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threadedComments/threadedComment5.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7.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66925"/>
  <mc:AlternateContent xmlns:mc="http://schemas.openxmlformats.org/markup-compatibility/2006">
    <mc:Choice Requires="x15">
      <x15ac:absPath xmlns:x15ac="http://schemas.microsoft.com/office/spreadsheetml/2010/11/ac" url="https://unsw-my.sharepoint.com/personal/z5310522_ad_unsw_edu_au/Documents/ACTL4001 Assignment/Datasets/"/>
    </mc:Choice>
  </mc:AlternateContent>
  <xr:revisionPtr revIDLastSave="6738" documentId="11_E60897F41BE170836B02CE998F75CCDC64E183C8" xr6:coauthVersionLast="47" xr6:coauthVersionMax="47" xr10:uidLastSave="{6B16B7D2-BB66-472A-B506-9466E6B8B5C7}"/>
  <bookViews>
    <workbookView minimized="1" xWindow="49245" yWindow="0" windowWidth="7500" windowHeight="6000" firstSheet="30" activeTab="1" xr2:uid="{00000000-000D-0000-FFFF-FFFF00000000}"/>
  </bookViews>
  <sheets>
    <sheet name="Setup" sheetId="15" r:id="rId1"/>
    <sheet name="Migration Matrix - vol" sheetId="11" r:id="rId2"/>
    <sheet name="Migration Matrix - invol" sheetId="51" r:id="rId3"/>
    <sheet name="Migration Matrix - total" sheetId="52" r:id="rId4"/>
    <sheet name="Without Program --&gt;" sheetId="6" r:id="rId5"/>
    <sheet name="Severity - 2020" sheetId="21" r:id="rId6"/>
    <sheet name="Frequency - 2020" sheetId="12" r:id="rId7"/>
    <sheet name="RAF - modified" sheetId="27" r:id="rId8"/>
    <sheet name="Frequency Projections" sheetId="13" r:id="rId9"/>
    <sheet name="Severity Projections" sheetId="1" r:id="rId10"/>
    <sheet name="Population" sheetId="17" r:id="rId11"/>
    <sheet name="Sum of Property Damage" sheetId="16" r:id="rId12"/>
    <sheet name="Total Costs - Involuntary" sheetId="66" r:id="rId13"/>
    <sheet name="Total Costs - Rebuild" sheetId="67" r:id="rId14"/>
    <sheet name="Total Costs" sheetId="28" r:id="rId15"/>
    <sheet name="THC" sheetId="30" r:id="rId16"/>
    <sheet name="Inflation" sheetId="2" r:id="rId17"/>
    <sheet name="With Program --&gt;" sheetId="10" r:id="rId18"/>
    <sheet name="New population" sheetId="18" r:id="rId19"/>
    <sheet name="Net migration" sheetId="63" r:id="rId20"/>
    <sheet name="New population - vol only" sheetId="53" state="hidden" r:id="rId21"/>
    <sheet name="Voluntary Costs --&gt;" sheetId="4" r:id="rId22"/>
    <sheet name="Expected Property Value" sheetId="3" r:id="rId23"/>
    <sheet name="% of GDP - Voluntary" sheetId="25" r:id="rId24"/>
    <sheet name="Total Costs - Voluntary" sheetId="60" r:id="rId25"/>
    <sheet name="All Claimants --&gt;" sheetId="55" r:id="rId26"/>
    <sheet name="Severity Projections - AC" sheetId="45" r:id="rId27"/>
    <sheet name="Sum of Property Damage - AC" sheetId="47" r:id="rId28"/>
    <sheet name="Involuntary Costs --&gt;" sheetId="5" r:id="rId29"/>
    <sheet name="THC - Involuntary" sheetId="41" r:id="rId30"/>
    <sheet name="Costs - Involuntary" sheetId="48" r:id="rId31"/>
    <sheet name="% of GDP - Involuntary" sheetId="22" r:id="rId32"/>
    <sheet name="Voluntary vs Involuntary Costs" sheetId="68" r:id="rId33"/>
    <sheet name="Those who do not relocate --&gt;" sheetId="56" r:id="rId34"/>
    <sheet name="Costs - rebuild" sheetId="57" r:id="rId35"/>
    <sheet name="TOTAL PROGRAM --&gt;" sheetId="58" r:id="rId36"/>
    <sheet name="Total Costs With Program" sheetId="59" r:id="rId37"/>
    <sheet name="Reduction in Costs" sheetId="62" r:id="rId38"/>
  </sheets>
  <definedNames>
    <definedName name="avg_num_ppl_hazard">Setup!$C$16</definedName>
    <definedName name="cpp_2020">'Severity - 2020'!$J$20</definedName>
    <definedName name="gen_long_mig" localSheetId="2">'Migration Matrix - invol'!$L$8:$L$8</definedName>
    <definedName name="gen_long_mig">'Migration Matrix - vol'!$L$8:$L$8</definedName>
    <definedName name="gen_short_mig" localSheetId="2">'Migration Matrix - invol'!$K$8:$K$8</definedName>
    <definedName name="gen_short_mig">'Migration Matrix - vol'!$K$8:$K$8</definedName>
    <definedName name="haz_invol">Setup!$C$19:$C$19</definedName>
    <definedName name="haz_rebuild">Setup!$E$19:$E$19</definedName>
    <definedName name="home_contents_prop">Setup!$C$26:$C$26</definedName>
    <definedName name="inflation">Setup!$C$31:$C$31</definedName>
    <definedName name="invol">Setup!$C$23:$C$23</definedName>
    <definedName name="invol_with">Setup!$C$23:$C$23</definedName>
    <definedName name="invol_without">Setup!$C$24:$C$24</definedName>
    <definedName name="involuntary">Setup!$C$23:$C$23</definedName>
    <definedName name="long_term">Setup!$C$5:$C$5</definedName>
    <definedName name="maj_long_mig" localSheetId="2">'Migration Matrix - invol'!$L$9:$L$9</definedName>
    <definedName name="maj_long_mig">'Migration Matrix - vol'!$L$9:$L$9</definedName>
    <definedName name="maj_short_mig" localSheetId="2">'Migration Matrix - invol'!$K$9:$K$9</definedName>
    <definedName name="maj_short_mig">'Migration Matrix - vol'!$K$9:$K$9</definedName>
    <definedName name="material_labour_inflation">Setup!$C$27:$C$27</definedName>
    <definedName name="pop_growth">Setup!$C$30:$C$30</definedName>
    <definedName name="rebuild">Setup!$E$23:$E$23</definedName>
    <definedName name="rebuild_with">Setup!$E$23:$E$23</definedName>
    <definedName name="rebuild_without">Setup!$E$24:$E$24</definedName>
    <definedName name="short">Setup!$C$4:$C$4</definedName>
    <definedName name="short_term">Setup!$C$4:$C$4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2" l="1"/>
  <c r="M9" i="51"/>
  <c r="G111" i="59"/>
  <c r="G110" i="59"/>
  <c r="G109" i="59"/>
  <c r="G108" i="59"/>
  <c r="G107" i="59"/>
  <c r="G106" i="59"/>
  <c r="G105" i="59"/>
  <c r="G104" i="59"/>
  <c r="G103" i="59"/>
  <c r="G102" i="59"/>
  <c r="G101" i="59"/>
  <c r="G100" i="59"/>
  <c r="G99" i="59"/>
  <c r="G98" i="59"/>
  <c r="G97" i="59"/>
  <c r="G96" i="59"/>
  <c r="G95" i="59"/>
  <c r="G94" i="59"/>
  <c r="G93" i="59"/>
  <c r="G92" i="59"/>
  <c r="G91" i="59"/>
  <c r="G90" i="59"/>
  <c r="G89" i="59"/>
  <c r="G88" i="59"/>
  <c r="G87" i="59"/>
  <c r="G86" i="59"/>
  <c r="G85" i="59"/>
  <c r="G84" i="59"/>
  <c r="G83" i="59"/>
  <c r="G82" i="59"/>
  <c r="G81" i="59"/>
  <c r="G80" i="59"/>
  <c r="G79" i="59"/>
  <c r="G78" i="59"/>
  <c r="G77" i="59"/>
  <c r="G76" i="59"/>
  <c r="G75" i="59"/>
  <c r="G74" i="59"/>
  <c r="G73" i="59"/>
  <c r="G72" i="59"/>
  <c r="G71" i="59"/>
  <c r="G70" i="59"/>
  <c r="G69" i="59"/>
  <c r="G68" i="59"/>
  <c r="G67" i="59"/>
  <c r="G66" i="59"/>
  <c r="G65" i="59"/>
  <c r="G64" i="59"/>
  <c r="G63" i="59"/>
  <c r="G62" i="59"/>
  <c r="G61" i="59"/>
  <c r="P5" i="68"/>
  <c r="Q5" i="68"/>
  <c r="R5" i="68"/>
  <c r="S5" i="68"/>
  <c r="P4" i="68"/>
  <c r="Q4" i="68"/>
  <c r="R4" i="68"/>
  <c r="S4" i="68"/>
  <c r="P3" i="68"/>
  <c r="Q3" i="68"/>
  <c r="R3" i="68"/>
  <c r="S3" i="68"/>
  <c r="O5" i="68"/>
  <c r="O4" i="68"/>
  <c r="O3" i="68"/>
  <c r="C3" i="67" a="1"/>
  <c r="C3" i="67"/>
  <c r="D3" i="67" a="1"/>
  <c r="D3" i="67"/>
  <c r="E3" i="67" a="1"/>
  <c r="E3" i="67"/>
  <c r="F3" i="67" a="1"/>
  <c r="F3" i="67"/>
  <c r="C4" i="67" a="1"/>
  <c r="C4" i="67"/>
  <c r="D4" i="67" a="1"/>
  <c r="D4" i="67"/>
  <c r="E4" i="67" a="1"/>
  <c r="E4" i="67"/>
  <c r="F4" i="67" a="1"/>
  <c r="F4" i="67"/>
  <c r="C5" i="67" a="1"/>
  <c r="C5" i="67"/>
  <c r="D5" i="67" a="1"/>
  <c r="D5" i="67"/>
  <c r="E5" i="67" a="1"/>
  <c r="E5" i="67"/>
  <c r="F5" i="67" a="1"/>
  <c r="F5" i="67"/>
  <c r="C6" i="67" a="1"/>
  <c r="C6" i="67"/>
  <c r="D6" i="67" a="1"/>
  <c r="D6" i="67"/>
  <c r="E6" i="67" a="1"/>
  <c r="E6" i="67"/>
  <c r="F6" i="67" a="1"/>
  <c r="F6" i="67"/>
  <c r="C7" i="67" a="1"/>
  <c r="C7" i="67"/>
  <c r="D7" i="67" a="1"/>
  <c r="D7" i="67"/>
  <c r="E7" i="67" a="1"/>
  <c r="E7" i="67"/>
  <c r="F7" i="67" a="1"/>
  <c r="F7" i="67"/>
  <c r="C8" i="67" a="1"/>
  <c r="C8" i="67"/>
  <c r="D8" i="67" a="1"/>
  <c r="D8" i="67"/>
  <c r="E8" i="67" a="1"/>
  <c r="E8" i="67"/>
  <c r="F8" i="67" a="1"/>
  <c r="F8" i="67"/>
  <c r="C9" i="67" a="1"/>
  <c r="C9" i="67"/>
  <c r="D9" i="67" a="1"/>
  <c r="D9" i="67"/>
  <c r="E9" i="67" a="1"/>
  <c r="E9" i="67"/>
  <c r="F9" i="67" a="1"/>
  <c r="F9" i="67"/>
  <c r="C10" i="67" a="1"/>
  <c r="C10" i="67"/>
  <c r="D10" i="67" a="1"/>
  <c r="D10" i="67"/>
  <c r="E10" i="67" a="1"/>
  <c r="E10" i="67"/>
  <c r="F10" i="67" a="1"/>
  <c r="F10" i="67"/>
  <c r="C11" i="67" a="1"/>
  <c r="C11" i="67"/>
  <c r="D11" i="67" a="1"/>
  <c r="D11" i="67"/>
  <c r="E11" i="67" a="1"/>
  <c r="E11" i="67"/>
  <c r="F11" i="67" a="1"/>
  <c r="F11" i="67"/>
  <c r="C12" i="67" a="1"/>
  <c r="C12" i="67"/>
  <c r="D12" i="67" a="1"/>
  <c r="D12" i="67"/>
  <c r="E12" i="67" a="1"/>
  <c r="E12" i="67"/>
  <c r="F12" i="67" a="1"/>
  <c r="F12" i="67"/>
  <c r="C13" i="67" a="1"/>
  <c r="C13" i="67"/>
  <c r="D13" i="67" a="1"/>
  <c r="D13" i="67"/>
  <c r="E13" i="67" a="1"/>
  <c r="E13" i="67"/>
  <c r="F13" i="67" a="1"/>
  <c r="F13" i="67"/>
  <c r="C14" i="67" a="1"/>
  <c r="C14" i="67"/>
  <c r="D14" i="67" a="1"/>
  <c r="D14" i="67"/>
  <c r="E14" i="67" a="1"/>
  <c r="E14" i="67"/>
  <c r="F14" i="67" a="1"/>
  <c r="F14" i="67"/>
  <c r="C15" i="67" a="1"/>
  <c r="C15" i="67"/>
  <c r="D15" i="67" a="1"/>
  <c r="D15" i="67"/>
  <c r="E15" i="67" a="1"/>
  <c r="E15" i="67"/>
  <c r="F15" i="67" a="1"/>
  <c r="F15" i="67"/>
  <c r="C16" i="67" a="1"/>
  <c r="C16" i="67"/>
  <c r="D16" i="67" a="1"/>
  <c r="D16" i="67"/>
  <c r="E16" i="67" a="1"/>
  <c r="E16" i="67"/>
  <c r="F16" i="67" a="1"/>
  <c r="F16" i="67"/>
  <c r="C17" i="67" a="1"/>
  <c r="C17" i="67"/>
  <c r="D17" i="67" a="1"/>
  <c r="D17" i="67"/>
  <c r="E17" i="67" a="1"/>
  <c r="E17" i="67"/>
  <c r="F17" i="67" a="1"/>
  <c r="F17" i="67"/>
  <c r="C18" i="67" a="1"/>
  <c r="C18" i="67"/>
  <c r="D18" i="67" a="1"/>
  <c r="D18" i="67"/>
  <c r="E18" i="67" a="1"/>
  <c r="E18" i="67"/>
  <c r="F18" i="67" a="1"/>
  <c r="F18" i="67"/>
  <c r="C19" i="67" a="1"/>
  <c r="C19" i="67"/>
  <c r="D19" i="67" a="1"/>
  <c r="D19" i="67"/>
  <c r="E19" i="67" a="1"/>
  <c r="E19" i="67"/>
  <c r="F19" i="67" a="1"/>
  <c r="F19" i="67"/>
  <c r="C20" i="67" a="1"/>
  <c r="C20" i="67"/>
  <c r="D20" i="67" a="1"/>
  <c r="D20" i="67"/>
  <c r="E20" i="67" a="1"/>
  <c r="E20" i="67"/>
  <c r="F20" i="67" a="1"/>
  <c r="F20" i="67"/>
  <c r="C21" i="67" a="1"/>
  <c r="C21" i="67"/>
  <c r="D21" i="67" a="1"/>
  <c r="D21" i="67"/>
  <c r="E21" i="67" a="1"/>
  <c r="E21" i="67"/>
  <c r="F21" i="67" a="1"/>
  <c r="F21" i="67"/>
  <c r="C22" i="67" a="1"/>
  <c r="C22" i="67"/>
  <c r="D22" i="67" a="1"/>
  <c r="D22" i="67"/>
  <c r="E22" i="67" a="1"/>
  <c r="E22" i="67"/>
  <c r="F22" i="67" a="1"/>
  <c r="F22" i="67"/>
  <c r="C23" i="67" a="1"/>
  <c r="C23" i="67"/>
  <c r="D23" i="67" a="1"/>
  <c r="D23" i="67"/>
  <c r="E23" i="67" a="1"/>
  <c r="E23" i="67"/>
  <c r="F23" i="67" a="1"/>
  <c r="F23" i="67"/>
  <c r="C24" i="67" a="1"/>
  <c r="C24" i="67"/>
  <c r="D24" i="67" a="1"/>
  <c r="D24" i="67"/>
  <c r="E24" i="67" a="1"/>
  <c r="E24" i="67"/>
  <c r="F24" i="67" a="1"/>
  <c r="F24" i="67"/>
  <c r="C25" i="67" a="1"/>
  <c r="C25" i="67"/>
  <c r="D25" i="67" a="1"/>
  <c r="D25" i="67"/>
  <c r="E25" i="67" a="1"/>
  <c r="E25" i="67"/>
  <c r="F25" i="67" a="1"/>
  <c r="F25" i="67"/>
  <c r="C26" i="67" a="1"/>
  <c r="C26" i="67"/>
  <c r="D26" i="67" a="1"/>
  <c r="D26" i="67"/>
  <c r="E26" i="67" a="1"/>
  <c r="E26" i="67"/>
  <c r="F26" i="67" a="1"/>
  <c r="F26" i="67"/>
  <c r="C27" i="67" a="1"/>
  <c r="C27" i="67"/>
  <c r="D27" i="67" a="1"/>
  <c r="D27" i="67"/>
  <c r="E27" i="67" a="1"/>
  <c r="E27" i="67"/>
  <c r="F27" i="67" a="1"/>
  <c r="F27" i="67"/>
  <c r="C28" i="67" a="1"/>
  <c r="C28" i="67"/>
  <c r="D28" i="67" a="1"/>
  <c r="D28" i="67"/>
  <c r="E28" i="67" a="1"/>
  <c r="E28" i="67"/>
  <c r="F28" i="67" a="1"/>
  <c r="F28" i="67"/>
  <c r="C29" i="67" a="1"/>
  <c r="C29" i="67"/>
  <c r="D29" i="67" a="1"/>
  <c r="D29" i="67"/>
  <c r="E29" i="67" a="1"/>
  <c r="E29" i="67"/>
  <c r="F29" i="67" a="1"/>
  <c r="F29" i="67"/>
  <c r="C30" i="67" a="1"/>
  <c r="C30" i="67"/>
  <c r="D30" i="67" a="1"/>
  <c r="D30" i="67"/>
  <c r="E30" i="67" a="1"/>
  <c r="E30" i="67"/>
  <c r="F30" i="67" a="1"/>
  <c r="F30" i="67"/>
  <c r="C31" i="67" a="1"/>
  <c r="C31" i="67"/>
  <c r="D31" i="67" a="1"/>
  <c r="D31" i="67"/>
  <c r="E31" i="67" a="1"/>
  <c r="E31" i="67"/>
  <c r="F31" i="67" a="1"/>
  <c r="F31" i="67"/>
  <c r="C32" i="67" a="1"/>
  <c r="C32" i="67"/>
  <c r="D32" i="67" a="1"/>
  <c r="D32" i="67"/>
  <c r="E32" i="67" a="1"/>
  <c r="E32" i="67"/>
  <c r="F32" i="67" a="1"/>
  <c r="F32" i="67"/>
  <c r="C33" i="67" a="1"/>
  <c r="C33" i="67"/>
  <c r="D33" i="67" a="1"/>
  <c r="D33" i="67"/>
  <c r="E33" i="67" a="1"/>
  <c r="E33" i="67"/>
  <c r="F33" i="67" a="1"/>
  <c r="F33" i="67"/>
  <c r="C34" i="67" a="1"/>
  <c r="C34" i="67"/>
  <c r="D34" i="67" a="1"/>
  <c r="D34" i="67"/>
  <c r="E34" i="67" a="1"/>
  <c r="E34" i="67"/>
  <c r="F34" i="67" a="1"/>
  <c r="F34" i="67"/>
  <c r="C35" i="67" a="1"/>
  <c r="C35" i="67"/>
  <c r="D35" i="67" a="1"/>
  <c r="D35" i="67"/>
  <c r="E35" i="67" a="1"/>
  <c r="E35" i="67"/>
  <c r="F35" i="67" a="1"/>
  <c r="F35" i="67"/>
  <c r="C36" i="67" a="1"/>
  <c r="C36" i="67"/>
  <c r="D36" i="67" a="1"/>
  <c r="D36" i="67"/>
  <c r="E36" i="67" a="1"/>
  <c r="E36" i="67"/>
  <c r="F36" i="67" a="1"/>
  <c r="F36" i="67"/>
  <c r="C37" i="67" a="1"/>
  <c r="C37" i="67"/>
  <c r="D37" i="67" a="1"/>
  <c r="D37" i="67"/>
  <c r="E37" i="67" a="1"/>
  <c r="E37" i="67"/>
  <c r="F37" i="67" a="1"/>
  <c r="F37" i="67"/>
  <c r="C38" i="67" a="1"/>
  <c r="C38" i="67"/>
  <c r="D38" i="67" a="1"/>
  <c r="D38" i="67"/>
  <c r="E38" i="67" a="1"/>
  <c r="E38" i="67"/>
  <c r="F38" i="67" a="1"/>
  <c r="F38" i="67"/>
  <c r="C39" i="67" a="1"/>
  <c r="C39" i="67"/>
  <c r="D39" i="67" a="1"/>
  <c r="D39" i="67"/>
  <c r="E39" i="67" a="1"/>
  <c r="E39" i="67"/>
  <c r="F39" i="67" a="1"/>
  <c r="F39" i="67"/>
  <c r="C40" i="67" a="1"/>
  <c r="C40" i="67"/>
  <c r="D40" i="67" a="1"/>
  <c r="D40" i="67"/>
  <c r="E40" i="67" a="1"/>
  <c r="E40" i="67"/>
  <c r="F40" i="67" a="1"/>
  <c r="F40" i="67"/>
  <c r="C41" i="67" a="1"/>
  <c r="C41" i="67"/>
  <c r="D41" i="67" a="1"/>
  <c r="D41" i="67"/>
  <c r="E41" i="67" a="1"/>
  <c r="E41" i="67"/>
  <c r="F41" i="67" a="1"/>
  <c r="F41" i="67"/>
  <c r="C42" i="67" a="1"/>
  <c r="C42" i="67"/>
  <c r="D42" i="67" a="1"/>
  <c r="D42" i="67"/>
  <c r="E42" i="67" a="1"/>
  <c r="E42" i="67"/>
  <c r="F42" i="67" a="1"/>
  <c r="F42" i="67"/>
  <c r="C43" i="67" a="1"/>
  <c r="C43" i="67"/>
  <c r="D43" i="67" a="1"/>
  <c r="D43" i="67"/>
  <c r="E43" i="67" a="1"/>
  <c r="E43" i="67"/>
  <c r="F43" i="67" a="1"/>
  <c r="F43" i="67"/>
  <c r="C44" i="67" a="1"/>
  <c r="C44" i="67"/>
  <c r="D44" i="67" a="1"/>
  <c r="D44" i="67"/>
  <c r="E44" i="67" a="1"/>
  <c r="E44" i="67"/>
  <c r="F44" i="67" a="1"/>
  <c r="F44" i="67"/>
  <c r="C45" i="67" a="1"/>
  <c r="C45" i="67"/>
  <c r="D45" i="67" a="1"/>
  <c r="D45" i="67"/>
  <c r="E45" i="67" a="1"/>
  <c r="E45" i="67"/>
  <c r="F45" i="67" a="1"/>
  <c r="F45" i="67"/>
  <c r="C46" i="67" a="1"/>
  <c r="C46" i="67"/>
  <c r="D46" i="67" a="1"/>
  <c r="D46" i="67"/>
  <c r="E46" i="67" a="1"/>
  <c r="E46" i="67"/>
  <c r="F46" i="67" a="1"/>
  <c r="F46" i="67"/>
  <c r="C47" i="67" a="1"/>
  <c r="C47" i="67"/>
  <c r="D47" i="67" a="1"/>
  <c r="D47" i="67"/>
  <c r="E47" i="67" a="1"/>
  <c r="E47" i="67"/>
  <c r="F47" i="67" a="1"/>
  <c r="F47" i="67"/>
  <c r="C48" i="67" a="1"/>
  <c r="C48" i="67"/>
  <c r="D48" i="67" a="1"/>
  <c r="D48" i="67"/>
  <c r="E48" i="67" a="1"/>
  <c r="E48" i="67"/>
  <c r="F48" i="67" a="1"/>
  <c r="F48" i="67"/>
  <c r="C49" i="67" a="1"/>
  <c r="C49" i="67"/>
  <c r="D49" i="67" a="1"/>
  <c r="D49" i="67"/>
  <c r="E49" i="67" a="1"/>
  <c r="E49" i="67"/>
  <c r="F49" i="67" a="1"/>
  <c r="F49" i="67"/>
  <c r="C50" i="67" a="1"/>
  <c r="C50" i="67"/>
  <c r="D50" i="67" a="1"/>
  <c r="D50" i="67"/>
  <c r="E50" i="67" a="1"/>
  <c r="E50" i="67"/>
  <c r="F50" i="67" a="1"/>
  <c r="F50" i="67"/>
  <c r="C51" i="67" a="1"/>
  <c r="C51" i="67"/>
  <c r="D51" i="67" a="1"/>
  <c r="D51" i="67"/>
  <c r="E51" i="67" a="1"/>
  <c r="E51" i="67"/>
  <c r="F51" i="67" a="1"/>
  <c r="F51" i="67"/>
  <c r="C52" i="67" a="1"/>
  <c r="C52" i="67"/>
  <c r="D52" i="67" a="1"/>
  <c r="D52" i="67"/>
  <c r="E52" i="67" a="1"/>
  <c r="E52" i="67"/>
  <c r="F52" i="67" a="1"/>
  <c r="F52" i="67"/>
  <c r="F2" i="67" a="1"/>
  <c r="F2" i="67"/>
  <c r="E2" i="67" a="1"/>
  <c r="E2" i="67"/>
  <c r="D2" i="67" a="1"/>
  <c r="D2" i="67"/>
  <c r="C2" i="67" a="1"/>
  <c r="C2" i="67"/>
  <c r="AV9" i="17"/>
  <c r="AW9" i="17"/>
  <c r="AX9" i="17"/>
  <c r="AY9" i="17"/>
  <c r="AZ9" i="17"/>
  <c r="BA9" i="17"/>
  <c r="AV10" i="17"/>
  <c r="AW10" i="17"/>
  <c r="AX10" i="17"/>
  <c r="AY10" i="17"/>
  <c r="AZ10" i="17"/>
  <c r="BA10" i="17"/>
  <c r="H47" i="51"/>
  <c r="H59" i="51" s="1"/>
  <c r="G47" i="51"/>
  <c r="G59" i="51" s="1"/>
  <c r="F47" i="51"/>
  <c r="F59" i="51" s="1"/>
  <c r="E47" i="51"/>
  <c r="E59" i="51" s="1"/>
  <c r="D47" i="51"/>
  <c r="D59" i="51" s="1"/>
  <c r="H46" i="51"/>
  <c r="H58" i="51" s="1"/>
  <c r="G46" i="51"/>
  <c r="G58" i="51" s="1"/>
  <c r="F46" i="51"/>
  <c r="F58" i="51" s="1"/>
  <c r="E46" i="51"/>
  <c r="E58" i="51" s="1"/>
  <c r="D46" i="51"/>
  <c r="D58" i="51" s="1"/>
  <c r="H45" i="51"/>
  <c r="H57" i="51" s="1"/>
  <c r="G45" i="51"/>
  <c r="G57" i="51" s="1"/>
  <c r="F45" i="51"/>
  <c r="F57" i="51" s="1"/>
  <c r="E45" i="51"/>
  <c r="E57" i="51" s="1"/>
  <c r="D45" i="51"/>
  <c r="D57" i="51" s="1"/>
  <c r="H44" i="51"/>
  <c r="H56" i="51" s="1"/>
  <c r="G44" i="51"/>
  <c r="G56" i="51" s="1"/>
  <c r="F44" i="51"/>
  <c r="F56" i="51" s="1"/>
  <c r="E44" i="51"/>
  <c r="E56" i="51" s="1"/>
  <c r="D44" i="51"/>
  <c r="D56" i="51" s="1"/>
  <c r="H43" i="51"/>
  <c r="H55" i="51" s="1"/>
  <c r="G43" i="51"/>
  <c r="G55" i="51" s="1"/>
  <c r="F43" i="51"/>
  <c r="F55" i="51" s="1"/>
  <c r="E43" i="51"/>
  <c r="E55" i="51" s="1"/>
  <c r="D43" i="51"/>
  <c r="D55" i="51" s="1"/>
  <c r="H42" i="51"/>
  <c r="H54" i="51" s="1"/>
  <c r="G42" i="51"/>
  <c r="G54" i="51" s="1"/>
  <c r="F42" i="51"/>
  <c r="F54" i="51" s="1"/>
  <c r="E42" i="51"/>
  <c r="E54" i="51" s="1"/>
  <c r="D42" i="51"/>
  <c r="D54" i="51" s="1"/>
  <c r="C47" i="51"/>
  <c r="C59" i="51" s="1"/>
  <c r="C46" i="51"/>
  <c r="C58" i="51" s="1"/>
  <c r="C45" i="51"/>
  <c r="C57" i="51" s="1"/>
  <c r="C44" i="51"/>
  <c r="C56" i="51" s="1"/>
  <c r="C43" i="51"/>
  <c r="C55" i="51" s="1"/>
  <c r="C42" i="51"/>
  <c r="C54" i="51" s="1"/>
  <c r="H24" i="3"/>
  <c r="G24" i="3"/>
  <c r="F24" i="3"/>
  <c r="E24" i="3"/>
  <c r="D24" i="3"/>
  <c r="C24" i="3"/>
  <c r="M6" i="60"/>
  <c r="L6" i="60"/>
  <c r="K6" i="60"/>
  <c r="J6" i="60"/>
  <c r="H8" i="60"/>
  <c r="H9" i="60"/>
  <c r="H10" i="60"/>
  <c r="H11" i="60"/>
  <c r="H12" i="60"/>
  <c r="H13" i="60"/>
  <c r="H14" i="60"/>
  <c r="H15" i="60"/>
  <c r="H16" i="60"/>
  <c r="H17" i="60"/>
  <c r="H18" i="60"/>
  <c r="H19" i="60"/>
  <c r="H20" i="60"/>
  <c r="H21" i="60"/>
  <c r="H22" i="60"/>
  <c r="H23" i="60"/>
  <c r="H24" i="60"/>
  <c r="H25" i="60"/>
  <c r="H26" i="60"/>
  <c r="H27" i="60"/>
  <c r="H28" i="60"/>
  <c r="H29" i="60"/>
  <c r="H30" i="60"/>
  <c r="H31" i="60"/>
  <c r="H32" i="60"/>
  <c r="H33" i="60"/>
  <c r="H34" i="60"/>
  <c r="H35" i="60"/>
  <c r="H36" i="60"/>
  <c r="H37" i="60"/>
  <c r="H38" i="60"/>
  <c r="H39" i="60"/>
  <c r="H40" i="60"/>
  <c r="H41" i="60"/>
  <c r="H42" i="60"/>
  <c r="H43" i="60"/>
  <c r="H44" i="60"/>
  <c r="H45" i="60"/>
  <c r="H46" i="60"/>
  <c r="H47" i="60"/>
  <c r="H48" i="60"/>
  <c r="H49" i="60"/>
  <c r="H50" i="60"/>
  <c r="H51" i="60"/>
  <c r="H52" i="60"/>
  <c r="H53" i="60"/>
  <c r="H54" i="60"/>
  <c r="H55" i="60"/>
  <c r="H56" i="60"/>
  <c r="H7" i="60"/>
  <c r="H6" i="60"/>
  <c r="B7" i="30"/>
  <c r="B6" i="30"/>
  <c r="B5" i="30"/>
  <c r="B4" i="30"/>
  <c r="B3" i="30"/>
  <c r="B2" i="30"/>
  <c r="B7" i="41"/>
  <c r="B6" i="41"/>
  <c r="B5" i="41"/>
  <c r="B4" i="41"/>
  <c r="B3" i="41"/>
  <c r="B2" i="41"/>
  <c r="D1" i="63"/>
  <c r="C39" i="15"/>
  <c r="D39" i="15"/>
  <c r="E39" i="15"/>
  <c r="F39" i="15"/>
  <c r="G39" i="15"/>
  <c r="H39" i="15"/>
  <c r="J6" i="63"/>
  <c r="D18" i="45"/>
  <c r="D19" i="45" s="1"/>
  <c r="F19" i="45" s="1"/>
  <c r="D17" i="45"/>
  <c r="D15" i="45"/>
  <c r="D16" i="45" s="1"/>
  <c r="F16" i="45" s="1"/>
  <c r="D14" i="45"/>
  <c r="D11" i="45"/>
  <c r="D12" i="45" s="1"/>
  <c r="D10" i="45"/>
  <c r="F10" i="45" s="1"/>
  <c r="D9" i="45"/>
  <c r="D8" i="45"/>
  <c r="D6" i="45"/>
  <c r="D7" i="45" s="1"/>
  <c r="F7" i="45" s="1"/>
  <c r="D5" i="45"/>
  <c r="D2" i="45"/>
  <c r="H5" i="21"/>
  <c r="S1" i="63" s="1"/>
  <c r="F19" i="1"/>
  <c r="F18" i="45"/>
  <c r="F17" i="45"/>
  <c r="F14" i="45"/>
  <c r="F11" i="45"/>
  <c r="F9" i="45"/>
  <c r="F8" i="45"/>
  <c r="F5" i="45"/>
  <c r="F2" i="45"/>
  <c r="M6" i="63"/>
  <c r="L6" i="63"/>
  <c r="K6" i="63"/>
  <c r="L17" i="21"/>
  <c r="L14" i="21"/>
  <c r="L11" i="21"/>
  <c r="L8" i="21"/>
  <c r="L5" i="21"/>
  <c r="L2" i="21"/>
  <c r="J20" i="21"/>
  <c r="D59" i="45"/>
  <c r="D58" i="45"/>
  <c r="D57" i="45"/>
  <c r="D56" i="45"/>
  <c r="D55" i="45"/>
  <c r="D54" i="45"/>
  <c r="D53" i="45"/>
  <c r="D52" i="45"/>
  <c r="D51" i="45"/>
  <c r="D50" i="45"/>
  <c r="D49" i="45"/>
  <c r="D48" i="45"/>
  <c r="D47" i="45"/>
  <c r="D46" i="45"/>
  <c r="D45" i="45"/>
  <c r="D44" i="45"/>
  <c r="D43" i="45"/>
  <c r="D42" i="45"/>
  <c r="C59" i="45"/>
  <c r="C58" i="45"/>
  <c r="C57" i="45"/>
  <c r="C56" i="45"/>
  <c r="C55" i="45"/>
  <c r="C54" i="45"/>
  <c r="C53" i="45"/>
  <c r="C52" i="45"/>
  <c r="C51" i="45"/>
  <c r="C50" i="45"/>
  <c r="C49" i="45"/>
  <c r="C48" i="45"/>
  <c r="C47" i="45"/>
  <c r="C46" i="45"/>
  <c r="C45" i="45"/>
  <c r="C44" i="45"/>
  <c r="C43" i="45"/>
  <c r="C42" i="45"/>
  <c r="W1" i="63"/>
  <c r="V1" i="63"/>
  <c r="U1" i="63"/>
  <c r="T1" i="63"/>
  <c r="R1" i="63"/>
  <c r="H17" i="21"/>
  <c r="H14" i="21"/>
  <c r="H11" i="21"/>
  <c r="H8" i="21"/>
  <c r="H2" i="21"/>
  <c r="I2" i="21"/>
  <c r="G11" i="63"/>
  <c r="F11" i="63"/>
  <c r="E11" i="63"/>
  <c r="D11" i="63"/>
  <c r="C11" i="63"/>
  <c r="B11" i="63"/>
  <c r="G10" i="63"/>
  <c r="F10" i="63"/>
  <c r="E10" i="63"/>
  <c r="D10" i="63"/>
  <c r="C10" i="63"/>
  <c r="B10" i="63"/>
  <c r="H10" i="63" s="1"/>
  <c r="I17" i="21"/>
  <c r="I14" i="21"/>
  <c r="I11" i="21"/>
  <c r="I8" i="21"/>
  <c r="I5" i="21"/>
  <c r="A11" i="63"/>
  <c r="A12" i="63" s="1"/>
  <c r="A13" i="63" s="1"/>
  <c r="A14" i="63" s="1"/>
  <c r="A15" i="63" s="1"/>
  <c r="A16" i="63" s="1"/>
  <c r="A17" i="63" s="1"/>
  <c r="A18" i="63" s="1"/>
  <c r="A19" i="63" s="1"/>
  <c r="A20" i="63" s="1"/>
  <c r="A21" i="63" s="1"/>
  <c r="A22" i="63" s="1"/>
  <c r="A23" i="63" s="1"/>
  <c r="A24" i="63" s="1"/>
  <c r="A25" i="63" s="1"/>
  <c r="A26" i="63" s="1"/>
  <c r="A27" i="63" s="1"/>
  <c r="A28" i="63" s="1"/>
  <c r="A29" i="63" s="1"/>
  <c r="A30" i="63" s="1"/>
  <c r="A31" i="63" s="1"/>
  <c r="A32" i="63" s="1"/>
  <c r="A33" i="63" s="1"/>
  <c r="A34" i="63" s="1"/>
  <c r="A35" i="63" s="1"/>
  <c r="A36" i="63" s="1"/>
  <c r="A37" i="63" s="1"/>
  <c r="A38" i="63" s="1"/>
  <c r="A39" i="63" s="1"/>
  <c r="A40" i="63" s="1"/>
  <c r="A41" i="63" s="1"/>
  <c r="A42" i="63" s="1"/>
  <c r="A43" i="63" s="1"/>
  <c r="A44" i="63" s="1"/>
  <c r="A45" i="63" s="1"/>
  <c r="A46" i="63" s="1"/>
  <c r="A47" i="63" s="1"/>
  <c r="A48" i="63" s="1"/>
  <c r="A49" i="63" s="1"/>
  <c r="A50" i="63" s="1"/>
  <c r="A51" i="63" s="1"/>
  <c r="A52" i="63" s="1"/>
  <c r="A53" i="63" s="1"/>
  <c r="A54" i="63" s="1"/>
  <c r="A55" i="63" s="1"/>
  <c r="A56" i="63" s="1"/>
  <c r="A57" i="63" s="1"/>
  <c r="A58" i="63" s="1"/>
  <c r="A59" i="63" s="1"/>
  <c r="A60" i="63" s="1"/>
  <c r="F22" i="45" l="1"/>
  <c r="F42" i="45" s="1"/>
  <c r="F25" i="45"/>
  <c r="F28" i="45"/>
  <c r="F29" i="45"/>
  <c r="F49" i="45" s="1"/>
  <c r="F31" i="45"/>
  <c r="F34" i="45"/>
  <c r="F37" i="45"/>
  <c r="F57" i="45" s="1"/>
  <c r="F38" i="45"/>
  <c r="F27" i="45"/>
  <c r="F30" i="45"/>
  <c r="F36" i="45"/>
  <c r="F39" i="45"/>
  <c r="N6" i="63"/>
  <c r="N11" i="63" s="1"/>
  <c r="O6" i="63"/>
  <c r="O11" i="63" s="1"/>
  <c r="J11" i="63"/>
  <c r="G2" i="45" s="1"/>
  <c r="G22" i="45" s="1" a="1"/>
  <c r="G22" i="45" s="1"/>
  <c r="D13" i="45"/>
  <c r="F13" i="45" s="1"/>
  <c r="F12" i="45"/>
  <c r="F45" i="45"/>
  <c r="F15" i="45"/>
  <c r="F48" i="45"/>
  <c r="F51" i="45"/>
  <c r="F56" i="45"/>
  <c r="F6" i="45"/>
  <c r="K11" i="63"/>
  <c r="H11" i="63"/>
  <c r="L11" i="63"/>
  <c r="M11" i="63"/>
  <c r="G11" i="45" s="1"/>
  <c r="G31" i="45" s="1" a="1"/>
  <c r="G31" i="45" s="1"/>
  <c r="F50" i="45"/>
  <c r="F47" i="45"/>
  <c r="F58" i="45"/>
  <c r="F59" i="45"/>
  <c r="D3" i="45"/>
  <c r="F3" i="45" s="1"/>
  <c r="K2" i="21"/>
  <c r="K8" i="21"/>
  <c r="K11" i="21"/>
  <c r="K5" i="21"/>
  <c r="K14" i="21"/>
  <c r="K17" i="21"/>
  <c r="T19" i="12"/>
  <c r="T3" i="12"/>
  <c r="T4" i="12"/>
  <c r="T5" i="12"/>
  <c r="T6" i="12"/>
  <c r="T7" i="12"/>
  <c r="T8" i="12"/>
  <c r="T9" i="12"/>
  <c r="T10" i="12"/>
  <c r="T11" i="12"/>
  <c r="T12" i="12"/>
  <c r="T13" i="12"/>
  <c r="T14" i="12"/>
  <c r="T15" i="12"/>
  <c r="T16" i="12"/>
  <c r="T17" i="12"/>
  <c r="T18" i="12"/>
  <c r="T2" i="12"/>
  <c r="H19" i="12"/>
  <c r="G19" i="12"/>
  <c r="H18" i="12"/>
  <c r="G18" i="12"/>
  <c r="H17" i="12"/>
  <c r="G17" i="12"/>
  <c r="H16" i="12"/>
  <c r="G16" i="12"/>
  <c r="H15" i="12"/>
  <c r="G15" i="12"/>
  <c r="H14" i="12"/>
  <c r="G14" i="12"/>
  <c r="H13" i="12"/>
  <c r="G13" i="12"/>
  <c r="H12" i="12"/>
  <c r="G12" i="12"/>
  <c r="H11" i="12"/>
  <c r="G11" i="12"/>
  <c r="H10" i="12"/>
  <c r="G10" i="12"/>
  <c r="H9" i="12"/>
  <c r="G9" i="12"/>
  <c r="H8" i="12"/>
  <c r="G8" i="12"/>
  <c r="H7" i="12"/>
  <c r="G7" i="12"/>
  <c r="H6" i="12"/>
  <c r="G6" i="12"/>
  <c r="H5" i="12"/>
  <c r="G5" i="12"/>
  <c r="H4" i="12"/>
  <c r="G4" i="12"/>
  <c r="H3" i="12"/>
  <c r="G3" i="12"/>
  <c r="H2" i="12"/>
  <c r="G2" i="12"/>
  <c r="G6" i="59"/>
  <c r="S10" i="17"/>
  <c r="S9" i="17"/>
  <c r="E2" i="12"/>
  <c r="E3" i="12"/>
  <c r="E4" i="12"/>
  <c r="E5" i="12"/>
  <c r="E6" i="12"/>
  <c r="E7" i="12"/>
  <c r="E8" i="12"/>
  <c r="E9" i="12"/>
  <c r="E11" i="12"/>
  <c r="E12" i="12"/>
  <c r="E13" i="12"/>
  <c r="E14" i="12"/>
  <c r="E15" i="12"/>
  <c r="E16" i="12"/>
  <c r="E17" i="12"/>
  <c r="E18" i="12"/>
  <c r="E19" i="12"/>
  <c r="H59" i="17"/>
  <c r="G59" i="17"/>
  <c r="F59" i="17"/>
  <c r="E59" i="17"/>
  <c r="D59" i="17"/>
  <c r="C59" i="17"/>
  <c r="H58" i="17"/>
  <c r="G58" i="17"/>
  <c r="F58" i="17"/>
  <c r="E58" i="17"/>
  <c r="D58" i="17"/>
  <c r="C58" i="17"/>
  <c r="H57" i="17"/>
  <c r="G57" i="17"/>
  <c r="F57" i="17"/>
  <c r="E57" i="17"/>
  <c r="D57" i="17"/>
  <c r="C57" i="17"/>
  <c r="H56" i="17"/>
  <c r="G56" i="17"/>
  <c r="F56" i="17"/>
  <c r="E56" i="17"/>
  <c r="D56" i="17"/>
  <c r="C56" i="17"/>
  <c r="H55" i="17"/>
  <c r="G55" i="17"/>
  <c r="F55" i="17"/>
  <c r="E55" i="17"/>
  <c r="D55" i="17"/>
  <c r="C55" i="17"/>
  <c r="H54" i="17"/>
  <c r="G54" i="17"/>
  <c r="F54" i="17"/>
  <c r="E54" i="17"/>
  <c r="D54" i="17"/>
  <c r="C54" i="17"/>
  <c r="H53" i="17"/>
  <c r="G53" i="17"/>
  <c r="F53" i="17"/>
  <c r="E53" i="17"/>
  <c r="D53" i="17"/>
  <c r="C53" i="17"/>
  <c r="H52" i="17"/>
  <c r="G52" i="17"/>
  <c r="F52" i="17"/>
  <c r="E52" i="17"/>
  <c r="D52" i="17"/>
  <c r="C52" i="17"/>
  <c r="H51" i="17"/>
  <c r="G51" i="17"/>
  <c r="F51" i="17"/>
  <c r="E51" i="17"/>
  <c r="D51" i="17"/>
  <c r="C51" i="17"/>
  <c r="H50" i="17"/>
  <c r="G50" i="17"/>
  <c r="F50" i="17"/>
  <c r="E50" i="17"/>
  <c r="D50" i="17"/>
  <c r="C50" i="17"/>
  <c r="H49" i="17"/>
  <c r="G49" i="17"/>
  <c r="F49" i="17"/>
  <c r="E49" i="17"/>
  <c r="D49" i="17"/>
  <c r="C49" i="17"/>
  <c r="H48" i="17"/>
  <c r="G48" i="17"/>
  <c r="F48" i="17"/>
  <c r="E48" i="17"/>
  <c r="D48" i="17"/>
  <c r="C48" i="17"/>
  <c r="H47" i="17"/>
  <c r="G47" i="17"/>
  <c r="F47" i="17"/>
  <c r="E47" i="17"/>
  <c r="D47" i="17"/>
  <c r="C47" i="17"/>
  <c r="H46" i="17"/>
  <c r="G46" i="17"/>
  <c r="F46" i="17"/>
  <c r="E46" i="17"/>
  <c r="D46" i="17"/>
  <c r="C46" i="17"/>
  <c r="H45" i="17"/>
  <c r="G45" i="17"/>
  <c r="F45" i="17"/>
  <c r="E45" i="17"/>
  <c r="D45" i="17"/>
  <c r="C45" i="17"/>
  <c r="H44" i="17"/>
  <c r="G44" i="17"/>
  <c r="F44" i="17"/>
  <c r="E44" i="17"/>
  <c r="D44" i="17"/>
  <c r="C44" i="17"/>
  <c r="H43" i="17"/>
  <c r="G43" i="17"/>
  <c r="F43" i="17"/>
  <c r="E43" i="17"/>
  <c r="D43" i="17"/>
  <c r="C43" i="17"/>
  <c r="H42" i="17"/>
  <c r="G42" i="17"/>
  <c r="F42" i="17"/>
  <c r="E42" i="17"/>
  <c r="D42" i="17"/>
  <c r="C42" i="17"/>
  <c r="H41" i="17"/>
  <c r="G41" i="17"/>
  <c r="F41" i="17"/>
  <c r="E41" i="17"/>
  <c r="D41" i="17"/>
  <c r="C41" i="17"/>
  <c r="H40" i="17"/>
  <c r="G40" i="17"/>
  <c r="F40" i="17"/>
  <c r="E40" i="17"/>
  <c r="D40" i="17"/>
  <c r="C40" i="17"/>
  <c r="H39" i="17"/>
  <c r="G39" i="17"/>
  <c r="F39" i="17"/>
  <c r="E39" i="17"/>
  <c r="D39" i="17"/>
  <c r="C39" i="17"/>
  <c r="H38" i="17"/>
  <c r="G38" i="17"/>
  <c r="F38" i="17"/>
  <c r="E38" i="17"/>
  <c r="D38" i="17"/>
  <c r="C38" i="17"/>
  <c r="H37" i="17"/>
  <c r="G37" i="17"/>
  <c r="F37" i="17"/>
  <c r="E37" i="17"/>
  <c r="D37" i="17"/>
  <c r="C37" i="17"/>
  <c r="H36" i="17"/>
  <c r="G36" i="17"/>
  <c r="F36" i="17"/>
  <c r="E36" i="17"/>
  <c r="D36" i="17"/>
  <c r="C36" i="17"/>
  <c r="H35" i="17"/>
  <c r="G35" i="17"/>
  <c r="F35" i="17"/>
  <c r="E35" i="17"/>
  <c r="D35" i="17"/>
  <c r="C35" i="17"/>
  <c r="H34" i="17"/>
  <c r="G34" i="17"/>
  <c r="F34" i="17"/>
  <c r="E34" i="17"/>
  <c r="D34" i="17"/>
  <c r="C34" i="17"/>
  <c r="H33" i="17"/>
  <c r="G33" i="17"/>
  <c r="F33" i="17"/>
  <c r="E33" i="17"/>
  <c r="D33" i="17"/>
  <c r="C33" i="17"/>
  <c r="H32" i="17"/>
  <c r="G32" i="17"/>
  <c r="F32" i="17"/>
  <c r="E32" i="17"/>
  <c r="D32" i="17"/>
  <c r="C32" i="17"/>
  <c r="H31" i="17"/>
  <c r="G31" i="17"/>
  <c r="F31" i="17"/>
  <c r="E31" i="17"/>
  <c r="D31" i="17"/>
  <c r="C31" i="17"/>
  <c r="H30" i="17"/>
  <c r="G30" i="17"/>
  <c r="F30" i="17"/>
  <c r="E30" i="17"/>
  <c r="D30" i="17"/>
  <c r="C30" i="17"/>
  <c r="H29" i="17"/>
  <c r="G29" i="17"/>
  <c r="F29" i="17"/>
  <c r="E29" i="17"/>
  <c r="D29" i="17"/>
  <c r="C29" i="17"/>
  <c r="H28" i="17"/>
  <c r="G28" i="17"/>
  <c r="F28" i="17"/>
  <c r="E28" i="17"/>
  <c r="D28" i="17"/>
  <c r="C28" i="17"/>
  <c r="H27" i="17"/>
  <c r="G27" i="17"/>
  <c r="F27" i="17"/>
  <c r="E27" i="17"/>
  <c r="D27" i="17"/>
  <c r="C27" i="17"/>
  <c r="H26" i="17"/>
  <c r="G26" i="17"/>
  <c r="F26" i="17"/>
  <c r="E26" i="17"/>
  <c r="D26" i="17"/>
  <c r="C26" i="17"/>
  <c r="H25" i="17"/>
  <c r="G25" i="17"/>
  <c r="F25" i="17"/>
  <c r="E25" i="17"/>
  <c r="D25" i="17"/>
  <c r="C25" i="17"/>
  <c r="H24" i="17"/>
  <c r="G24" i="17"/>
  <c r="F24" i="17"/>
  <c r="E24" i="17"/>
  <c r="D24" i="17"/>
  <c r="C24" i="17"/>
  <c r="H23" i="17"/>
  <c r="G23" i="17"/>
  <c r="F23" i="17"/>
  <c r="E23" i="17"/>
  <c r="D23" i="17"/>
  <c r="C23" i="17"/>
  <c r="H22" i="17"/>
  <c r="G22" i="17"/>
  <c r="F22" i="17"/>
  <c r="E22" i="17"/>
  <c r="D22" i="17"/>
  <c r="C22" i="17"/>
  <c r="H21" i="17"/>
  <c r="G21" i="17"/>
  <c r="F21" i="17"/>
  <c r="E21" i="17"/>
  <c r="D21" i="17"/>
  <c r="C21" i="17"/>
  <c r="H20" i="17"/>
  <c r="G20" i="17"/>
  <c r="F20" i="17"/>
  <c r="E20" i="17"/>
  <c r="D20" i="17"/>
  <c r="C20" i="17"/>
  <c r="H19" i="17"/>
  <c r="G19" i="17"/>
  <c r="F19" i="17"/>
  <c r="E19" i="17"/>
  <c r="D19" i="17"/>
  <c r="C19" i="17"/>
  <c r="H18" i="17"/>
  <c r="G18" i="17"/>
  <c r="F18" i="17"/>
  <c r="E18" i="17"/>
  <c r="D18" i="17"/>
  <c r="C18" i="17"/>
  <c r="H17" i="17"/>
  <c r="G17" i="17"/>
  <c r="F17" i="17"/>
  <c r="E17" i="17"/>
  <c r="D17" i="17"/>
  <c r="C17" i="17"/>
  <c r="H16" i="17"/>
  <c r="G16" i="17"/>
  <c r="F16" i="17"/>
  <c r="E16" i="17"/>
  <c r="D16" i="17"/>
  <c r="C16" i="17"/>
  <c r="H15" i="17"/>
  <c r="G15" i="17"/>
  <c r="F15" i="17"/>
  <c r="E15" i="17"/>
  <c r="D15" i="17"/>
  <c r="C15" i="17"/>
  <c r="H14" i="17"/>
  <c r="G14" i="17"/>
  <c r="F14" i="17"/>
  <c r="E14" i="17"/>
  <c r="D14" i="17"/>
  <c r="C14" i="17"/>
  <c r="H13" i="17"/>
  <c r="G13" i="17"/>
  <c r="F13" i="17"/>
  <c r="E13" i="17"/>
  <c r="D13" i="17"/>
  <c r="C13" i="17"/>
  <c r="H12" i="17"/>
  <c r="G12" i="17"/>
  <c r="F12" i="17"/>
  <c r="E12" i="17"/>
  <c r="D12" i="17"/>
  <c r="C12" i="17"/>
  <c r="H11" i="17"/>
  <c r="G11" i="17"/>
  <c r="F11" i="17"/>
  <c r="E11" i="17"/>
  <c r="D11" i="17"/>
  <c r="C11" i="17"/>
  <c r="Q3" i="18"/>
  <c r="P3" i="18"/>
  <c r="O3" i="18"/>
  <c r="N3" i="18"/>
  <c r="M3" i="18"/>
  <c r="L3" i="18"/>
  <c r="F23" i="45" l="1"/>
  <c r="G3" i="45"/>
  <c r="G23" i="45" s="1" a="1"/>
  <c r="G23" i="45" s="1"/>
  <c r="G8" i="45"/>
  <c r="G28" i="45" s="1" a="1"/>
  <c r="G28" i="45" s="1"/>
  <c r="G9" i="45"/>
  <c r="G29" i="45" s="1" a="1"/>
  <c r="G29" i="45" s="1"/>
  <c r="G10" i="45"/>
  <c r="G30" i="45" s="1" a="1"/>
  <c r="G30" i="45" s="1"/>
  <c r="G5" i="45"/>
  <c r="G25" i="45" s="1" a="1"/>
  <c r="G25" i="45" s="1"/>
  <c r="G7" i="45"/>
  <c r="G27" i="45" s="1" a="1"/>
  <c r="G27" i="45" s="1"/>
  <c r="G6" i="45"/>
  <c r="G26" i="45" s="1" a="1"/>
  <c r="G26" i="45" s="1"/>
  <c r="F35" i="45"/>
  <c r="G15" i="45"/>
  <c r="G35" i="45" s="1" a="1"/>
  <c r="G35" i="45" s="1"/>
  <c r="F32" i="45"/>
  <c r="G12" i="45"/>
  <c r="G32" i="45" s="1" a="1"/>
  <c r="G32" i="45" s="1"/>
  <c r="F33" i="45"/>
  <c r="G13" i="45"/>
  <c r="G33" i="45" s="1" a="1"/>
  <c r="G33" i="45" s="1"/>
  <c r="G17" i="45"/>
  <c r="G37" i="45" s="1" a="1"/>
  <c r="G37" i="45" s="1"/>
  <c r="G18" i="45"/>
  <c r="G38" i="45" s="1" a="1"/>
  <c r="G38" i="45" s="1"/>
  <c r="G19" i="45"/>
  <c r="G39" i="45" s="1" a="1"/>
  <c r="G39" i="45" s="1"/>
  <c r="G14" i="45"/>
  <c r="G34" i="45" s="1" a="1"/>
  <c r="G34" i="45" s="1"/>
  <c r="G16" i="45"/>
  <c r="G36" i="45" s="1" a="1"/>
  <c r="G36" i="45" s="1"/>
  <c r="F54" i="45"/>
  <c r="F26" i="45"/>
  <c r="P11" i="63"/>
  <c r="F43" i="45"/>
  <c r="D4" i="45"/>
  <c r="H3" i="28"/>
  <c r="S23" i="52"/>
  <c r="R22" i="52"/>
  <c r="Q21" i="52"/>
  <c r="P20" i="52"/>
  <c r="O19" i="52"/>
  <c r="N18" i="52"/>
  <c r="S11" i="52"/>
  <c r="R10" i="52"/>
  <c r="Q9" i="52"/>
  <c r="P8" i="52"/>
  <c r="O7" i="52"/>
  <c r="N6" i="52"/>
  <c r="N15" i="52" a="1"/>
  <c r="N15" i="52" s="1"/>
  <c r="N3" i="52" a="1"/>
  <c r="N3" i="52" s="1"/>
  <c r="H54" i="18"/>
  <c r="G54" i="18"/>
  <c r="F54" i="18"/>
  <c r="E54" i="18"/>
  <c r="D54" i="18"/>
  <c r="C54" i="18"/>
  <c r="I54" i="18" s="1"/>
  <c r="H53" i="18"/>
  <c r="G53" i="18"/>
  <c r="F53" i="18"/>
  <c r="E53" i="18"/>
  <c r="D53" i="18"/>
  <c r="C53" i="18"/>
  <c r="H52" i="18"/>
  <c r="G52" i="18"/>
  <c r="F52" i="18"/>
  <c r="E52" i="18"/>
  <c r="D52" i="18"/>
  <c r="C52" i="18"/>
  <c r="H51" i="18"/>
  <c r="G51" i="18"/>
  <c r="F51" i="18"/>
  <c r="E51" i="18"/>
  <c r="D51" i="18"/>
  <c r="C51" i="18"/>
  <c r="H50" i="18"/>
  <c r="G50" i="18"/>
  <c r="F50" i="18"/>
  <c r="E50" i="18"/>
  <c r="D50" i="18"/>
  <c r="C50" i="18"/>
  <c r="I50" i="18" s="1"/>
  <c r="H49" i="18"/>
  <c r="G49" i="18"/>
  <c r="F49" i="18"/>
  <c r="E49" i="18"/>
  <c r="D49" i="18"/>
  <c r="C49" i="18"/>
  <c r="H48" i="18"/>
  <c r="G48" i="18"/>
  <c r="F48" i="18"/>
  <c r="E48" i="18"/>
  <c r="D48" i="18"/>
  <c r="C48" i="18"/>
  <c r="H47" i="18"/>
  <c r="G47" i="18"/>
  <c r="F47" i="18"/>
  <c r="E47" i="18"/>
  <c r="D47" i="18"/>
  <c r="C47" i="18"/>
  <c r="H46" i="18"/>
  <c r="G46" i="18"/>
  <c r="F46" i="18"/>
  <c r="E46" i="18"/>
  <c r="D46" i="18"/>
  <c r="C46" i="18"/>
  <c r="I46" i="18" s="1"/>
  <c r="H45" i="18"/>
  <c r="G45" i="18"/>
  <c r="F45" i="18"/>
  <c r="E45" i="18"/>
  <c r="D45" i="18"/>
  <c r="C45" i="18"/>
  <c r="H44" i="18"/>
  <c r="G44" i="18"/>
  <c r="F44" i="18"/>
  <c r="E44" i="18"/>
  <c r="D44" i="18"/>
  <c r="C44" i="18"/>
  <c r="H43" i="18"/>
  <c r="G43" i="18"/>
  <c r="F43" i="18"/>
  <c r="E43" i="18"/>
  <c r="D43" i="18"/>
  <c r="C43" i="18"/>
  <c r="H42" i="18"/>
  <c r="G42" i="18"/>
  <c r="F42" i="18"/>
  <c r="E42" i="18"/>
  <c r="D42" i="18"/>
  <c r="C42" i="18"/>
  <c r="I42" i="18" s="1"/>
  <c r="H41" i="18"/>
  <c r="G41" i="18"/>
  <c r="F41" i="18"/>
  <c r="E41" i="18"/>
  <c r="D41" i="18"/>
  <c r="C41" i="18"/>
  <c r="H40" i="18"/>
  <c r="G40" i="18"/>
  <c r="F40" i="18"/>
  <c r="E40" i="18"/>
  <c r="D40" i="18"/>
  <c r="C40" i="18"/>
  <c r="H39" i="18"/>
  <c r="G39" i="18"/>
  <c r="F39" i="18"/>
  <c r="E39" i="18"/>
  <c r="D39" i="18"/>
  <c r="C39" i="18"/>
  <c r="H38" i="18"/>
  <c r="G38" i="18"/>
  <c r="F38" i="18"/>
  <c r="E38" i="18"/>
  <c r="D38" i="18"/>
  <c r="C38" i="18"/>
  <c r="I38" i="18" s="1"/>
  <c r="H37" i="18"/>
  <c r="G37" i="18"/>
  <c r="F37" i="18"/>
  <c r="E37" i="18"/>
  <c r="D37" i="18"/>
  <c r="C37" i="18"/>
  <c r="H36" i="18"/>
  <c r="G36" i="18"/>
  <c r="F36" i="18"/>
  <c r="E36" i="18"/>
  <c r="D36" i="18"/>
  <c r="C36" i="18"/>
  <c r="H35" i="18"/>
  <c r="G35" i="18"/>
  <c r="F35" i="18"/>
  <c r="E35" i="18"/>
  <c r="D35" i="18"/>
  <c r="C35" i="18"/>
  <c r="H34" i="18"/>
  <c r="G34" i="18"/>
  <c r="F34" i="18"/>
  <c r="E34" i="18"/>
  <c r="D34" i="18"/>
  <c r="C34" i="18"/>
  <c r="I34" i="18" s="1"/>
  <c r="H33" i="18"/>
  <c r="G33" i="18"/>
  <c r="F33" i="18"/>
  <c r="E33" i="18"/>
  <c r="D33" i="18"/>
  <c r="C33" i="18"/>
  <c r="H32" i="18"/>
  <c r="G32" i="18"/>
  <c r="F32" i="18"/>
  <c r="E32" i="18"/>
  <c r="D32" i="18"/>
  <c r="C32" i="18"/>
  <c r="H31" i="18"/>
  <c r="G31" i="18"/>
  <c r="F31" i="18"/>
  <c r="E31" i="18"/>
  <c r="D31" i="18"/>
  <c r="C31" i="18"/>
  <c r="H30" i="18"/>
  <c r="G30" i="18"/>
  <c r="F30" i="18"/>
  <c r="E30" i="18"/>
  <c r="D30" i="18"/>
  <c r="C30" i="18"/>
  <c r="I30" i="18" s="1"/>
  <c r="H29" i="18"/>
  <c r="G29" i="18"/>
  <c r="F29" i="18"/>
  <c r="E29" i="18"/>
  <c r="D29" i="18"/>
  <c r="C29" i="18"/>
  <c r="H28" i="18"/>
  <c r="G28" i="18"/>
  <c r="F28" i="18"/>
  <c r="E28" i="18"/>
  <c r="D28" i="18"/>
  <c r="C28" i="18"/>
  <c r="H27" i="18"/>
  <c r="G27" i="18"/>
  <c r="F27" i="18"/>
  <c r="E27" i="18"/>
  <c r="D27" i="18"/>
  <c r="C27" i="18"/>
  <c r="H26" i="18"/>
  <c r="G26" i="18"/>
  <c r="F26" i="18"/>
  <c r="E26" i="18"/>
  <c r="D26" i="18"/>
  <c r="C26" i="18"/>
  <c r="I26" i="18" s="1"/>
  <c r="H25" i="18"/>
  <c r="G25" i="18"/>
  <c r="F25" i="18"/>
  <c r="E25" i="18"/>
  <c r="D25" i="18"/>
  <c r="C25" i="18"/>
  <c r="H24" i="18"/>
  <c r="G24" i="18"/>
  <c r="F24" i="18"/>
  <c r="E24" i="18"/>
  <c r="D24" i="18"/>
  <c r="C24" i="18"/>
  <c r="H23" i="18"/>
  <c r="G23" i="18"/>
  <c r="F23" i="18"/>
  <c r="E23" i="18"/>
  <c r="D23" i="18"/>
  <c r="C23" i="18"/>
  <c r="H22" i="18"/>
  <c r="G22" i="18"/>
  <c r="F22" i="18"/>
  <c r="E22" i="18"/>
  <c r="D22" i="18"/>
  <c r="C22" i="18"/>
  <c r="I22" i="18" s="1"/>
  <c r="H21" i="18"/>
  <c r="G21" i="18"/>
  <c r="F21" i="18"/>
  <c r="E21" i="18"/>
  <c r="D21" i="18"/>
  <c r="C21" i="18"/>
  <c r="H20" i="18"/>
  <c r="G20" i="18"/>
  <c r="F20" i="18"/>
  <c r="E20" i="18"/>
  <c r="D20" i="18"/>
  <c r="C20" i="18"/>
  <c r="H19" i="18"/>
  <c r="G19" i="18"/>
  <c r="F19" i="18"/>
  <c r="E19" i="18"/>
  <c r="D19" i="18"/>
  <c r="C19" i="18"/>
  <c r="H18" i="18"/>
  <c r="G18" i="18"/>
  <c r="F18" i="18"/>
  <c r="E18" i="18"/>
  <c r="D18" i="18"/>
  <c r="C18" i="18"/>
  <c r="I18" i="18" s="1"/>
  <c r="H17" i="18"/>
  <c r="G17" i="18"/>
  <c r="F17" i="18"/>
  <c r="E17" i="18"/>
  <c r="D17" i="18"/>
  <c r="C17" i="18"/>
  <c r="H16" i="18"/>
  <c r="G16" i="18"/>
  <c r="F16" i="18"/>
  <c r="E16" i="18"/>
  <c r="D16" i="18"/>
  <c r="C16" i="18"/>
  <c r="H15" i="18"/>
  <c r="G15" i="18"/>
  <c r="F15" i="18"/>
  <c r="E15" i="18"/>
  <c r="D15" i="18"/>
  <c r="C15" i="18"/>
  <c r="H14" i="18"/>
  <c r="G14" i="18"/>
  <c r="F14" i="18"/>
  <c r="E14" i="18"/>
  <c r="D14" i="18"/>
  <c r="C14" i="18"/>
  <c r="I14" i="18" s="1"/>
  <c r="H13" i="18"/>
  <c r="G13" i="18"/>
  <c r="F13" i="18"/>
  <c r="E13" i="18"/>
  <c r="D13" i="18"/>
  <c r="C13" i="18"/>
  <c r="H12" i="18"/>
  <c r="G12" i="18"/>
  <c r="F12" i="18"/>
  <c r="E12" i="18"/>
  <c r="D12" i="18"/>
  <c r="C12" i="18"/>
  <c r="H11" i="18"/>
  <c r="G11" i="18"/>
  <c r="F11" i="18"/>
  <c r="E11" i="18"/>
  <c r="D11" i="18"/>
  <c r="C11" i="18"/>
  <c r="H10" i="18"/>
  <c r="G10" i="18"/>
  <c r="F10" i="18"/>
  <c r="E10" i="18"/>
  <c r="D10" i="18"/>
  <c r="C10" i="18"/>
  <c r="I10" i="18" s="1"/>
  <c r="H9" i="18"/>
  <c r="G9" i="18"/>
  <c r="F9" i="18"/>
  <c r="E9" i="18"/>
  <c r="D9" i="18"/>
  <c r="C9" i="18"/>
  <c r="H8" i="18"/>
  <c r="G8" i="18"/>
  <c r="F8" i="18"/>
  <c r="E8" i="18"/>
  <c r="D8" i="18"/>
  <c r="C8" i="18"/>
  <c r="H7" i="18"/>
  <c r="G7" i="18"/>
  <c r="F7" i="18"/>
  <c r="E7" i="18"/>
  <c r="D7" i="18"/>
  <c r="C7" i="18"/>
  <c r="H6" i="18"/>
  <c r="G6" i="18"/>
  <c r="F6" i="18"/>
  <c r="E6" i="18"/>
  <c r="D6" i="18"/>
  <c r="C6" i="18"/>
  <c r="I123" i="53"/>
  <c r="I122" i="53"/>
  <c r="I121" i="53"/>
  <c r="I120" i="53"/>
  <c r="I119" i="53"/>
  <c r="I118" i="53"/>
  <c r="I117" i="53"/>
  <c r="I116" i="53"/>
  <c r="I115" i="53"/>
  <c r="I114" i="53"/>
  <c r="I113" i="53"/>
  <c r="I112" i="53"/>
  <c r="I111" i="53"/>
  <c r="I110" i="53"/>
  <c r="I109" i="53"/>
  <c r="I108" i="53"/>
  <c r="I107" i="53"/>
  <c r="I106" i="53"/>
  <c r="I105" i="53"/>
  <c r="I104" i="53"/>
  <c r="I103" i="53"/>
  <c r="I102" i="53"/>
  <c r="I101" i="53"/>
  <c r="I100" i="53"/>
  <c r="I99" i="53"/>
  <c r="I98" i="53"/>
  <c r="I97" i="53"/>
  <c r="I96" i="53"/>
  <c r="I95" i="53"/>
  <c r="I94" i="53"/>
  <c r="I93" i="53"/>
  <c r="I92" i="53"/>
  <c r="I91" i="53"/>
  <c r="I90" i="53"/>
  <c r="I89" i="53"/>
  <c r="I88" i="53"/>
  <c r="I87" i="53"/>
  <c r="I86" i="53"/>
  <c r="I85" i="53"/>
  <c r="I84" i="53"/>
  <c r="I83" i="53"/>
  <c r="I82" i="53"/>
  <c r="I81" i="53"/>
  <c r="I80" i="53"/>
  <c r="I79" i="53"/>
  <c r="I78" i="53"/>
  <c r="I77" i="53"/>
  <c r="I76" i="53"/>
  <c r="I75" i="53"/>
  <c r="I74" i="53"/>
  <c r="I73" i="53"/>
  <c r="I72" i="53"/>
  <c r="I71" i="53"/>
  <c r="I70" i="53"/>
  <c r="I69" i="53"/>
  <c r="I68" i="53"/>
  <c r="I67" i="53"/>
  <c r="I66" i="53"/>
  <c r="I65" i="53"/>
  <c r="I64" i="53"/>
  <c r="I63" i="53"/>
  <c r="I62" i="53"/>
  <c r="I61" i="53"/>
  <c r="I60" i="53"/>
  <c r="I59" i="53"/>
  <c r="I58" i="53"/>
  <c r="I57" i="53"/>
  <c r="I56" i="53"/>
  <c r="I55" i="53"/>
  <c r="I54" i="53"/>
  <c r="I53" i="53"/>
  <c r="I52" i="53"/>
  <c r="I51" i="53"/>
  <c r="I50" i="53"/>
  <c r="I49" i="53"/>
  <c r="I48" i="53"/>
  <c r="I47" i="53"/>
  <c r="I46" i="53"/>
  <c r="I45" i="53"/>
  <c r="I44" i="53"/>
  <c r="I43" i="53"/>
  <c r="I42" i="53"/>
  <c r="I41" i="53"/>
  <c r="I40" i="53"/>
  <c r="I39" i="53"/>
  <c r="I38" i="53"/>
  <c r="I37" i="53"/>
  <c r="I36" i="53"/>
  <c r="I35" i="53"/>
  <c r="I34" i="53"/>
  <c r="I33" i="53"/>
  <c r="I32" i="53"/>
  <c r="I31" i="53"/>
  <c r="I30" i="53"/>
  <c r="I29" i="53"/>
  <c r="I28" i="53"/>
  <c r="I27" i="53"/>
  <c r="I26" i="53"/>
  <c r="I25" i="53"/>
  <c r="I24" i="53"/>
  <c r="I23" i="53"/>
  <c r="I22" i="53"/>
  <c r="I21" i="53"/>
  <c r="I20" i="53"/>
  <c r="I19" i="53"/>
  <c r="I18" i="53"/>
  <c r="I17" i="53"/>
  <c r="I16" i="53"/>
  <c r="I15" i="53"/>
  <c r="I14" i="53"/>
  <c r="I13" i="53"/>
  <c r="I12" i="53"/>
  <c r="I11" i="53"/>
  <c r="I10" i="53"/>
  <c r="I9" i="53"/>
  <c r="I8" i="53"/>
  <c r="I7" i="53"/>
  <c r="I6" i="53"/>
  <c r="I5" i="53"/>
  <c r="Q4" i="53"/>
  <c r="P4" i="53"/>
  <c r="O4" i="53"/>
  <c r="N4" i="53"/>
  <c r="M4" i="53"/>
  <c r="L4" i="53"/>
  <c r="A4" i="53"/>
  <c r="A5" i="53" s="1"/>
  <c r="Q3" i="53"/>
  <c r="P3" i="53"/>
  <c r="O3" i="53"/>
  <c r="N3" i="53"/>
  <c r="M3" i="53"/>
  <c r="L3" i="53"/>
  <c r="D15" i="52" a="1"/>
  <c r="D15" i="52" s="1"/>
  <c r="D3" i="52" a="1"/>
  <c r="D3" i="52" s="1"/>
  <c r="C61" i="11" a="1"/>
  <c r="C61" i="11" s="1"/>
  <c r="C73" i="11" a="1"/>
  <c r="C73" i="11" s="1"/>
  <c r="N6" i="11" s="1"/>
  <c r="H17" i="51"/>
  <c r="G17" i="51"/>
  <c r="F17" i="51"/>
  <c r="E17" i="51"/>
  <c r="D17" i="51"/>
  <c r="C17" i="51"/>
  <c r="H18" i="51"/>
  <c r="G18" i="51"/>
  <c r="F18" i="51"/>
  <c r="E18" i="51"/>
  <c r="D18" i="51"/>
  <c r="C18" i="51"/>
  <c r="M8" i="51"/>
  <c r="E18" i="15"/>
  <c r="H39" i="51"/>
  <c r="G39" i="51"/>
  <c r="F39" i="51"/>
  <c r="E39" i="51"/>
  <c r="D39" i="51"/>
  <c r="C39" i="51"/>
  <c r="H35" i="51"/>
  <c r="H40" i="51" s="1"/>
  <c r="G35" i="51"/>
  <c r="G40" i="51" s="1"/>
  <c r="F35" i="51"/>
  <c r="F40" i="51" s="1"/>
  <c r="E35" i="51"/>
  <c r="E40" i="51" s="1"/>
  <c r="D35" i="51"/>
  <c r="D40" i="51" s="1"/>
  <c r="C35" i="51"/>
  <c r="C40" i="51" s="1"/>
  <c r="H6" i="51"/>
  <c r="H9" i="51" s="1"/>
  <c r="G6" i="51"/>
  <c r="G9" i="51" s="1"/>
  <c r="F6" i="51"/>
  <c r="F9" i="51" s="1"/>
  <c r="E6" i="51"/>
  <c r="E9" i="51" s="1"/>
  <c r="D6" i="51"/>
  <c r="D9" i="51" s="1"/>
  <c r="C6" i="51"/>
  <c r="C9" i="51" s="1"/>
  <c r="H5" i="51"/>
  <c r="G5" i="51"/>
  <c r="F5" i="51"/>
  <c r="E5" i="51"/>
  <c r="D5" i="51"/>
  <c r="C5" i="51"/>
  <c r="H4" i="51"/>
  <c r="G4" i="51"/>
  <c r="F4" i="51"/>
  <c r="E4" i="51"/>
  <c r="D4" i="51"/>
  <c r="C4" i="51"/>
  <c r="N9" i="11"/>
  <c r="M9" i="11" s="1"/>
  <c r="N8" i="11"/>
  <c r="M8" i="11" s="1"/>
  <c r="C8" i="22"/>
  <c r="B8" i="22"/>
  <c r="C19" i="45"/>
  <c r="C18" i="45"/>
  <c r="C17" i="45"/>
  <c r="C16" i="45"/>
  <c r="C15" i="45"/>
  <c r="C14" i="45"/>
  <c r="C13" i="45"/>
  <c r="C12" i="45"/>
  <c r="C11" i="45"/>
  <c r="C10" i="45"/>
  <c r="C9" i="45"/>
  <c r="C8" i="45"/>
  <c r="C7" i="45"/>
  <c r="C6" i="45"/>
  <c r="C5" i="45"/>
  <c r="C4" i="45"/>
  <c r="C3" i="45"/>
  <c r="C2" i="45"/>
  <c r="D7" i="41"/>
  <c r="D6" i="41"/>
  <c r="D5" i="41"/>
  <c r="D4" i="41"/>
  <c r="D3" i="41"/>
  <c r="D2" i="41"/>
  <c r="D7" i="30"/>
  <c r="D6" i="30"/>
  <c r="D5" i="30"/>
  <c r="D4" i="30"/>
  <c r="D3" i="30"/>
  <c r="D2" i="30"/>
  <c r="B12" i="17" a="1"/>
  <c r="B12" i="17" s="1"/>
  <c r="B6" i="53" s="1"/>
  <c r="E70" i="27" a="1"/>
  <c r="E70" i="27" s="1"/>
  <c r="D70" i="27" a="1"/>
  <c r="D70" i="27"/>
  <c r="C70" i="27" a="1"/>
  <c r="C70" i="27" s="1"/>
  <c r="E69" i="27" a="1"/>
  <c r="E69" i="27"/>
  <c r="D69" i="27" a="1"/>
  <c r="D69" i="27" s="1"/>
  <c r="C69" i="27" a="1"/>
  <c r="C69" i="27"/>
  <c r="E68" i="27" a="1"/>
  <c r="E68" i="27" s="1"/>
  <c r="D68" i="27" a="1"/>
  <c r="D68" i="27"/>
  <c r="C68" i="27" a="1"/>
  <c r="C68" i="27" s="1"/>
  <c r="E67" i="27" a="1"/>
  <c r="E67" i="27"/>
  <c r="D67" i="27" a="1"/>
  <c r="D67" i="27" s="1"/>
  <c r="C67" i="27" a="1"/>
  <c r="C67" i="27"/>
  <c r="E66" i="27" a="1"/>
  <c r="E66" i="27" s="1"/>
  <c r="D66" i="27" a="1"/>
  <c r="D66" i="27"/>
  <c r="C66" i="27" a="1"/>
  <c r="C66" i="27" s="1"/>
  <c r="E65" i="27" a="1"/>
  <c r="E65" i="27"/>
  <c r="D65" i="27" a="1"/>
  <c r="D65" i="27" s="1"/>
  <c r="C65" i="27" a="1"/>
  <c r="C65" i="27"/>
  <c r="E64" i="27" a="1"/>
  <c r="E64" i="27" s="1"/>
  <c r="D64" i="27" a="1"/>
  <c r="D64" i="27"/>
  <c r="C64" i="27" a="1"/>
  <c r="C64" i="27" s="1"/>
  <c r="E63" i="27" a="1"/>
  <c r="E63" i="27"/>
  <c r="D63" i="27" a="1"/>
  <c r="D63" i="27" s="1"/>
  <c r="C63" i="27" a="1"/>
  <c r="C63" i="27"/>
  <c r="E62" i="27" a="1"/>
  <c r="E62" i="27" s="1"/>
  <c r="D62" i="27" a="1"/>
  <c r="D62" i="27"/>
  <c r="C62" i="27" a="1"/>
  <c r="C62" i="27" s="1"/>
  <c r="E61" i="27" a="1"/>
  <c r="E61" i="27"/>
  <c r="D61" i="27" a="1"/>
  <c r="D61" i="27" s="1"/>
  <c r="C61" i="27" a="1"/>
  <c r="C61" i="27"/>
  <c r="E60" i="27" a="1"/>
  <c r="E60" i="27" s="1"/>
  <c r="D60" i="27" a="1"/>
  <c r="D60" i="27"/>
  <c r="C60" i="27" a="1"/>
  <c r="C60" i="27" s="1"/>
  <c r="E59" i="27" a="1"/>
  <c r="E59" i="27"/>
  <c r="D59" i="27" a="1"/>
  <c r="D59" i="27" s="1"/>
  <c r="C59" i="27" a="1"/>
  <c r="C59" i="27"/>
  <c r="E58" i="27" a="1"/>
  <c r="E58" i="27" s="1"/>
  <c r="D58" i="27" a="1"/>
  <c r="D58" i="27"/>
  <c r="C58" i="27" a="1"/>
  <c r="C58" i="27" s="1"/>
  <c r="E57" i="27" a="1"/>
  <c r="E57" i="27"/>
  <c r="D57" i="27" a="1"/>
  <c r="D57" i="27" s="1"/>
  <c r="C57" i="27" a="1"/>
  <c r="C57" i="27"/>
  <c r="E56" i="27" a="1"/>
  <c r="E56" i="27" s="1"/>
  <c r="D56" i="27" a="1"/>
  <c r="D56" i="27" s="1"/>
  <c r="C56" i="27" a="1"/>
  <c r="C56" i="27" s="1"/>
  <c r="E55" i="27" a="1"/>
  <c r="E55" i="27"/>
  <c r="D55" i="27" a="1"/>
  <c r="D55" i="27" s="1"/>
  <c r="C55" i="27" a="1"/>
  <c r="C55" i="27"/>
  <c r="E54" i="27" a="1"/>
  <c r="E54" i="27" s="1"/>
  <c r="D54" i="27" a="1"/>
  <c r="D54" i="27" s="1"/>
  <c r="C54" i="27" a="1"/>
  <c r="C54" i="27" s="1"/>
  <c r="E53" i="27" a="1"/>
  <c r="E53" i="27" s="1"/>
  <c r="D53" i="27" a="1"/>
  <c r="D53" i="27" s="1"/>
  <c r="C53" i="27" a="1"/>
  <c r="C53" i="27" s="1"/>
  <c r="E52" i="27" a="1"/>
  <c r="E52" i="27" s="1"/>
  <c r="D52" i="27" a="1"/>
  <c r="D52" i="27"/>
  <c r="C52" i="27" a="1"/>
  <c r="C52" i="27" s="1"/>
  <c r="E51" i="27" a="1"/>
  <c r="E51" i="27" s="1"/>
  <c r="D51" i="27" a="1"/>
  <c r="D51" i="27" s="1"/>
  <c r="C51" i="27" a="1"/>
  <c r="C51" i="27" s="1"/>
  <c r="E50" i="27" a="1"/>
  <c r="E50" i="27" s="1"/>
  <c r="D50" i="27" a="1"/>
  <c r="D50" i="27" s="1"/>
  <c r="C50" i="27" a="1"/>
  <c r="C50" i="27" s="1"/>
  <c r="E49" i="27" a="1"/>
  <c r="E49" i="27"/>
  <c r="D49" i="27" a="1"/>
  <c r="D49" i="27" s="1"/>
  <c r="C49" i="27" a="1"/>
  <c r="C49" i="27" s="1"/>
  <c r="E48" i="27" a="1"/>
  <c r="E48" i="27" s="1"/>
  <c r="D48" i="27" a="1"/>
  <c r="D48" i="27" s="1"/>
  <c r="C48" i="27" a="1"/>
  <c r="C48" i="27" s="1"/>
  <c r="E47" i="27" a="1"/>
  <c r="E47" i="27" s="1"/>
  <c r="D47" i="27" a="1"/>
  <c r="D47" i="27" s="1"/>
  <c r="C47" i="27" a="1"/>
  <c r="C47" i="27"/>
  <c r="E46" i="27" a="1"/>
  <c r="E46" i="27" s="1"/>
  <c r="D46" i="27" a="1"/>
  <c r="D46" i="27" s="1"/>
  <c r="C46" i="27" a="1"/>
  <c r="C46" i="27" s="1"/>
  <c r="E45" i="27" a="1"/>
  <c r="E45" i="27" s="1"/>
  <c r="D45" i="27" a="1"/>
  <c r="D45" i="27" s="1"/>
  <c r="C45" i="27" a="1"/>
  <c r="C45" i="27" s="1"/>
  <c r="E44" i="27" a="1"/>
  <c r="E44" i="27" s="1"/>
  <c r="D44" i="27" a="1"/>
  <c r="D44" i="27"/>
  <c r="C44" i="27" a="1"/>
  <c r="C44" i="27" s="1"/>
  <c r="E43" i="27" a="1"/>
  <c r="E43" i="27" s="1"/>
  <c r="D43" i="27" a="1"/>
  <c r="D43" i="27" s="1"/>
  <c r="C43" i="27" a="1"/>
  <c r="C43" i="27" s="1"/>
  <c r="E42" i="27" a="1"/>
  <c r="E42" i="27" s="1"/>
  <c r="D42" i="27" a="1"/>
  <c r="D42" i="27" s="1"/>
  <c r="C42" i="27" a="1"/>
  <c r="C42" i="27" s="1"/>
  <c r="E41" i="27" a="1"/>
  <c r="E41" i="27"/>
  <c r="D41" i="27" a="1"/>
  <c r="D41" i="27" s="1"/>
  <c r="C41" i="27" a="1"/>
  <c r="C41" i="27" s="1"/>
  <c r="E40" i="27" a="1"/>
  <c r="E40" i="27" s="1"/>
  <c r="D40" i="27" a="1"/>
  <c r="D40" i="27" s="1"/>
  <c r="C40" i="27" a="1"/>
  <c r="C40" i="27" s="1"/>
  <c r="E39" i="27" a="1"/>
  <c r="E39" i="27" s="1"/>
  <c r="D39" i="27" a="1"/>
  <c r="D39" i="27" s="1"/>
  <c r="C39" i="27" a="1"/>
  <c r="C39" i="27"/>
  <c r="E38" i="27" a="1"/>
  <c r="E38" i="27" s="1"/>
  <c r="D38" i="27" a="1"/>
  <c r="D38" i="27" s="1"/>
  <c r="C38" i="27" a="1"/>
  <c r="C38" i="27" s="1"/>
  <c r="E37" i="27" a="1"/>
  <c r="E37" i="27" s="1"/>
  <c r="D37" i="27" a="1"/>
  <c r="D37" i="27" s="1"/>
  <c r="C37" i="27" a="1"/>
  <c r="C37" i="27"/>
  <c r="E36" i="27" a="1"/>
  <c r="E36" i="27" s="1"/>
  <c r="D36" i="27" a="1"/>
  <c r="D36" i="27"/>
  <c r="C36" i="27" a="1"/>
  <c r="C36" i="27" s="1"/>
  <c r="E35" i="27" a="1"/>
  <c r="E35" i="27" s="1"/>
  <c r="D35" i="27" a="1"/>
  <c r="D35" i="27" s="1"/>
  <c r="C35" i="27" a="1"/>
  <c r="C35" i="27" s="1"/>
  <c r="E34" i="27" a="1"/>
  <c r="E34" i="27" s="1"/>
  <c r="D34" i="27" a="1"/>
  <c r="D34" i="27"/>
  <c r="C34" i="27" a="1"/>
  <c r="C34" i="27" s="1"/>
  <c r="E33" i="27" a="1"/>
  <c r="E33" i="27"/>
  <c r="D33" i="27" a="1"/>
  <c r="D33" i="27" s="1"/>
  <c r="C33" i="27" a="1"/>
  <c r="C33" i="27" s="1"/>
  <c r="E32" i="27" a="1"/>
  <c r="E32" i="27" s="1"/>
  <c r="D32" i="27" a="1"/>
  <c r="D32" i="27" s="1"/>
  <c r="C32" i="27" a="1"/>
  <c r="C32" i="27" s="1"/>
  <c r="E31" i="27" a="1"/>
  <c r="E31" i="27" s="1"/>
  <c r="D31" i="27" a="1"/>
  <c r="D31" i="27" s="1"/>
  <c r="C31" i="27" a="1"/>
  <c r="C31" i="27"/>
  <c r="E30" i="27" a="1"/>
  <c r="E30" i="27" s="1"/>
  <c r="D30" i="27" a="1"/>
  <c r="D30" i="27" s="1"/>
  <c r="C30" i="27" a="1"/>
  <c r="C30" i="27" s="1"/>
  <c r="E29" i="27" a="1"/>
  <c r="E29" i="27" s="1"/>
  <c r="D29" i="27" a="1"/>
  <c r="D29" i="27" s="1"/>
  <c r="C29" i="27" a="1"/>
  <c r="C29" i="27" s="1"/>
  <c r="E28" i="27" a="1"/>
  <c r="E28" i="27" s="1"/>
  <c r="D28" i="27" a="1"/>
  <c r="D28" i="27"/>
  <c r="C28" i="27" a="1"/>
  <c r="C28" i="27" s="1"/>
  <c r="E27" i="27" a="1"/>
  <c r="E27" i="27" s="1"/>
  <c r="D27" i="27" a="1"/>
  <c r="D27" i="27" s="1"/>
  <c r="C27" i="27" a="1"/>
  <c r="C27" i="27" s="1"/>
  <c r="E26" i="27" a="1"/>
  <c r="E26" i="27" s="1"/>
  <c r="D26" i="27" a="1"/>
  <c r="D26" i="27" s="1"/>
  <c r="C26" i="27" a="1"/>
  <c r="C26" i="27" s="1"/>
  <c r="E25" i="27" a="1"/>
  <c r="E25" i="27"/>
  <c r="D25" i="27" a="1"/>
  <c r="D25" i="27" s="1"/>
  <c r="C25" i="27" a="1"/>
  <c r="C25" i="27" s="1"/>
  <c r="E24" i="27" a="1"/>
  <c r="E24" i="27" s="1"/>
  <c r="D24" i="27" a="1"/>
  <c r="D24" i="27" s="1"/>
  <c r="C24" i="27" a="1"/>
  <c r="C24" i="27" s="1"/>
  <c r="E23" i="27" a="1"/>
  <c r="E23" i="27" s="1"/>
  <c r="D23" i="27" a="1"/>
  <c r="D23" i="27" s="1"/>
  <c r="C23" i="27" a="1"/>
  <c r="C23" i="27"/>
  <c r="E22" i="27" a="1"/>
  <c r="E22" i="27" s="1"/>
  <c r="D22" i="27" a="1"/>
  <c r="D22" i="27" s="1"/>
  <c r="C22" i="27" a="1"/>
  <c r="C22" i="27" s="1"/>
  <c r="E21" i="27" a="1"/>
  <c r="E21" i="27" s="1"/>
  <c r="D21" i="27" a="1"/>
  <c r="D21" i="27" s="1"/>
  <c r="C21" i="27" a="1"/>
  <c r="C21" i="27"/>
  <c r="E20" i="27" a="1"/>
  <c r="E20" i="27" s="1"/>
  <c r="D20" i="27" a="1"/>
  <c r="D20" i="27"/>
  <c r="C20" i="27" a="1"/>
  <c r="C20" i="27" s="1"/>
  <c r="B70" i="27" a="1"/>
  <c r="B70" i="27" s="1"/>
  <c r="B69" i="27" a="1"/>
  <c r="B69" i="27" s="1"/>
  <c r="B68" i="27" a="1"/>
  <c r="B68" i="27" s="1"/>
  <c r="B67" i="27" a="1"/>
  <c r="B67" i="27" s="1"/>
  <c r="B66" i="27" a="1"/>
  <c r="B66" i="27" s="1"/>
  <c r="B65" i="27" a="1"/>
  <c r="B65" i="27" s="1"/>
  <c r="B64" i="27" a="1"/>
  <c r="B64" i="27"/>
  <c r="B63" i="27" a="1"/>
  <c r="B63" i="27" s="1"/>
  <c r="B62" i="27" a="1"/>
  <c r="B62" i="27" s="1"/>
  <c r="B61" i="27" a="1"/>
  <c r="B61" i="27" s="1"/>
  <c r="B60" i="27" a="1"/>
  <c r="B60" i="27" s="1"/>
  <c r="B59" i="27" a="1"/>
  <c r="B59" i="27" s="1"/>
  <c r="B58" i="27" a="1"/>
  <c r="B58" i="27" s="1"/>
  <c r="B57" i="27" a="1"/>
  <c r="B57" i="27" s="1"/>
  <c r="B56" i="27" a="1"/>
  <c r="B56" i="27"/>
  <c r="B55" i="27" a="1"/>
  <c r="B55" i="27" s="1"/>
  <c r="B54" i="27" a="1"/>
  <c r="B54" i="27" s="1"/>
  <c r="B53" i="27" a="1"/>
  <c r="B53" i="27" s="1"/>
  <c r="B52" i="27" a="1"/>
  <c r="B52" i="27" s="1"/>
  <c r="B51" i="27" a="1"/>
  <c r="B51" i="27" s="1"/>
  <c r="B50" i="27" a="1"/>
  <c r="B50" i="27" s="1"/>
  <c r="B49" i="27" a="1"/>
  <c r="B49" i="27" s="1"/>
  <c r="B48" i="27" a="1"/>
  <c r="B48" i="27" s="1"/>
  <c r="B47" i="27" a="1"/>
  <c r="B47" i="27" s="1"/>
  <c r="B46" i="27" a="1"/>
  <c r="B46" i="27" s="1"/>
  <c r="B45" i="27" a="1"/>
  <c r="B45" i="27" s="1"/>
  <c r="B44" i="27" a="1"/>
  <c r="B44" i="27" s="1"/>
  <c r="B43" i="27" a="1"/>
  <c r="B43" i="27" s="1"/>
  <c r="B42" i="27" a="1"/>
  <c r="B42" i="27" s="1"/>
  <c r="B41" i="27" a="1"/>
  <c r="B41" i="27" s="1"/>
  <c r="B40" i="27" a="1"/>
  <c r="B40" i="27" s="1"/>
  <c r="B39" i="27" a="1"/>
  <c r="B39" i="27" s="1"/>
  <c r="B38" i="27" a="1"/>
  <c r="B38" i="27" s="1"/>
  <c r="B37" i="27" a="1"/>
  <c r="B37" i="27" s="1"/>
  <c r="B36" i="27" a="1"/>
  <c r="B36" i="27" s="1"/>
  <c r="B35" i="27" a="1"/>
  <c r="B35" i="27" s="1"/>
  <c r="B34" i="27" a="1"/>
  <c r="B34" i="27" s="1"/>
  <c r="B33" i="27" a="1"/>
  <c r="B33" i="27" s="1"/>
  <c r="B32" i="27" a="1"/>
  <c r="B32" i="27" s="1"/>
  <c r="B31" i="27" a="1"/>
  <c r="B31" i="27" s="1"/>
  <c r="B30" i="27" a="1"/>
  <c r="B30" i="27" s="1"/>
  <c r="B29" i="27" a="1"/>
  <c r="B29" i="27" s="1"/>
  <c r="B28" i="27" a="1"/>
  <c r="B28" i="27" s="1"/>
  <c r="B27" i="27" a="1"/>
  <c r="B27" i="27" s="1"/>
  <c r="B26" i="27" a="1"/>
  <c r="B26" i="27" s="1"/>
  <c r="B25" i="27" a="1"/>
  <c r="B25" i="27" s="1"/>
  <c r="B24" i="27" a="1"/>
  <c r="B24" i="27" s="1"/>
  <c r="B23" i="27" a="1"/>
  <c r="B23" i="27" s="1"/>
  <c r="B22" i="27" a="1"/>
  <c r="B22" i="27" s="1"/>
  <c r="B21" i="27" a="1"/>
  <c r="B21" i="27" s="1"/>
  <c r="B20" i="27" a="1"/>
  <c r="B20" i="27" s="1"/>
  <c r="D6" i="17"/>
  <c r="E6" i="17"/>
  <c r="F6" i="17"/>
  <c r="G6" i="17"/>
  <c r="H6" i="17"/>
  <c r="C6" i="17"/>
  <c r="A22" i="27"/>
  <c r="A23" i="27" s="1"/>
  <c r="A24" i="27" s="1"/>
  <c r="A25" i="27" s="1"/>
  <c r="A26" i="27" s="1"/>
  <c r="A27" i="27" s="1"/>
  <c r="A28" i="27" s="1"/>
  <c r="A29" i="27" s="1"/>
  <c r="A30" i="27" s="1"/>
  <c r="A31" i="27" s="1"/>
  <c r="A32" i="27" s="1"/>
  <c r="A33" i="27" s="1"/>
  <c r="A34" i="27" s="1"/>
  <c r="A35" i="27" s="1"/>
  <c r="A36" i="27" s="1"/>
  <c r="A37" i="27" s="1"/>
  <c r="A38" i="27" s="1"/>
  <c r="A39" i="27" s="1"/>
  <c r="A40" i="27" s="1"/>
  <c r="A41" i="27" s="1"/>
  <c r="A42" i="27" s="1"/>
  <c r="A43" i="27" s="1"/>
  <c r="A44" i="27" s="1"/>
  <c r="A45" i="27" s="1"/>
  <c r="A46" i="27" s="1"/>
  <c r="A47" i="27" s="1"/>
  <c r="A48" i="27" s="1"/>
  <c r="A49" i="27" s="1"/>
  <c r="A50" i="27" s="1"/>
  <c r="A51" i="27" s="1"/>
  <c r="A52" i="27" s="1"/>
  <c r="A53" i="27" s="1"/>
  <c r="A54" i="27" s="1"/>
  <c r="A55" i="27" s="1"/>
  <c r="A56" i="27" s="1"/>
  <c r="A57" i="27" s="1"/>
  <c r="A58" i="27" s="1"/>
  <c r="A59" i="27" s="1"/>
  <c r="A60" i="27" s="1"/>
  <c r="A61" i="27" s="1"/>
  <c r="A62" i="27" s="1"/>
  <c r="A63" i="27" s="1"/>
  <c r="A64" i="27" s="1"/>
  <c r="A65" i="27" s="1"/>
  <c r="A66" i="27" s="1"/>
  <c r="A67" i="27" s="1"/>
  <c r="A68" i="27" s="1"/>
  <c r="A69" i="27" s="1"/>
  <c r="A70" i="27" s="1"/>
  <c r="A21" i="27"/>
  <c r="A6" i="27"/>
  <c r="A7" i="27" s="1"/>
  <c r="A8" i="27" s="1"/>
  <c r="A9" i="27" s="1"/>
  <c r="A10" i="27" s="1"/>
  <c r="A11" i="27" s="1"/>
  <c r="A12" i="27" s="1"/>
  <c r="A13" i="27" s="1"/>
  <c r="A14" i="27" s="1"/>
  <c r="A15" i="27" s="1"/>
  <c r="A16" i="27" s="1"/>
  <c r="A17" i="27" s="1"/>
  <c r="C8" i="25"/>
  <c r="B8" i="25"/>
  <c r="B123" i="53"/>
  <c r="B122" i="53"/>
  <c r="B121" i="53"/>
  <c r="B120" i="53"/>
  <c r="B118" i="53"/>
  <c r="B116" i="53"/>
  <c r="B115" i="53"/>
  <c r="B114" i="53"/>
  <c r="B113" i="53"/>
  <c r="B112" i="53"/>
  <c r="B111" i="53"/>
  <c r="B110" i="53"/>
  <c r="B109" i="53"/>
  <c r="B106" i="53"/>
  <c r="B104" i="53"/>
  <c r="B103" i="53"/>
  <c r="B102" i="53"/>
  <c r="B101" i="53"/>
  <c r="B98" i="53"/>
  <c r="B97" i="53"/>
  <c r="B96" i="53"/>
  <c r="B94" i="53"/>
  <c r="B93" i="53"/>
  <c r="B90" i="53"/>
  <c r="B88" i="53"/>
  <c r="B86" i="53"/>
  <c r="B85" i="53"/>
  <c r="B84" i="53"/>
  <c r="B81" i="53"/>
  <c r="B69" i="53"/>
  <c r="B68" i="53"/>
  <c r="B63" i="53"/>
  <c r="B60" i="53"/>
  <c r="B56" i="53"/>
  <c r="B55" i="53"/>
  <c r="B59" i="17" a="1"/>
  <c r="B59" i="17" s="1"/>
  <c r="B58" i="17" a="1"/>
  <c r="B58" i="17" s="1"/>
  <c r="B52" i="53" s="1"/>
  <c r="B57" i="17" a="1"/>
  <c r="B57" i="17" s="1"/>
  <c r="B51" i="53" s="1"/>
  <c r="B56" i="17" a="1"/>
  <c r="B56" i="17" s="1"/>
  <c r="B50" i="53" s="1"/>
  <c r="B55" i="17" a="1"/>
  <c r="B55" i="17" s="1"/>
  <c r="B49" i="53" s="1"/>
  <c r="B54" i="17" a="1"/>
  <c r="B54" i="17" s="1"/>
  <c r="B48" i="53" s="1"/>
  <c r="B53" i="17" a="1"/>
  <c r="B53" i="17" s="1"/>
  <c r="B47" i="53" s="1"/>
  <c r="B52" i="17" a="1"/>
  <c r="B52" i="17" s="1"/>
  <c r="B46" i="53" s="1"/>
  <c r="B51" i="17" a="1"/>
  <c r="B51" i="17" s="1"/>
  <c r="B45" i="53" s="1"/>
  <c r="B50" i="17" a="1"/>
  <c r="B50" i="17" s="1"/>
  <c r="B44" i="53" s="1"/>
  <c r="B49" i="17" a="1"/>
  <c r="B49" i="17" s="1"/>
  <c r="B43" i="53" s="1"/>
  <c r="B48" i="17" a="1"/>
  <c r="B48" i="17" s="1"/>
  <c r="B42" i="53" s="1"/>
  <c r="B47" i="17" a="1"/>
  <c r="B47" i="17" s="1"/>
  <c r="B41" i="53" s="1"/>
  <c r="B46" i="17" a="1"/>
  <c r="B46" i="17" s="1"/>
  <c r="B40" i="53" s="1"/>
  <c r="B45" i="17" a="1"/>
  <c r="B45" i="17" s="1"/>
  <c r="B39" i="53" s="1"/>
  <c r="B44" i="17" a="1"/>
  <c r="B44" i="17" s="1"/>
  <c r="B38" i="53" s="1"/>
  <c r="B43" i="17" a="1"/>
  <c r="B43" i="17" s="1"/>
  <c r="B37" i="53" s="1"/>
  <c r="B42" i="17" a="1"/>
  <c r="B42" i="17" s="1"/>
  <c r="B36" i="53" s="1"/>
  <c r="B41" i="17" a="1"/>
  <c r="B41" i="17" s="1"/>
  <c r="B35" i="53" s="1"/>
  <c r="B40" i="17" a="1"/>
  <c r="B40" i="17" s="1"/>
  <c r="B34" i="53" s="1"/>
  <c r="B39" i="17" a="1"/>
  <c r="B39" i="17" s="1"/>
  <c r="B33" i="53" s="1"/>
  <c r="B38" i="17" a="1"/>
  <c r="B38" i="17" s="1"/>
  <c r="B32" i="53" s="1"/>
  <c r="B37" i="17" a="1"/>
  <c r="B37" i="17" s="1"/>
  <c r="B31" i="53" s="1"/>
  <c r="B36" i="17" a="1"/>
  <c r="B36" i="17" s="1"/>
  <c r="B30" i="53" s="1"/>
  <c r="B35" i="17" a="1"/>
  <c r="B35" i="17" s="1"/>
  <c r="B29" i="53" s="1"/>
  <c r="B34" i="17" a="1"/>
  <c r="B34" i="17" s="1"/>
  <c r="B28" i="53" s="1"/>
  <c r="B33" i="17" a="1"/>
  <c r="B33" i="17" s="1"/>
  <c r="B27" i="53" s="1"/>
  <c r="B32" i="17" a="1"/>
  <c r="B32" i="17" s="1"/>
  <c r="B26" i="53" s="1"/>
  <c r="B31" i="17" a="1"/>
  <c r="B31" i="17" s="1"/>
  <c r="B25" i="53" s="1"/>
  <c r="B30" i="17" a="1"/>
  <c r="B30" i="17" s="1"/>
  <c r="B24" i="53" s="1"/>
  <c r="B29" i="17" a="1"/>
  <c r="B29" i="17" s="1"/>
  <c r="B23" i="53" s="1"/>
  <c r="B28" i="17" a="1"/>
  <c r="B28" i="17" s="1"/>
  <c r="B22" i="53" s="1"/>
  <c r="B27" i="17" a="1"/>
  <c r="B27" i="17" s="1"/>
  <c r="B21" i="53" s="1"/>
  <c r="B26" i="17" a="1"/>
  <c r="B26" i="17" s="1"/>
  <c r="B20" i="53" s="1"/>
  <c r="B25" i="17" a="1"/>
  <c r="B25" i="17" s="1"/>
  <c r="B19" i="53" s="1"/>
  <c r="B24" i="17" a="1"/>
  <c r="B24" i="17" s="1"/>
  <c r="B18" i="53" s="1"/>
  <c r="B23" i="17" a="1"/>
  <c r="B23" i="17" s="1"/>
  <c r="B17" i="53" s="1"/>
  <c r="B22" i="17" a="1"/>
  <c r="B22" i="17" s="1"/>
  <c r="B16" i="53" s="1"/>
  <c r="B21" i="17" a="1"/>
  <c r="B21" i="17" s="1"/>
  <c r="B15" i="53" s="1"/>
  <c r="B20" i="17" a="1"/>
  <c r="B20" i="17" s="1"/>
  <c r="B14" i="53" s="1"/>
  <c r="B19" i="17" a="1"/>
  <c r="B19" i="17" s="1"/>
  <c r="B13" i="53" s="1"/>
  <c r="B18" i="17" a="1"/>
  <c r="B18" i="17" s="1"/>
  <c r="B12" i="53" s="1"/>
  <c r="B17" i="17" a="1"/>
  <c r="B17" i="17" s="1"/>
  <c r="B11" i="53" s="1"/>
  <c r="B16" i="17" a="1"/>
  <c r="B16" i="17" s="1"/>
  <c r="B10" i="53" s="1"/>
  <c r="B15" i="17" a="1"/>
  <c r="B15" i="17" s="1"/>
  <c r="B9" i="53" s="1"/>
  <c r="B14" i="17" a="1"/>
  <c r="B14" i="17" s="1"/>
  <c r="B8" i="53" s="1"/>
  <c r="B13" i="17" a="1"/>
  <c r="B13" i="17" s="1"/>
  <c r="B7" i="53" s="1"/>
  <c r="B11" i="17" a="1"/>
  <c r="B11" i="17" s="1"/>
  <c r="B52" i="2" a="1"/>
  <c r="B52" i="2" s="1"/>
  <c r="C52" i="2" s="1"/>
  <c r="B51" i="2" a="1"/>
  <c r="B51" i="2" s="1"/>
  <c r="C51" i="2" s="1"/>
  <c r="B50" i="2" a="1"/>
  <c r="B50" i="2" s="1"/>
  <c r="C50" i="2" s="1"/>
  <c r="B49" i="2" a="1"/>
  <c r="B49" i="2" s="1"/>
  <c r="C49" i="2" s="1"/>
  <c r="B48" i="2" a="1"/>
  <c r="B48" i="2" s="1"/>
  <c r="C48" i="2" s="1"/>
  <c r="B47" i="2" a="1"/>
  <c r="B47" i="2" s="1"/>
  <c r="C47" i="2" s="1"/>
  <c r="B46" i="2" a="1"/>
  <c r="B46" i="2" s="1"/>
  <c r="C46" i="2" s="1"/>
  <c r="B45" i="2" a="1"/>
  <c r="B45" i="2" s="1"/>
  <c r="C45" i="2" s="1"/>
  <c r="B44" i="2" a="1"/>
  <c r="B44" i="2" s="1"/>
  <c r="C44" i="2" s="1"/>
  <c r="B43" i="2" a="1"/>
  <c r="B43" i="2" s="1"/>
  <c r="C43" i="2" s="1"/>
  <c r="B42" i="2" a="1"/>
  <c r="B42" i="2" s="1"/>
  <c r="C42" i="2" s="1"/>
  <c r="B41" i="2" a="1"/>
  <c r="B41" i="2" s="1"/>
  <c r="C41" i="2" s="1"/>
  <c r="B40" i="2" a="1"/>
  <c r="B40" i="2" s="1"/>
  <c r="C40" i="2" s="1"/>
  <c r="B39" i="2" a="1"/>
  <c r="B39" i="2" s="1"/>
  <c r="C39" i="2" s="1"/>
  <c r="B38" i="2" a="1"/>
  <c r="B38" i="2" s="1"/>
  <c r="C38" i="2" s="1"/>
  <c r="B37" i="2" a="1"/>
  <c r="B37" i="2" s="1"/>
  <c r="C37" i="2" s="1"/>
  <c r="B36" i="2" a="1"/>
  <c r="B36" i="2" s="1"/>
  <c r="C36" i="2" s="1"/>
  <c r="B35" i="2" a="1"/>
  <c r="B35" i="2" s="1"/>
  <c r="C35" i="2" s="1"/>
  <c r="B34" i="2" a="1"/>
  <c r="B34" i="2" s="1"/>
  <c r="C34" i="2" s="1"/>
  <c r="B33" i="2" a="1"/>
  <c r="B33" i="2" s="1"/>
  <c r="C33" i="2" s="1"/>
  <c r="B32" i="2" a="1"/>
  <c r="B32" i="2" s="1"/>
  <c r="C32" i="2" s="1"/>
  <c r="B31" i="2" a="1"/>
  <c r="B31" i="2" s="1"/>
  <c r="C31" i="2" s="1"/>
  <c r="B30" i="2" a="1"/>
  <c r="B30" i="2" s="1"/>
  <c r="C30" i="2" s="1"/>
  <c r="B29" i="2" a="1"/>
  <c r="B29" i="2" s="1"/>
  <c r="C29" i="2" s="1"/>
  <c r="B28" i="2" a="1"/>
  <c r="B28" i="2" s="1"/>
  <c r="C28" i="2" s="1"/>
  <c r="B27" i="2" a="1"/>
  <c r="B27" i="2" s="1"/>
  <c r="C27" i="2" s="1"/>
  <c r="B26" i="2" a="1"/>
  <c r="B26" i="2" s="1"/>
  <c r="C26" i="2" s="1"/>
  <c r="B25" i="2" a="1"/>
  <c r="B25" i="2" s="1"/>
  <c r="C25" i="2" s="1"/>
  <c r="B24" i="2" a="1"/>
  <c r="B24" i="2" s="1"/>
  <c r="C24" i="2" s="1"/>
  <c r="B23" i="2" a="1"/>
  <c r="B23" i="2" s="1"/>
  <c r="C23" i="2" s="1"/>
  <c r="B22" i="2" a="1"/>
  <c r="B22" i="2" s="1"/>
  <c r="C22" i="2" s="1"/>
  <c r="B21" i="2" a="1"/>
  <c r="B21" i="2" s="1"/>
  <c r="C21" i="2" s="1"/>
  <c r="B20" i="2" a="1"/>
  <c r="B20" i="2" s="1"/>
  <c r="C20" i="2" s="1"/>
  <c r="B19" i="2" a="1"/>
  <c r="B19" i="2" s="1"/>
  <c r="C19" i="2" s="1"/>
  <c r="B18" i="2" a="1"/>
  <c r="B18" i="2" s="1"/>
  <c r="C18" i="2" s="1"/>
  <c r="B17" i="2" a="1"/>
  <c r="B17" i="2" s="1"/>
  <c r="C17" i="2" s="1"/>
  <c r="B16" i="2" a="1"/>
  <c r="B16" i="2" s="1"/>
  <c r="C16" i="2" s="1"/>
  <c r="B15" i="2" a="1"/>
  <c r="B15" i="2" s="1"/>
  <c r="C15" i="2" s="1"/>
  <c r="B14" i="2" a="1"/>
  <c r="B14" i="2" s="1"/>
  <c r="C14" i="2" s="1"/>
  <c r="B13" i="2" a="1"/>
  <c r="B13" i="2" s="1"/>
  <c r="C13" i="2" s="1"/>
  <c r="B12" i="2" a="1"/>
  <c r="B12" i="2" s="1"/>
  <c r="C12" i="2" s="1"/>
  <c r="B11" i="2" a="1"/>
  <c r="B11" i="2" s="1"/>
  <c r="C11" i="2" s="1"/>
  <c r="B10" i="2" a="1"/>
  <c r="B10" i="2" s="1"/>
  <c r="C10" i="2" s="1"/>
  <c r="B9" i="2" a="1"/>
  <c r="B9" i="2" s="1"/>
  <c r="C9" i="2" s="1"/>
  <c r="B8" i="2" a="1"/>
  <c r="B8" i="2" s="1"/>
  <c r="C8" i="2" s="1"/>
  <c r="B7" i="2" a="1"/>
  <c r="B7" i="2" s="1"/>
  <c r="C7" i="2" s="1"/>
  <c r="B6" i="2" a="1"/>
  <c r="B6" i="2" s="1"/>
  <c r="C6" i="2" s="1"/>
  <c r="B5" i="2" a="1"/>
  <c r="B5" i="2" s="1"/>
  <c r="C5" i="2" s="1"/>
  <c r="B4" i="2" a="1"/>
  <c r="B4" i="2" s="1"/>
  <c r="C4" i="2" s="1"/>
  <c r="D27" i="15"/>
  <c r="C26" i="15"/>
  <c r="E19" i="15"/>
  <c r="C19" i="1"/>
  <c r="C18" i="1"/>
  <c r="C17" i="1"/>
  <c r="C16" i="1"/>
  <c r="C15" i="1"/>
  <c r="C14" i="1"/>
  <c r="C13" i="1"/>
  <c r="C12" i="1"/>
  <c r="C11" i="1"/>
  <c r="C10" i="1"/>
  <c r="C9" i="1"/>
  <c r="C8" i="1"/>
  <c r="C7" i="1"/>
  <c r="C6" i="1"/>
  <c r="C5" i="1"/>
  <c r="C4" i="1"/>
  <c r="C3" i="1"/>
  <c r="C2" i="1"/>
  <c r="H4" i="13"/>
  <c r="M4" i="13"/>
  <c r="S4" i="13"/>
  <c r="Q4" i="13"/>
  <c r="Q5" i="18"/>
  <c r="P5" i="18"/>
  <c r="O5" i="18"/>
  <c r="N5" i="18"/>
  <c r="M5" i="18"/>
  <c r="L5" i="18"/>
  <c r="Q4" i="18"/>
  <c r="P4" i="18"/>
  <c r="O4" i="18"/>
  <c r="N4" i="18"/>
  <c r="M4" i="18"/>
  <c r="L4" i="18"/>
  <c r="A5" i="18"/>
  <c r="H6" i="11"/>
  <c r="H9" i="11" s="1"/>
  <c r="G6" i="11"/>
  <c r="G9" i="11" s="1"/>
  <c r="F6" i="11"/>
  <c r="F9" i="11" s="1"/>
  <c r="E6" i="11"/>
  <c r="E9" i="11" s="1"/>
  <c r="D6" i="11"/>
  <c r="D9" i="11" s="1"/>
  <c r="H5" i="11"/>
  <c r="G5" i="11"/>
  <c r="F5" i="11"/>
  <c r="E5" i="11"/>
  <c r="D5" i="11"/>
  <c r="H4" i="11"/>
  <c r="G4" i="11"/>
  <c r="F4" i="11"/>
  <c r="E4" i="11"/>
  <c r="D4" i="11"/>
  <c r="C6" i="11"/>
  <c r="C5" i="11"/>
  <c r="C4" i="11"/>
  <c r="A10" i="17"/>
  <c r="A11" i="17" s="1"/>
  <c r="A12" i="17" s="1"/>
  <c r="A13" i="17" s="1"/>
  <c r="A14" i="17" s="1"/>
  <c r="A15" i="17" s="1"/>
  <c r="A16" i="17" s="1"/>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41" i="17" s="1"/>
  <c r="A42" i="17" s="1"/>
  <c r="A43" i="17" s="1"/>
  <c r="A44" i="17" s="1"/>
  <c r="A45" i="17" s="1"/>
  <c r="A46" i="17" s="1"/>
  <c r="A47" i="17" s="1"/>
  <c r="A48" i="17" s="1"/>
  <c r="A49" i="17" s="1"/>
  <c r="A50" i="17" s="1"/>
  <c r="A51" i="17" s="1"/>
  <c r="A52" i="17" s="1"/>
  <c r="A53" i="17" s="1"/>
  <c r="A54" i="17" s="1"/>
  <c r="A55" i="17" s="1"/>
  <c r="A56" i="17" s="1"/>
  <c r="A57" i="17" s="1"/>
  <c r="A58" i="17" s="1"/>
  <c r="A59" i="17" s="1"/>
  <c r="I3" i="17"/>
  <c r="L3" i="17"/>
  <c r="U3" i="17"/>
  <c r="I4" i="17"/>
  <c r="L9" i="17" s="1"/>
  <c r="K4" i="18" s="1"/>
  <c r="L4" i="17"/>
  <c r="U4" i="17"/>
  <c r="I5" i="17"/>
  <c r="L10" i="17" s="1"/>
  <c r="K4" i="53" s="1"/>
  <c r="L5" i="17"/>
  <c r="U5" i="17"/>
  <c r="C28" i="11"/>
  <c r="D28" i="11"/>
  <c r="E28" i="11"/>
  <c r="F28" i="11"/>
  <c r="G28" i="11"/>
  <c r="H28" i="11"/>
  <c r="C24" i="11"/>
  <c r="C29" i="11" s="1"/>
  <c r="D24" i="11"/>
  <c r="D29" i="11" s="1"/>
  <c r="E24" i="11"/>
  <c r="E29" i="11" s="1"/>
  <c r="F24" i="11"/>
  <c r="F29" i="11" s="1"/>
  <c r="G24" i="11"/>
  <c r="G29" i="11" s="1"/>
  <c r="H24" i="11"/>
  <c r="H29" i="11" s="1"/>
  <c r="H15" i="3"/>
  <c r="G15" i="3"/>
  <c r="F15" i="3"/>
  <c r="E15" i="3"/>
  <c r="D15" i="3"/>
  <c r="C15" i="3"/>
  <c r="C3" i="2"/>
  <c r="D2" i="22" s="1"/>
  <c r="C2" i="2"/>
  <c r="F46" i="45" l="1"/>
  <c r="F53" i="45"/>
  <c r="F52" i="45"/>
  <c r="F55" i="45"/>
  <c r="F4" i="45"/>
  <c r="G4" i="45" s="1"/>
  <c r="G24" i="45" s="1" a="1"/>
  <c r="G24" i="45" s="1"/>
  <c r="G7" i="59"/>
  <c r="E4" i="13"/>
  <c r="C4" i="13"/>
  <c r="R4" i="13"/>
  <c r="N4" i="13"/>
  <c r="AB4" i="13"/>
  <c r="G4" i="13"/>
  <c r="L4" i="13"/>
  <c r="X4" i="13"/>
  <c r="X5" i="13" s="1"/>
  <c r="F4" i="13"/>
  <c r="K4" i="13"/>
  <c r="AC4" i="13"/>
  <c r="D4" i="13"/>
  <c r="V4" i="13"/>
  <c r="V5" i="13" s="1"/>
  <c r="AA4" i="13"/>
  <c r="J4" i="13"/>
  <c r="U4" i="13"/>
  <c r="Z4" i="13"/>
  <c r="O4" i="13"/>
  <c r="T4" i="13"/>
  <c r="Y4" i="13"/>
  <c r="T3" i="53"/>
  <c r="M3" i="17"/>
  <c r="K3" i="18"/>
  <c r="R3" i="18" s="1"/>
  <c r="K3" i="53"/>
  <c r="R3" i="53" s="1"/>
  <c r="P3" i="17"/>
  <c r="A6" i="18"/>
  <c r="I16" i="18"/>
  <c r="I6" i="18"/>
  <c r="I8" i="18"/>
  <c r="I24" i="18"/>
  <c r="I32" i="18"/>
  <c r="I40" i="18"/>
  <c r="I48" i="18"/>
  <c r="D3" i="25"/>
  <c r="D3" i="22"/>
  <c r="G19" i="51"/>
  <c r="G21" i="51" s="1"/>
  <c r="B80" i="53"/>
  <c r="B64" i="53"/>
  <c r="B72" i="53"/>
  <c r="B59" i="53"/>
  <c r="B67" i="53"/>
  <c r="B75" i="53"/>
  <c r="B83" i="53"/>
  <c r="B91" i="53"/>
  <c r="B99" i="53"/>
  <c r="B107" i="53"/>
  <c r="B54" i="53"/>
  <c r="B62" i="53"/>
  <c r="B70" i="53"/>
  <c r="B78" i="53"/>
  <c r="B57" i="53"/>
  <c r="B65" i="53"/>
  <c r="B73" i="53"/>
  <c r="B89" i="53"/>
  <c r="B105" i="53"/>
  <c r="B76" i="53"/>
  <c r="B92" i="53"/>
  <c r="B100" i="53"/>
  <c r="B108" i="53"/>
  <c r="B71" i="53"/>
  <c r="B79" i="53"/>
  <c r="B87" i="53"/>
  <c r="B95" i="53"/>
  <c r="B119" i="53"/>
  <c r="B58" i="53"/>
  <c r="B66" i="53"/>
  <c r="B74" i="53"/>
  <c r="B82" i="53"/>
  <c r="B5" i="53"/>
  <c r="B53" i="53"/>
  <c r="B61" i="53"/>
  <c r="B77" i="53"/>
  <c r="B117" i="53"/>
  <c r="I7" i="18"/>
  <c r="I9" i="18"/>
  <c r="I11" i="18"/>
  <c r="I12" i="18"/>
  <c r="I13" i="18"/>
  <c r="I15" i="18"/>
  <c r="I17" i="18"/>
  <c r="I19" i="18"/>
  <c r="I20" i="18"/>
  <c r="I21" i="18"/>
  <c r="I23" i="18"/>
  <c r="I25" i="18"/>
  <c r="I27" i="18"/>
  <c r="I28" i="18"/>
  <c r="I29" i="18"/>
  <c r="I31" i="18"/>
  <c r="I33" i="18"/>
  <c r="I35" i="18"/>
  <c r="I36" i="18"/>
  <c r="I37" i="18"/>
  <c r="I39" i="18"/>
  <c r="I41" i="18"/>
  <c r="I43" i="18"/>
  <c r="I44" i="18"/>
  <c r="I45" i="18"/>
  <c r="I47" i="18"/>
  <c r="I49" i="18"/>
  <c r="I51" i="18"/>
  <c r="I52" i="18"/>
  <c r="I53" i="18"/>
  <c r="U3" i="53"/>
  <c r="W3" i="53"/>
  <c r="Y3" i="53"/>
  <c r="V3" i="53"/>
  <c r="U4" i="53"/>
  <c r="X3" i="53"/>
  <c r="A6" i="53"/>
  <c r="Y4" i="53"/>
  <c r="W4" i="53"/>
  <c r="X4" i="53"/>
  <c r="R4" i="53"/>
  <c r="V4" i="53"/>
  <c r="T4" i="53"/>
  <c r="M15" i="3"/>
  <c r="M14" i="3"/>
  <c r="M11" i="3"/>
  <c r="M12" i="3"/>
  <c r="M10" i="3"/>
  <c r="M13" i="3"/>
  <c r="I4" i="11"/>
  <c r="A61" i="11"/>
  <c r="A73" i="11"/>
  <c r="M6" i="11"/>
  <c r="K8" i="11" s="1"/>
  <c r="I5" i="11"/>
  <c r="I6" i="11"/>
  <c r="D19" i="51"/>
  <c r="D22" i="51" s="1"/>
  <c r="D25" i="51" s="1"/>
  <c r="D28" i="51" s="1"/>
  <c r="E19" i="51"/>
  <c r="F19" i="51"/>
  <c r="H19" i="51"/>
  <c r="H22" i="51" s="1"/>
  <c r="H25" i="51" s="1"/>
  <c r="H28" i="51" s="1"/>
  <c r="C19" i="51"/>
  <c r="F8" i="51"/>
  <c r="D8" i="51"/>
  <c r="H8" i="51"/>
  <c r="C8" i="51"/>
  <c r="E8" i="51"/>
  <c r="G8" i="51"/>
  <c r="I5" i="51"/>
  <c r="I6" i="51"/>
  <c r="I9" i="51"/>
  <c r="I4" i="51"/>
  <c r="A42" i="51" a="1"/>
  <c r="E3" i="41"/>
  <c r="D4" i="22"/>
  <c r="E4" i="22" s="1"/>
  <c r="F4" i="22" s="1"/>
  <c r="G4" i="22" s="1"/>
  <c r="H4" i="22" s="1"/>
  <c r="I4" i="22" s="1"/>
  <c r="J4" i="22" s="1"/>
  <c r="K4" i="22" s="1"/>
  <c r="L4" i="22" s="1"/>
  <c r="M4" i="22" s="1"/>
  <c r="N4" i="22" s="1"/>
  <c r="O4" i="22" s="1"/>
  <c r="P4" i="22" s="1"/>
  <c r="Q4" i="22" s="1"/>
  <c r="R4" i="22" s="1"/>
  <c r="S4" i="22" s="1"/>
  <c r="T4" i="22" s="1"/>
  <c r="U4" i="22" s="1"/>
  <c r="V4" i="22" s="1"/>
  <c r="W4" i="22" s="1"/>
  <c r="X4" i="22" s="1"/>
  <c r="Y4" i="22" s="1"/>
  <c r="Z4" i="22" s="1"/>
  <c r="AA4" i="22" s="1"/>
  <c r="AB4" i="22" s="1"/>
  <c r="AC4" i="22" s="1"/>
  <c r="AD4" i="22" s="1"/>
  <c r="AE4" i="22" s="1"/>
  <c r="AF4" i="22" s="1"/>
  <c r="AG4" i="22" s="1"/>
  <c r="AH4" i="22" s="1"/>
  <c r="AI4" i="22" s="1"/>
  <c r="AJ4" i="22" s="1"/>
  <c r="AK4" i="22" s="1"/>
  <c r="AL4" i="22" s="1"/>
  <c r="AM4" i="22" s="1"/>
  <c r="AN4" i="22" s="1"/>
  <c r="AO4" i="22" s="1"/>
  <c r="AP4" i="22" s="1"/>
  <c r="AQ4" i="22" s="1"/>
  <c r="AR4" i="22" s="1"/>
  <c r="AS4" i="22" s="1"/>
  <c r="AT4" i="22" s="1"/>
  <c r="AU4" i="22" s="1"/>
  <c r="AV4" i="22" s="1"/>
  <c r="AW4" i="22" s="1"/>
  <c r="AX4" i="22" s="1"/>
  <c r="AY4" i="22" s="1"/>
  <c r="AZ4" i="22" s="1"/>
  <c r="BA4" i="22" s="1"/>
  <c r="D2" i="25"/>
  <c r="E4" i="41"/>
  <c r="D5" i="22"/>
  <c r="E5" i="22" s="1"/>
  <c r="F5" i="22" s="1"/>
  <c r="G5" i="22" s="1"/>
  <c r="H5" i="22" s="1"/>
  <c r="I5" i="22" s="1"/>
  <c r="J5" i="22" s="1"/>
  <c r="K5" i="22" s="1"/>
  <c r="L5" i="22" s="1"/>
  <c r="M5" i="22" s="1"/>
  <c r="N5" i="22" s="1"/>
  <c r="O5" i="22" s="1"/>
  <c r="P5" i="22" s="1"/>
  <c r="Q5" i="22" s="1"/>
  <c r="R5" i="22" s="1"/>
  <c r="S5" i="22" s="1"/>
  <c r="T5" i="22" s="1"/>
  <c r="U5" i="22" s="1"/>
  <c r="V5" i="22" s="1"/>
  <c r="W5" i="22" s="1"/>
  <c r="X5" i="22" s="1"/>
  <c r="Y5" i="22" s="1"/>
  <c r="Z5" i="22" s="1"/>
  <c r="AA5" i="22" s="1"/>
  <c r="AB5" i="22" s="1"/>
  <c r="AC5" i="22" s="1"/>
  <c r="AD5" i="22" s="1"/>
  <c r="AE5" i="22" s="1"/>
  <c r="AF5" i="22" s="1"/>
  <c r="AG5" i="22" s="1"/>
  <c r="AH5" i="22" s="1"/>
  <c r="AI5" i="22" s="1"/>
  <c r="AJ5" i="22" s="1"/>
  <c r="AK5" i="22" s="1"/>
  <c r="AL5" i="22" s="1"/>
  <c r="AM5" i="22" s="1"/>
  <c r="AN5" i="22" s="1"/>
  <c r="AO5" i="22" s="1"/>
  <c r="AP5" i="22" s="1"/>
  <c r="AQ5" i="22" s="1"/>
  <c r="AR5" i="22" s="1"/>
  <c r="AS5" i="22" s="1"/>
  <c r="AT5" i="22" s="1"/>
  <c r="AU5" i="22" s="1"/>
  <c r="AV5" i="22" s="1"/>
  <c r="AW5" i="22" s="1"/>
  <c r="AX5" i="22" s="1"/>
  <c r="AY5" i="22" s="1"/>
  <c r="AZ5" i="22" s="1"/>
  <c r="BA5" i="22" s="1"/>
  <c r="D8" i="25"/>
  <c r="E8" i="25" s="1"/>
  <c r="F8" i="25" s="1"/>
  <c r="G8" i="25" s="1"/>
  <c r="H8" i="25" s="1"/>
  <c r="I8" i="25" s="1"/>
  <c r="J8" i="25" s="1"/>
  <c r="K8" i="25" s="1"/>
  <c r="L8" i="25" s="1"/>
  <c r="M8" i="25" s="1"/>
  <c r="N8" i="25" s="1"/>
  <c r="O8" i="25" s="1"/>
  <c r="P8" i="25" s="1"/>
  <c r="Q8" i="25" s="1"/>
  <c r="R8" i="25" s="1"/>
  <c r="S8" i="25" s="1"/>
  <c r="T8" i="25" s="1"/>
  <c r="U8" i="25" s="1"/>
  <c r="V8" i="25" s="1"/>
  <c r="W8" i="25" s="1"/>
  <c r="X8" i="25" s="1"/>
  <c r="Y8" i="25" s="1"/>
  <c r="Z8" i="25" s="1"/>
  <c r="AA8" i="25" s="1"/>
  <c r="AB8" i="25" s="1"/>
  <c r="AC8" i="25" s="1"/>
  <c r="AD8" i="25" s="1"/>
  <c r="AE8" i="25" s="1"/>
  <c r="AF8" i="25" s="1"/>
  <c r="AG8" i="25" s="1"/>
  <c r="AH8" i="25" s="1"/>
  <c r="AI8" i="25" s="1"/>
  <c r="AJ8" i="25" s="1"/>
  <c r="AK8" i="25" s="1"/>
  <c r="AL8" i="25" s="1"/>
  <c r="AM8" i="25" s="1"/>
  <c r="AN8" i="25" s="1"/>
  <c r="AO8" i="25" s="1"/>
  <c r="AP8" i="25" s="1"/>
  <c r="AQ8" i="25" s="1"/>
  <c r="AR8" i="25" s="1"/>
  <c r="AS8" i="25" s="1"/>
  <c r="AT8" i="25" s="1"/>
  <c r="AU8" i="25" s="1"/>
  <c r="AV8" i="25" s="1"/>
  <c r="AW8" i="25" s="1"/>
  <c r="AX8" i="25" s="1"/>
  <c r="AY8" i="25" s="1"/>
  <c r="AZ8" i="25" s="1"/>
  <c r="BA8" i="25" s="1"/>
  <c r="D6" i="22"/>
  <c r="E6" i="22" s="1"/>
  <c r="F6" i="22" s="1"/>
  <c r="G6" i="22" s="1"/>
  <c r="H6" i="22" s="1"/>
  <c r="I6" i="22" s="1"/>
  <c r="J6" i="22" s="1"/>
  <c r="K6" i="22" s="1"/>
  <c r="L6" i="22" s="1"/>
  <c r="M6" i="22" s="1"/>
  <c r="N6" i="22" s="1"/>
  <c r="O6" i="22" s="1"/>
  <c r="P6" i="22" s="1"/>
  <c r="Q6" i="22" s="1"/>
  <c r="R6" i="22" s="1"/>
  <c r="S6" i="22" s="1"/>
  <c r="T6" i="22" s="1"/>
  <c r="U6" i="22" s="1"/>
  <c r="V6" i="22" s="1"/>
  <c r="W6" i="22" s="1"/>
  <c r="X6" i="22" s="1"/>
  <c r="Y6" i="22" s="1"/>
  <c r="Z6" i="22" s="1"/>
  <c r="AA6" i="22" s="1"/>
  <c r="AB6" i="22" s="1"/>
  <c r="AC6" i="22" s="1"/>
  <c r="AD6" i="22" s="1"/>
  <c r="AE6" i="22" s="1"/>
  <c r="AF6" i="22" s="1"/>
  <c r="AG6" i="22" s="1"/>
  <c r="AH6" i="22" s="1"/>
  <c r="AI6" i="22" s="1"/>
  <c r="AJ6" i="22" s="1"/>
  <c r="AK6" i="22" s="1"/>
  <c r="AL6" i="22" s="1"/>
  <c r="AM6" i="22" s="1"/>
  <c r="AN6" i="22" s="1"/>
  <c r="AO6" i="22" s="1"/>
  <c r="AP6" i="22" s="1"/>
  <c r="AQ6" i="22" s="1"/>
  <c r="AR6" i="22" s="1"/>
  <c r="AS6" i="22" s="1"/>
  <c r="AT6" i="22" s="1"/>
  <c r="AU6" i="22" s="1"/>
  <c r="AV6" i="22" s="1"/>
  <c r="AW6" i="22" s="1"/>
  <c r="AX6" i="22" s="1"/>
  <c r="AY6" i="22" s="1"/>
  <c r="AZ6" i="22" s="1"/>
  <c r="BA6" i="22" s="1"/>
  <c r="D7" i="25"/>
  <c r="D7" i="22"/>
  <c r="E7" i="22" s="1"/>
  <c r="F7" i="22" s="1"/>
  <c r="G7" i="22" s="1"/>
  <c r="H7" i="22" s="1"/>
  <c r="I7" i="22" s="1"/>
  <c r="J7" i="22" s="1"/>
  <c r="K7" i="22" s="1"/>
  <c r="L7" i="22" s="1"/>
  <c r="M7" i="22" s="1"/>
  <c r="N7" i="22" s="1"/>
  <c r="O7" i="22" s="1"/>
  <c r="P7" i="22" s="1"/>
  <c r="Q7" i="22" s="1"/>
  <c r="R7" i="22" s="1"/>
  <c r="S7" i="22" s="1"/>
  <c r="T7" i="22" s="1"/>
  <c r="U7" i="22" s="1"/>
  <c r="V7" i="22" s="1"/>
  <c r="W7" i="22" s="1"/>
  <c r="X7" i="22" s="1"/>
  <c r="Y7" i="22" s="1"/>
  <c r="Z7" i="22" s="1"/>
  <c r="AA7" i="22" s="1"/>
  <c r="AB7" i="22" s="1"/>
  <c r="AC7" i="22" s="1"/>
  <c r="AD7" i="22" s="1"/>
  <c r="AE7" i="22" s="1"/>
  <c r="AF7" i="22" s="1"/>
  <c r="AG7" i="22" s="1"/>
  <c r="AH7" i="22" s="1"/>
  <c r="AI7" i="22" s="1"/>
  <c r="AJ7" i="22" s="1"/>
  <c r="AK7" i="22" s="1"/>
  <c r="AL7" i="22" s="1"/>
  <c r="AM7" i="22" s="1"/>
  <c r="AN7" i="22" s="1"/>
  <c r="AO7" i="22" s="1"/>
  <c r="AP7" i="22" s="1"/>
  <c r="AQ7" i="22" s="1"/>
  <c r="AR7" i="22" s="1"/>
  <c r="AS7" i="22" s="1"/>
  <c r="AT7" i="22" s="1"/>
  <c r="AU7" i="22" s="1"/>
  <c r="AV7" i="22" s="1"/>
  <c r="AW7" i="22" s="1"/>
  <c r="AX7" i="22" s="1"/>
  <c r="AY7" i="22" s="1"/>
  <c r="AZ7" i="22" s="1"/>
  <c r="BA7" i="22" s="1"/>
  <c r="D6" i="25"/>
  <c r="E6" i="25" s="1"/>
  <c r="F6" i="25" s="1"/>
  <c r="G6" i="25" s="1"/>
  <c r="H6" i="25" s="1"/>
  <c r="I6" i="25" s="1"/>
  <c r="J6" i="25" s="1"/>
  <c r="K6" i="25" s="1"/>
  <c r="L6" i="25" s="1"/>
  <c r="M6" i="25" s="1"/>
  <c r="N6" i="25" s="1"/>
  <c r="O6" i="25" s="1"/>
  <c r="P6" i="25" s="1"/>
  <c r="Q6" i="25" s="1"/>
  <c r="R6" i="25" s="1"/>
  <c r="S6" i="25" s="1"/>
  <c r="T6" i="25" s="1"/>
  <c r="U6" i="25" s="1"/>
  <c r="V6" i="25" s="1"/>
  <c r="W6" i="25" s="1"/>
  <c r="X6" i="25" s="1"/>
  <c r="Y6" i="25" s="1"/>
  <c r="Z6" i="25" s="1"/>
  <c r="AA6" i="25" s="1"/>
  <c r="AB6" i="25" s="1"/>
  <c r="AC6" i="25" s="1"/>
  <c r="AD6" i="25" s="1"/>
  <c r="AE6" i="25" s="1"/>
  <c r="AF6" i="25" s="1"/>
  <c r="AG6" i="25" s="1"/>
  <c r="AH6" i="25" s="1"/>
  <c r="AI6" i="25" s="1"/>
  <c r="AJ6" i="25" s="1"/>
  <c r="AK6" i="25" s="1"/>
  <c r="AL6" i="25" s="1"/>
  <c r="AM6" i="25" s="1"/>
  <c r="AN6" i="25" s="1"/>
  <c r="AO6" i="25" s="1"/>
  <c r="AP6" i="25" s="1"/>
  <c r="AQ6" i="25" s="1"/>
  <c r="AR6" i="25" s="1"/>
  <c r="AS6" i="25" s="1"/>
  <c r="AT6" i="25" s="1"/>
  <c r="AU6" i="25" s="1"/>
  <c r="AV6" i="25" s="1"/>
  <c r="AW6" i="25" s="1"/>
  <c r="AX6" i="25" s="1"/>
  <c r="AY6" i="25" s="1"/>
  <c r="AZ6" i="25" s="1"/>
  <c r="BA6" i="25" s="1"/>
  <c r="E4" i="30"/>
  <c r="E6" i="41"/>
  <c r="D5" i="25"/>
  <c r="D8" i="22"/>
  <c r="E8" i="22" s="1"/>
  <c r="F8" i="22" s="1"/>
  <c r="G8" i="22" s="1"/>
  <c r="H8" i="22" s="1"/>
  <c r="I8" i="22" s="1"/>
  <c r="J8" i="22" s="1"/>
  <c r="K8" i="22" s="1"/>
  <c r="L8" i="22" s="1"/>
  <c r="M8" i="22" s="1"/>
  <c r="N8" i="22" s="1"/>
  <c r="O8" i="22" s="1"/>
  <c r="P8" i="22" s="1"/>
  <c r="Q8" i="22" s="1"/>
  <c r="R8" i="22" s="1"/>
  <c r="S8" i="22" s="1"/>
  <c r="T8" i="22" s="1"/>
  <c r="U8" i="22" s="1"/>
  <c r="V8" i="22" s="1"/>
  <c r="W8" i="22" s="1"/>
  <c r="X8" i="22" s="1"/>
  <c r="Y8" i="22" s="1"/>
  <c r="Z8" i="22" s="1"/>
  <c r="AA8" i="22" s="1"/>
  <c r="AB8" i="22" s="1"/>
  <c r="AC8" i="22" s="1"/>
  <c r="AD8" i="22" s="1"/>
  <c r="AE8" i="22" s="1"/>
  <c r="AF8" i="22" s="1"/>
  <c r="AG8" i="22" s="1"/>
  <c r="AH8" i="22" s="1"/>
  <c r="AI8" i="22" s="1"/>
  <c r="AJ8" i="22" s="1"/>
  <c r="AK8" i="22" s="1"/>
  <c r="AL8" i="22" s="1"/>
  <c r="AM8" i="22" s="1"/>
  <c r="AN8" i="22" s="1"/>
  <c r="AO8" i="22" s="1"/>
  <c r="AP8" i="22" s="1"/>
  <c r="AQ8" i="22" s="1"/>
  <c r="AR8" i="22" s="1"/>
  <c r="AS8" i="22" s="1"/>
  <c r="AT8" i="22" s="1"/>
  <c r="AU8" i="22" s="1"/>
  <c r="AV8" i="22" s="1"/>
  <c r="AW8" i="22" s="1"/>
  <c r="AX8" i="22" s="1"/>
  <c r="AY8" i="22" s="1"/>
  <c r="AZ8" i="22" s="1"/>
  <c r="BA8" i="22" s="1"/>
  <c r="D4" i="25"/>
  <c r="E4" i="25" s="1"/>
  <c r="F4" i="25" s="1"/>
  <c r="G4" i="25" s="1"/>
  <c r="H4" i="25" s="1"/>
  <c r="I4" i="25" s="1"/>
  <c r="J4" i="25" s="1"/>
  <c r="K4" i="25" s="1"/>
  <c r="L4" i="25" s="1"/>
  <c r="M4" i="25" s="1"/>
  <c r="N4" i="25" s="1"/>
  <c r="O4" i="25" s="1"/>
  <c r="P4" i="25" s="1"/>
  <c r="Q4" i="25" s="1"/>
  <c r="R4" i="25" s="1"/>
  <c r="S4" i="25" s="1"/>
  <c r="T4" i="25" s="1"/>
  <c r="U4" i="25" s="1"/>
  <c r="V4" i="25" s="1"/>
  <c r="W4" i="25" s="1"/>
  <c r="X4" i="25" s="1"/>
  <c r="Y4" i="25" s="1"/>
  <c r="Z4" i="25" s="1"/>
  <c r="AA4" i="25" s="1"/>
  <c r="AB4" i="25" s="1"/>
  <c r="AC4" i="25" s="1"/>
  <c r="AD4" i="25" s="1"/>
  <c r="AE4" i="25" s="1"/>
  <c r="AF4" i="25" s="1"/>
  <c r="AG4" i="25" s="1"/>
  <c r="AH4" i="25" s="1"/>
  <c r="AI4" i="25" s="1"/>
  <c r="AJ4" i="25" s="1"/>
  <c r="AK4" i="25" s="1"/>
  <c r="AL4" i="25" s="1"/>
  <c r="AM4" i="25" s="1"/>
  <c r="AN4" i="25" s="1"/>
  <c r="AO4" i="25" s="1"/>
  <c r="AP4" i="25" s="1"/>
  <c r="AQ4" i="25" s="1"/>
  <c r="AR4" i="25" s="1"/>
  <c r="AS4" i="25" s="1"/>
  <c r="AT4" i="25" s="1"/>
  <c r="AU4" i="25" s="1"/>
  <c r="AV4" i="25" s="1"/>
  <c r="AW4" i="25" s="1"/>
  <c r="AX4" i="25" s="1"/>
  <c r="AY4" i="25" s="1"/>
  <c r="AZ4" i="25" s="1"/>
  <c r="BA4" i="25" s="1"/>
  <c r="E2" i="41"/>
  <c r="E7" i="41"/>
  <c r="E2" i="22"/>
  <c r="F2" i="22" s="1"/>
  <c r="G2" i="22" s="1"/>
  <c r="H2" i="22" s="1"/>
  <c r="I2" i="22" s="1"/>
  <c r="J2" i="22" s="1"/>
  <c r="K2" i="22" s="1"/>
  <c r="L2" i="22" s="1"/>
  <c r="M2" i="22" s="1"/>
  <c r="N2" i="22" s="1"/>
  <c r="O2" i="22" s="1"/>
  <c r="P2" i="22" s="1"/>
  <c r="Q2" i="22" s="1"/>
  <c r="R2" i="22" s="1"/>
  <c r="S2" i="22" s="1"/>
  <c r="T2" i="22" s="1"/>
  <c r="U2" i="22" s="1"/>
  <c r="V2" i="22" s="1"/>
  <c r="W2" i="22" s="1"/>
  <c r="X2" i="22" s="1"/>
  <c r="Y2" i="22" s="1"/>
  <c r="Z2" i="22" s="1"/>
  <c r="AA2" i="22" s="1"/>
  <c r="AB2" i="22" s="1"/>
  <c r="AC2" i="22" s="1"/>
  <c r="AD2" i="22" s="1"/>
  <c r="AE2" i="22" s="1"/>
  <c r="AF2" i="22" s="1"/>
  <c r="AG2" i="22" s="1"/>
  <c r="AH2" i="22" s="1"/>
  <c r="AI2" i="22" s="1"/>
  <c r="AJ2" i="22" s="1"/>
  <c r="AK2" i="22" s="1"/>
  <c r="AL2" i="22" s="1"/>
  <c r="AM2" i="22" s="1"/>
  <c r="AN2" i="22" s="1"/>
  <c r="AO2" i="22" s="1"/>
  <c r="AP2" i="22" s="1"/>
  <c r="AQ2" i="22" s="1"/>
  <c r="AR2" i="22" s="1"/>
  <c r="AS2" i="22" s="1"/>
  <c r="AT2" i="22" s="1"/>
  <c r="AU2" i="22" s="1"/>
  <c r="AV2" i="22" s="1"/>
  <c r="AW2" i="22" s="1"/>
  <c r="AX2" i="22" s="1"/>
  <c r="AY2" i="22" s="1"/>
  <c r="AZ2" i="22" s="1"/>
  <c r="BA2" i="22" s="1"/>
  <c r="E3" i="22"/>
  <c r="F3" i="22" s="1"/>
  <c r="G3" i="22" s="1"/>
  <c r="H3" i="22" s="1"/>
  <c r="I3" i="22" s="1"/>
  <c r="J3" i="22" s="1"/>
  <c r="K3" i="22" s="1"/>
  <c r="L3" i="22" s="1"/>
  <c r="M3" i="22" s="1"/>
  <c r="N3" i="22" s="1"/>
  <c r="O3" i="22" s="1"/>
  <c r="P3" i="22" s="1"/>
  <c r="Q3" i="22" s="1"/>
  <c r="R3" i="22" s="1"/>
  <c r="S3" i="22" s="1"/>
  <c r="T3" i="22" s="1"/>
  <c r="U3" i="22" s="1"/>
  <c r="V3" i="22" s="1"/>
  <c r="W3" i="22" s="1"/>
  <c r="X3" i="22" s="1"/>
  <c r="Y3" i="22" s="1"/>
  <c r="Z3" i="22" s="1"/>
  <c r="AA3" i="22" s="1"/>
  <c r="AB3" i="22" s="1"/>
  <c r="AC3" i="22" s="1"/>
  <c r="AD3" i="22" s="1"/>
  <c r="AE3" i="22" s="1"/>
  <c r="AF3" i="22" s="1"/>
  <c r="AG3" i="22" s="1"/>
  <c r="AH3" i="22" s="1"/>
  <c r="AI3" i="22" s="1"/>
  <c r="AJ3" i="22" s="1"/>
  <c r="AK3" i="22" s="1"/>
  <c r="AL3" i="22" s="1"/>
  <c r="AM3" i="22" s="1"/>
  <c r="AN3" i="22" s="1"/>
  <c r="AO3" i="22" s="1"/>
  <c r="AP3" i="22" s="1"/>
  <c r="AQ3" i="22" s="1"/>
  <c r="AR3" i="22" s="1"/>
  <c r="AS3" i="22" s="1"/>
  <c r="AT3" i="22" s="1"/>
  <c r="AU3" i="22" s="1"/>
  <c r="AV3" i="22" s="1"/>
  <c r="AW3" i="22" s="1"/>
  <c r="AX3" i="22" s="1"/>
  <c r="AY3" i="22" s="1"/>
  <c r="AZ3" i="22" s="1"/>
  <c r="BA3" i="22" s="1"/>
  <c r="D2" i="1" a="1"/>
  <c r="D2" i="1" s="1"/>
  <c r="F2" i="1"/>
  <c r="D3" i="1" a="1"/>
  <c r="D3" i="1" s="1"/>
  <c r="F3" i="1"/>
  <c r="G3" i="1" s="1"/>
  <c r="H3" i="1" s="1"/>
  <c r="I3" i="1" s="1"/>
  <c r="J3" i="1" s="1"/>
  <c r="K3" i="1" s="1"/>
  <c r="L3" i="1" s="1"/>
  <c r="M3" i="1" s="1"/>
  <c r="N3" i="1" s="1"/>
  <c r="O3" i="1" s="1"/>
  <c r="P3" i="1" s="1"/>
  <c r="Q3" i="1" s="1"/>
  <c r="R3" i="1" s="1"/>
  <c r="S3" i="1" s="1"/>
  <c r="T3" i="1" s="1"/>
  <c r="U3" i="1" s="1"/>
  <c r="V3" i="1" s="1"/>
  <c r="W3" i="1" s="1"/>
  <c r="X3" i="1" s="1"/>
  <c r="Y3" i="1" s="1"/>
  <c r="Z3" i="1" s="1"/>
  <c r="AA3" i="1" s="1"/>
  <c r="AB3" i="1" s="1"/>
  <c r="AC3" i="1" s="1"/>
  <c r="AD3" i="1" s="1"/>
  <c r="AE3" i="1" s="1"/>
  <c r="AF3" i="1" s="1"/>
  <c r="AG3" i="1" s="1"/>
  <c r="AH3" i="1" s="1"/>
  <c r="AI3" i="1" s="1"/>
  <c r="AJ3" i="1" s="1"/>
  <c r="AK3" i="1" s="1"/>
  <c r="AL3" i="1" s="1"/>
  <c r="AM3" i="1" s="1"/>
  <c r="AN3" i="1" s="1"/>
  <c r="AO3" i="1" s="1"/>
  <c r="AP3" i="1" s="1"/>
  <c r="AQ3" i="1" s="1"/>
  <c r="AR3" i="1" s="1"/>
  <c r="AS3" i="1" s="1"/>
  <c r="AT3" i="1" s="1"/>
  <c r="AU3" i="1" s="1"/>
  <c r="AV3" i="1" s="1"/>
  <c r="AW3" i="1" s="1"/>
  <c r="AX3" i="1" s="1"/>
  <c r="AY3" i="1" s="1"/>
  <c r="AZ3" i="1" s="1"/>
  <c r="BA3" i="1" s="1"/>
  <c r="BB3" i="1" s="1"/>
  <c r="BC3" i="1" s="1"/>
  <c r="BD3" i="1" s="1"/>
  <c r="D4" i="1" a="1"/>
  <c r="D4" i="1" s="1"/>
  <c r="F4" i="1"/>
  <c r="G4" i="1" s="1"/>
  <c r="D5" i="1" a="1"/>
  <c r="D5" i="1" s="1"/>
  <c r="F5" i="1"/>
  <c r="G5" i="1" s="1"/>
  <c r="H5" i="1" s="1"/>
  <c r="I5" i="1" s="1"/>
  <c r="J5" i="1" s="1"/>
  <c r="K5" i="1" s="1"/>
  <c r="L5" i="1" s="1"/>
  <c r="M5" i="1" s="1"/>
  <c r="N5" i="1" s="1"/>
  <c r="O5" i="1" s="1"/>
  <c r="P5" i="1" s="1"/>
  <c r="Q5" i="1" s="1"/>
  <c r="R5" i="1" s="1"/>
  <c r="S5" i="1" s="1"/>
  <c r="T5" i="1" s="1"/>
  <c r="U5" i="1" s="1"/>
  <c r="V5" i="1" s="1"/>
  <c r="W5" i="1" s="1"/>
  <c r="X5" i="1" s="1"/>
  <c r="Y5" i="1" s="1"/>
  <c r="Z5" i="1" s="1"/>
  <c r="AA5" i="1" s="1"/>
  <c r="AB5" i="1" s="1"/>
  <c r="AC5" i="1" s="1"/>
  <c r="AD5" i="1" s="1"/>
  <c r="AE5" i="1" s="1"/>
  <c r="AF5" i="1" s="1"/>
  <c r="AG5" i="1" s="1"/>
  <c r="AH5" i="1" s="1"/>
  <c r="AI5" i="1" s="1"/>
  <c r="AJ5" i="1" s="1"/>
  <c r="AK5" i="1" s="1"/>
  <c r="AL5" i="1" s="1"/>
  <c r="AM5" i="1" s="1"/>
  <c r="AN5" i="1" s="1"/>
  <c r="AO5" i="1" s="1"/>
  <c r="AP5" i="1" s="1"/>
  <c r="AQ5" i="1" s="1"/>
  <c r="AR5" i="1" s="1"/>
  <c r="AS5" i="1" s="1"/>
  <c r="AT5" i="1" s="1"/>
  <c r="AU5" i="1" s="1"/>
  <c r="AV5" i="1" s="1"/>
  <c r="AW5" i="1" s="1"/>
  <c r="AX5" i="1" s="1"/>
  <c r="AY5" i="1" s="1"/>
  <c r="AZ5" i="1" s="1"/>
  <c r="BA5" i="1" s="1"/>
  <c r="BB5" i="1" s="1"/>
  <c r="BC5" i="1" s="1"/>
  <c r="BD5" i="1" s="1"/>
  <c r="D6" i="1" a="1"/>
  <c r="D6" i="1" s="1"/>
  <c r="F6" i="1"/>
  <c r="G6" i="1" s="1"/>
  <c r="H6" i="1" s="1"/>
  <c r="I6" i="1" s="1"/>
  <c r="J6" i="1" s="1"/>
  <c r="K6" i="1" s="1"/>
  <c r="L6" i="1" s="1"/>
  <c r="M6" i="1" s="1"/>
  <c r="N6" i="1" s="1"/>
  <c r="O6" i="1" s="1"/>
  <c r="P6" i="1" s="1"/>
  <c r="Q6" i="1" s="1"/>
  <c r="R6" i="1" s="1"/>
  <c r="S6" i="1" s="1"/>
  <c r="T6" i="1" s="1"/>
  <c r="U6" i="1" s="1"/>
  <c r="V6" i="1" s="1"/>
  <c r="W6" i="1" s="1"/>
  <c r="X6" i="1" s="1"/>
  <c r="Y6" i="1" s="1"/>
  <c r="Z6" i="1" s="1"/>
  <c r="AA6" i="1" s="1"/>
  <c r="AB6" i="1" s="1"/>
  <c r="AC6" i="1" s="1"/>
  <c r="AD6" i="1" s="1"/>
  <c r="AE6" i="1" s="1"/>
  <c r="AF6" i="1" s="1"/>
  <c r="AG6" i="1" s="1"/>
  <c r="AH6" i="1" s="1"/>
  <c r="AI6" i="1" s="1"/>
  <c r="AJ6" i="1" s="1"/>
  <c r="AK6" i="1" s="1"/>
  <c r="AL6" i="1" s="1"/>
  <c r="AM6" i="1" s="1"/>
  <c r="AN6" i="1" s="1"/>
  <c r="AO6" i="1" s="1"/>
  <c r="AP6" i="1" s="1"/>
  <c r="AQ6" i="1" s="1"/>
  <c r="AR6" i="1" s="1"/>
  <c r="AS6" i="1" s="1"/>
  <c r="AT6" i="1" s="1"/>
  <c r="AU6" i="1" s="1"/>
  <c r="AV6" i="1" s="1"/>
  <c r="AW6" i="1" s="1"/>
  <c r="AX6" i="1" s="1"/>
  <c r="AY6" i="1" s="1"/>
  <c r="AZ6" i="1" s="1"/>
  <c r="BA6" i="1" s="1"/>
  <c r="BB6" i="1" s="1"/>
  <c r="BC6" i="1" s="1"/>
  <c r="BD6" i="1" s="1"/>
  <c r="D7" i="1" a="1"/>
  <c r="D7" i="1" s="1"/>
  <c r="F7" i="1"/>
  <c r="G7" i="1" s="1"/>
  <c r="H7" i="1" s="1"/>
  <c r="I7" i="1" s="1"/>
  <c r="J7" i="1" s="1"/>
  <c r="K7" i="1" s="1"/>
  <c r="L7" i="1" s="1"/>
  <c r="M7" i="1" s="1"/>
  <c r="N7" i="1" s="1"/>
  <c r="O7" i="1" s="1"/>
  <c r="P7" i="1" s="1"/>
  <c r="Q7" i="1" s="1"/>
  <c r="R7" i="1" s="1"/>
  <c r="S7" i="1" s="1"/>
  <c r="T7" i="1" s="1"/>
  <c r="U7" i="1" s="1"/>
  <c r="V7" i="1" s="1"/>
  <c r="W7" i="1" s="1"/>
  <c r="X7" i="1" s="1"/>
  <c r="Y7" i="1" s="1"/>
  <c r="Z7" i="1" s="1"/>
  <c r="AA7" i="1" s="1"/>
  <c r="AB7" i="1" s="1"/>
  <c r="AC7" i="1" s="1"/>
  <c r="AD7" i="1" s="1"/>
  <c r="AE7" i="1" s="1"/>
  <c r="AF7" i="1" s="1"/>
  <c r="AG7" i="1" s="1"/>
  <c r="AH7" i="1" s="1"/>
  <c r="AI7" i="1" s="1"/>
  <c r="AJ7" i="1" s="1"/>
  <c r="AK7" i="1" s="1"/>
  <c r="AL7" i="1" s="1"/>
  <c r="AM7" i="1" s="1"/>
  <c r="AN7" i="1" s="1"/>
  <c r="AO7" i="1" s="1"/>
  <c r="AP7" i="1" s="1"/>
  <c r="AQ7" i="1" s="1"/>
  <c r="AR7" i="1" s="1"/>
  <c r="AS7" i="1" s="1"/>
  <c r="AT7" i="1" s="1"/>
  <c r="AU7" i="1" s="1"/>
  <c r="AV7" i="1" s="1"/>
  <c r="AW7" i="1" s="1"/>
  <c r="AX7" i="1" s="1"/>
  <c r="AY7" i="1" s="1"/>
  <c r="AZ7" i="1" s="1"/>
  <c r="BA7" i="1" s="1"/>
  <c r="BB7" i="1" s="1"/>
  <c r="BC7" i="1" s="1"/>
  <c r="BD7" i="1" s="1"/>
  <c r="D8" i="1" a="1"/>
  <c r="D8" i="1" s="1"/>
  <c r="F8" i="1"/>
  <c r="G8" i="1" s="1"/>
  <c r="H8" i="1" s="1"/>
  <c r="I8" i="1" s="1"/>
  <c r="J8" i="1" s="1"/>
  <c r="K8" i="1" s="1"/>
  <c r="L8" i="1" s="1"/>
  <c r="M8" i="1" s="1"/>
  <c r="N8" i="1" s="1"/>
  <c r="O8" i="1" s="1"/>
  <c r="P8" i="1" s="1"/>
  <c r="Q8" i="1" s="1"/>
  <c r="R8" i="1" s="1"/>
  <c r="S8" i="1" s="1"/>
  <c r="T8" i="1" s="1"/>
  <c r="U8" i="1" s="1"/>
  <c r="V8" i="1" s="1"/>
  <c r="W8" i="1" s="1"/>
  <c r="X8" i="1" s="1"/>
  <c r="Y8" i="1" s="1"/>
  <c r="Z8" i="1" s="1"/>
  <c r="AA8" i="1" s="1"/>
  <c r="AB8" i="1" s="1"/>
  <c r="AC8" i="1" s="1"/>
  <c r="AD8" i="1" s="1"/>
  <c r="AE8" i="1" s="1"/>
  <c r="AF8" i="1" s="1"/>
  <c r="AG8" i="1" s="1"/>
  <c r="AH8" i="1" s="1"/>
  <c r="AI8" i="1" s="1"/>
  <c r="AJ8" i="1" s="1"/>
  <c r="AK8" i="1" s="1"/>
  <c r="AL8" i="1" s="1"/>
  <c r="AM8" i="1" s="1"/>
  <c r="AN8" i="1" s="1"/>
  <c r="AO8" i="1" s="1"/>
  <c r="AP8" i="1" s="1"/>
  <c r="AQ8" i="1" s="1"/>
  <c r="AR8" i="1" s="1"/>
  <c r="AS8" i="1" s="1"/>
  <c r="AT8" i="1" s="1"/>
  <c r="AU8" i="1" s="1"/>
  <c r="AV8" i="1" s="1"/>
  <c r="AW8" i="1" s="1"/>
  <c r="AX8" i="1" s="1"/>
  <c r="AY8" i="1" s="1"/>
  <c r="AZ8" i="1" s="1"/>
  <c r="BA8" i="1" s="1"/>
  <c r="BB8" i="1" s="1"/>
  <c r="BC8" i="1" s="1"/>
  <c r="BD8" i="1" s="1"/>
  <c r="D9" i="1" a="1"/>
  <c r="D9" i="1" s="1"/>
  <c r="F9" i="1"/>
  <c r="G9" i="1" s="1"/>
  <c r="H9" i="1" s="1"/>
  <c r="I9" i="1" s="1"/>
  <c r="J9" i="1" s="1"/>
  <c r="K9" i="1" s="1"/>
  <c r="L9" i="1" s="1"/>
  <c r="M9" i="1" s="1"/>
  <c r="N9" i="1" s="1"/>
  <c r="O9" i="1" s="1"/>
  <c r="P9" i="1" s="1"/>
  <c r="Q9" i="1" s="1"/>
  <c r="R9" i="1" s="1"/>
  <c r="S9" i="1" s="1"/>
  <c r="T9" i="1" s="1"/>
  <c r="U9" i="1" s="1"/>
  <c r="V9" i="1" s="1"/>
  <c r="W9" i="1" s="1"/>
  <c r="X9" i="1" s="1"/>
  <c r="Y9" i="1" s="1"/>
  <c r="Z9" i="1" s="1"/>
  <c r="AA9" i="1" s="1"/>
  <c r="AB9" i="1" s="1"/>
  <c r="AC9" i="1" s="1"/>
  <c r="AD9" i="1" s="1"/>
  <c r="AE9" i="1" s="1"/>
  <c r="AF9" i="1" s="1"/>
  <c r="AG9" i="1" s="1"/>
  <c r="AH9" i="1" s="1"/>
  <c r="AI9" i="1" s="1"/>
  <c r="AJ9" i="1" s="1"/>
  <c r="AK9" i="1" s="1"/>
  <c r="AL9" i="1" s="1"/>
  <c r="AM9" i="1" s="1"/>
  <c r="AN9" i="1" s="1"/>
  <c r="AO9" i="1" s="1"/>
  <c r="AP9" i="1" s="1"/>
  <c r="AQ9" i="1" s="1"/>
  <c r="AR9" i="1" s="1"/>
  <c r="AS9" i="1" s="1"/>
  <c r="AT9" i="1" s="1"/>
  <c r="AU9" i="1" s="1"/>
  <c r="AV9" i="1" s="1"/>
  <c r="AW9" i="1" s="1"/>
  <c r="AX9" i="1" s="1"/>
  <c r="AY9" i="1" s="1"/>
  <c r="AZ9" i="1" s="1"/>
  <c r="BA9" i="1" s="1"/>
  <c r="BB9" i="1" s="1"/>
  <c r="BC9" i="1" s="1"/>
  <c r="BD9" i="1" s="1"/>
  <c r="D10" i="1" a="1"/>
  <c r="D10" i="1" s="1"/>
  <c r="F10" i="1"/>
  <c r="D11" i="1" a="1"/>
  <c r="D11" i="1" s="1"/>
  <c r="F11" i="1"/>
  <c r="D12" i="1" a="1"/>
  <c r="D12" i="1" s="1"/>
  <c r="F12" i="1"/>
  <c r="G12" i="1" s="1"/>
  <c r="H12" i="1" s="1"/>
  <c r="I12" i="1" s="1"/>
  <c r="J12" i="1" s="1"/>
  <c r="K12" i="1" s="1"/>
  <c r="L12" i="1" s="1"/>
  <c r="M12" i="1" s="1"/>
  <c r="N12" i="1" s="1"/>
  <c r="O12" i="1" s="1"/>
  <c r="P12" i="1" s="1"/>
  <c r="Q12" i="1" s="1"/>
  <c r="R12" i="1" s="1"/>
  <c r="S12" i="1" s="1"/>
  <c r="T12" i="1" s="1"/>
  <c r="U12" i="1" s="1"/>
  <c r="V12" i="1" s="1"/>
  <c r="W12" i="1" s="1"/>
  <c r="X12" i="1" s="1"/>
  <c r="Y12" i="1" s="1"/>
  <c r="Z12" i="1" s="1"/>
  <c r="AA12" i="1" s="1"/>
  <c r="AB12" i="1" s="1"/>
  <c r="AC12" i="1" s="1"/>
  <c r="AD12" i="1" s="1"/>
  <c r="AE12" i="1" s="1"/>
  <c r="AF12" i="1" s="1"/>
  <c r="AG12" i="1" s="1"/>
  <c r="AH12" i="1" s="1"/>
  <c r="AI12" i="1" s="1"/>
  <c r="AJ12" i="1" s="1"/>
  <c r="AK12" i="1" s="1"/>
  <c r="AL12" i="1" s="1"/>
  <c r="AM12" i="1" s="1"/>
  <c r="AN12" i="1" s="1"/>
  <c r="AO12" i="1" s="1"/>
  <c r="AP12" i="1" s="1"/>
  <c r="AQ12" i="1" s="1"/>
  <c r="AR12" i="1" s="1"/>
  <c r="AS12" i="1" s="1"/>
  <c r="AT12" i="1" s="1"/>
  <c r="AU12" i="1" s="1"/>
  <c r="AV12" i="1" s="1"/>
  <c r="AW12" i="1" s="1"/>
  <c r="AX12" i="1" s="1"/>
  <c r="AY12" i="1" s="1"/>
  <c r="AZ12" i="1" s="1"/>
  <c r="BA12" i="1" s="1"/>
  <c r="BB12" i="1" s="1"/>
  <c r="BC12" i="1" s="1"/>
  <c r="BD12" i="1" s="1"/>
  <c r="D13" i="1" a="1"/>
  <c r="D13" i="1" s="1"/>
  <c r="F13" i="1"/>
  <c r="G13" i="1" s="1"/>
  <c r="H13" i="1" s="1"/>
  <c r="I13" i="1" s="1"/>
  <c r="J13" i="1" s="1"/>
  <c r="K13" i="1" s="1"/>
  <c r="L13" i="1" s="1"/>
  <c r="M13" i="1" s="1"/>
  <c r="N13" i="1" s="1"/>
  <c r="O13" i="1" s="1"/>
  <c r="P13" i="1" s="1"/>
  <c r="Q13" i="1" s="1"/>
  <c r="R13" i="1" s="1"/>
  <c r="S13" i="1" s="1"/>
  <c r="T13" i="1" s="1"/>
  <c r="U13" i="1" s="1"/>
  <c r="V13" i="1" s="1"/>
  <c r="W13" i="1" s="1"/>
  <c r="X13" i="1" s="1"/>
  <c r="Y13" i="1" s="1"/>
  <c r="Z13" i="1" s="1"/>
  <c r="AA13" i="1" s="1"/>
  <c r="AB13" i="1" s="1"/>
  <c r="AC13" i="1" s="1"/>
  <c r="AD13" i="1" s="1"/>
  <c r="AE13" i="1" s="1"/>
  <c r="AF13" i="1" s="1"/>
  <c r="AG13" i="1" s="1"/>
  <c r="AH13" i="1" s="1"/>
  <c r="AI13" i="1" s="1"/>
  <c r="AJ13" i="1" s="1"/>
  <c r="AK13" i="1" s="1"/>
  <c r="AL13" i="1" s="1"/>
  <c r="AM13" i="1" s="1"/>
  <c r="AN13" i="1" s="1"/>
  <c r="AO13" i="1" s="1"/>
  <c r="AP13" i="1" s="1"/>
  <c r="AQ13" i="1" s="1"/>
  <c r="AR13" i="1" s="1"/>
  <c r="AS13" i="1" s="1"/>
  <c r="AT13" i="1" s="1"/>
  <c r="AU13" i="1" s="1"/>
  <c r="AV13" i="1" s="1"/>
  <c r="AW13" i="1" s="1"/>
  <c r="AX13" i="1" s="1"/>
  <c r="AY13" i="1" s="1"/>
  <c r="AZ13" i="1" s="1"/>
  <c r="BA13" i="1" s="1"/>
  <c r="BB13" i="1" s="1"/>
  <c r="BC13" i="1" s="1"/>
  <c r="BD13" i="1" s="1"/>
  <c r="D14" i="1" a="1"/>
  <c r="D14" i="1" s="1"/>
  <c r="F14" i="1"/>
  <c r="D15" i="1" a="1"/>
  <c r="D15" i="1" s="1"/>
  <c r="F15" i="1"/>
  <c r="G15" i="1" s="1"/>
  <c r="H15" i="1" s="1"/>
  <c r="I15" i="1" s="1"/>
  <c r="J15" i="1" s="1"/>
  <c r="K15" i="1" s="1"/>
  <c r="L15" i="1" s="1"/>
  <c r="M15" i="1" s="1"/>
  <c r="N15" i="1" s="1"/>
  <c r="O15" i="1" s="1"/>
  <c r="P15" i="1" s="1"/>
  <c r="Q15" i="1" s="1"/>
  <c r="R15" i="1" s="1"/>
  <c r="S15" i="1" s="1"/>
  <c r="T15" i="1" s="1"/>
  <c r="U15" i="1" s="1"/>
  <c r="V15" i="1" s="1"/>
  <c r="W15" i="1" s="1"/>
  <c r="X15" i="1" s="1"/>
  <c r="Y15" i="1" s="1"/>
  <c r="Z15" i="1" s="1"/>
  <c r="AA15" i="1" s="1"/>
  <c r="AB15" i="1" s="1"/>
  <c r="AC15" i="1" s="1"/>
  <c r="AD15" i="1" s="1"/>
  <c r="AE15" i="1" s="1"/>
  <c r="AF15" i="1" s="1"/>
  <c r="AG15" i="1" s="1"/>
  <c r="AH15" i="1" s="1"/>
  <c r="AI15" i="1" s="1"/>
  <c r="AJ15" i="1" s="1"/>
  <c r="AK15" i="1" s="1"/>
  <c r="AL15" i="1" s="1"/>
  <c r="AM15" i="1" s="1"/>
  <c r="AN15" i="1" s="1"/>
  <c r="AO15" i="1" s="1"/>
  <c r="AP15" i="1" s="1"/>
  <c r="AQ15" i="1" s="1"/>
  <c r="AR15" i="1" s="1"/>
  <c r="AS15" i="1" s="1"/>
  <c r="AT15" i="1" s="1"/>
  <c r="AU15" i="1" s="1"/>
  <c r="AV15" i="1" s="1"/>
  <c r="AW15" i="1" s="1"/>
  <c r="AX15" i="1" s="1"/>
  <c r="AY15" i="1" s="1"/>
  <c r="AZ15" i="1" s="1"/>
  <c r="BA15" i="1" s="1"/>
  <c r="BB15" i="1" s="1"/>
  <c r="BC15" i="1" s="1"/>
  <c r="BD15" i="1" s="1"/>
  <c r="D16" i="1" a="1"/>
  <c r="D16" i="1" s="1"/>
  <c r="F16" i="1"/>
  <c r="G16" i="1" s="1"/>
  <c r="H16" i="1" s="1"/>
  <c r="I16" i="1" s="1"/>
  <c r="J16" i="1" s="1"/>
  <c r="K16" i="1" s="1"/>
  <c r="L16" i="1" s="1"/>
  <c r="M16" i="1" s="1"/>
  <c r="N16" i="1" s="1"/>
  <c r="O16" i="1" s="1"/>
  <c r="P16" i="1" s="1"/>
  <c r="Q16" i="1" s="1"/>
  <c r="R16" i="1" s="1"/>
  <c r="S16" i="1" s="1"/>
  <c r="T16" i="1" s="1"/>
  <c r="U16" i="1" s="1"/>
  <c r="V16" i="1" s="1"/>
  <c r="W16" i="1" s="1"/>
  <c r="X16" i="1" s="1"/>
  <c r="Y16" i="1" s="1"/>
  <c r="Z16" i="1" s="1"/>
  <c r="AA16" i="1" s="1"/>
  <c r="AB16" i="1" s="1"/>
  <c r="AC16" i="1" s="1"/>
  <c r="AD16" i="1" s="1"/>
  <c r="AE16" i="1" s="1"/>
  <c r="AF16" i="1" s="1"/>
  <c r="AG16" i="1" s="1"/>
  <c r="AH16" i="1" s="1"/>
  <c r="AI16" i="1" s="1"/>
  <c r="AJ16" i="1" s="1"/>
  <c r="AK16" i="1" s="1"/>
  <c r="AL16" i="1" s="1"/>
  <c r="AM16" i="1" s="1"/>
  <c r="AN16" i="1" s="1"/>
  <c r="AO16" i="1" s="1"/>
  <c r="AP16" i="1" s="1"/>
  <c r="AQ16" i="1" s="1"/>
  <c r="AR16" i="1" s="1"/>
  <c r="AS16" i="1" s="1"/>
  <c r="AT16" i="1" s="1"/>
  <c r="AU16" i="1" s="1"/>
  <c r="AV16" i="1" s="1"/>
  <c r="AW16" i="1" s="1"/>
  <c r="AX16" i="1" s="1"/>
  <c r="AY16" i="1" s="1"/>
  <c r="AZ16" i="1" s="1"/>
  <c r="BA16" i="1" s="1"/>
  <c r="BB16" i="1" s="1"/>
  <c r="BC16" i="1" s="1"/>
  <c r="BD16" i="1" s="1"/>
  <c r="D17" i="1" a="1"/>
  <c r="D17" i="1" s="1"/>
  <c r="F17" i="1"/>
  <c r="G17" i="1" s="1"/>
  <c r="H17" i="1" s="1"/>
  <c r="I17" i="1" s="1"/>
  <c r="J17" i="1" s="1"/>
  <c r="K17" i="1" s="1"/>
  <c r="L17" i="1" s="1"/>
  <c r="M17" i="1" s="1"/>
  <c r="N17" i="1" s="1"/>
  <c r="O17" i="1" s="1"/>
  <c r="P17" i="1" s="1"/>
  <c r="Q17" i="1" s="1"/>
  <c r="R17" i="1" s="1"/>
  <c r="S17" i="1" s="1"/>
  <c r="T17" i="1" s="1"/>
  <c r="U17" i="1" s="1"/>
  <c r="V17" i="1" s="1"/>
  <c r="W17" i="1" s="1"/>
  <c r="X17" i="1" s="1"/>
  <c r="Y17" i="1" s="1"/>
  <c r="Z17" i="1" s="1"/>
  <c r="AA17" i="1" s="1"/>
  <c r="AB17" i="1" s="1"/>
  <c r="AC17" i="1" s="1"/>
  <c r="AD17" i="1" s="1"/>
  <c r="AE17" i="1" s="1"/>
  <c r="AF17" i="1" s="1"/>
  <c r="AG17" i="1" s="1"/>
  <c r="AH17" i="1" s="1"/>
  <c r="AI17" i="1" s="1"/>
  <c r="AJ17" i="1" s="1"/>
  <c r="AK17" i="1" s="1"/>
  <c r="AL17" i="1" s="1"/>
  <c r="AM17" i="1" s="1"/>
  <c r="AN17" i="1" s="1"/>
  <c r="AO17" i="1" s="1"/>
  <c r="AP17" i="1" s="1"/>
  <c r="AQ17" i="1" s="1"/>
  <c r="AR17" i="1" s="1"/>
  <c r="AS17" i="1" s="1"/>
  <c r="AT17" i="1" s="1"/>
  <c r="AU17" i="1" s="1"/>
  <c r="AV17" i="1" s="1"/>
  <c r="AW17" i="1" s="1"/>
  <c r="AX17" i="1" s="1"/>
  <c r="AY17" i="1" s="1"/>
  <c r="AZ17" i="1" s="1"/>
  <c r="BA17" i="1" s="1"/>
  <c r="BB17" i="1" s="1"/>
  <c r="BC17" i="1" s="1"/>
  <c r="BD17" i="1" s="1"/>
  <c r="D18" i="1" a="1"/>
  <c r="D18" i="1" s="1"/>
  <c r="F18" i="1"/>
  <c r="G18" i="1" s="1"/>
  <c r="H18" i="1" s="1"/>
  <c r="I18" i="1" s="1"/>
  <c r="J18" i="1" s="1"/>
  <c r="K18" i="1" s="1"/>
  <c r="L18" i="1" s="1"/>
  <c r="M18" i="1" s="1"/>
  <c r="N18" i="1" s="1"/>
  <c r="O18" i="1" s="1"/>
  <c r="P18" i="1" s="1"/>
  <c r="Q18" i="1" s="1"/>
  <c r="R18" i="1" s="1"/>
  <c r="S18" i="1" s="1"/>
  <c r="T18" i="1" s="1"/>
  <c r="U18" i="1" s="1"/>
  <c r="V18" i="1" s="1"/>
  <c r="W18" i="1" s="1"/>
  <c r="X18" i="1" s="1"/>
  <c r="Y18" i="1" s="1"/>
  <c r="Z18" i="1" s="1"/>
  <c r="AA18" i="1" s="1"/>
  <c r="AB18" i="1" s="1"/>
  <c r="AC18" i="1" s="1"/>
  <c r="AD18" i="1" s="1"/>
  <c r="AE18" i="1" s="1"/>
  <c r="AF18" i="1" s="1"/>
  <c r="AG18" i="1" s="1"/>
  <c r="AH18" i="1" s="1"/>
  <c r="AI18" i="1" s="1"/>
  <c r="AJ18" i="1" s="1"/>
  <c r="AK18" i="1" s="1"/>
  <c r="AL18" i="1" s="1"/>
  <c r="AM18" i="1" s="1"/>
  <c r="AN18" i="1" s="1"/>
  <c r="AO18" i="1" s="1"/>
  <c r="AP18" i="1" s="1"/>
  <c r="AQ18" i="1" s="1"/>
  <c r="AR18" i="1" s="1"/>
  <c r="AS18" i="1" s="1"/>
  <c r="AT18" i="1" s="1"/>
  <c r="AU18" i="1" s="1"/>
  <c r="AV18" i="1" s="1"/>
  <c r="AW18" i="1" s="1"/>
  <c r="AX18" i="1" s="1"/>
  <c r="AY18" i="1" s="1"/>
  <c r="AZ18" i="1" s="1"/>
  <c r="BA18" i="1" s="1"/>
  <c r="BB18" i="1" s="1"/>
  <c r="BC18" i="1" s="1"/>
  <c r="BD18" i="1" s="1"/>
  <c r="D19" i="1" a="1"/>
  <c r="D19" i="1" s="1"/>
  <c r="X2" i="12"/>
  <c r="X3" i="12"/>
  <c r="X4" i="12"/>
  <c r="E5" i="41"/>
  <c r="E2" i="30"/>
  <c r="E7" i="30"/>
  <c r="E3" i="30"/>
  <c r="E5" i="30"/>
  <c r="E6" i="30"/>
  <c r="H4" i="1"/>
  <c r="I4" i="1" s="1"/>
  <c r="J4" i="1" s="1"/>
  <c r="K4" i="1" s="1"/>
  <c r="L4" i="1" s="1"/>
  <c r="M4" i="1" s="1"/>
  <c r="N4" i="1" s="1"/>
  <c r="O4" i="1" s="1"/>
  <c r="P4" i="1" s="1"/>
  <c r="Q4" i="1" s="1"/>
  <c r="R4" i="1" s="1"/>
  <c r="S4" i="1" s="1"/>
  <c r="T4" i="1" s="1"/>
  <c r="U4" i="1" s="1"/>
  <c r="V4" i="1" s="1"/>
  <c r="W4" i="1" s="1"/>
  <c r="X4" i="1" s="1"/>
  <c r="Y4" i="1" s="1"/>
  <c r="Z4" i="1" s="1"/>
  <c r="AA4" i="1" s="1"/>
  <c r="AB4" i="1" s="1"/>
  <c r="AC4" i="1" s="1"/>
  <c r="AD4" i="1" s="1"/>
  <c r="AE4" i="1" s="1"/>
  <c r="AF4" i="1" s="1"/>
  <c r="AG4" i="1" s="1"/>
  <c r="AH4" i="1" s="1"/>
  <c r="AI4" i="1" s="1"/>
  <c r="AJ4" i="1" s="1"/>
  <c r="AK4" i="1" s="1"/>
  <c r="AL4" i="1" s="1"/>
  <c r="AM4" i="1" s="1"/>
  <c r="AN4" i="1" s="1"/>
  <c r="AO4" i="1" s="1"/>
  <c r="AP4" i="1" s="1"/>
  <c r="AQ4" i="1" s="1"/>
  <c r="AR4" i="1" s="1"/>
  <c r="AS4" i="1" s="1"/>
  <c r="AT4" i="1" s="1"/>
  <c r="AU4" i="1" s="1"/>
  <c r="AV4" i="1" s="1"/>
  <c r="AW4" i="1" s="1"/>
  <c r="AX4" i="1" s="1"/>
  <c r="AY4" i="1" s="1"/>
  <c r="AZ4" i="1" s="1"/>
  <c r="BA4" i="1" s="1"/>
  <c r="BB4" i="1" s="1"/>
  <c r="BC4" i="1" s="1"/>
  <c r="BD4" i="1" s="1"/>
  <c r="R5" i="17"/>
  <c r="O3" i="17"/>
  <c r="N5" i="17"/>
  <c r="P5" i="17"/>
  <c r="P4" i="17"/>
  <c r="Y4" i="17" s="1"/>
  <c r="R3" i="17"/>
  <c r="N3" i="17"/>
  <c r="O5" i="17"/>
  <c r="X5" i="17" s="1"/>
  <c r="O65" i="11" s="1"/>
  <c r="J5" i="17"/>
  <c r="B10" i="17" s="1"/>
  <c r="B4" i="53" s="1"/>
  <c r="O4" i="17"/>
  <c r="J4" i="17"/>
  <c r="B9" i="17" s="1"/>
  <c r="B3" i="53" s="1"/>
  <c r="Q3" i="17"/>
  <c r="R4" i="17"/>
  <c r="N4" i="17"/>
  <c r="Q5" i="17"/>
  <c r="Z5" i="17" s="1"/>
  <c r="Q65" i="11" s="1"/>
  <c r="M5" i="17"/>
  <c r="Q4" i="17"/>
  <c r="M4" i="17"/>
  <c r="V4" i="17" s="1"/>
  <c r="B54" i="18"/>
  <c r="E3" i="25"/>
  <c r="F3" i="25" s="1"/>
  <c r="G3" i="25" s="1"/>
  <c r="H3" i="25" s="1"/>
  <c r="I3" i="25" s="1"/>
  <c r="J3" i="25" s="1"/>
  <c r="K3" i="25" s="1"/>
  <c r="L3" i="25" s="1"/>
  <c r="M3" i="25" s="1"/>
  <c r="N3" i="25" s="1"/>
  <c r="O3" i="25" s="1"/>
  <c r="P3" i="25" s="1"/>
  <c r="Q3" i="25" s="1"/>
  <c r="R3" i="25" s="1"/>
  <c r="S3" i="25" s="1"/>
  <c r="T3" i="25" s="1"/>
  <c r="U3" i="25" s="1"/>
  <c r="V3" i="25" s="1"/>
  <c r="W3" i="25" s="1"/>
  <c r="X3" i="25" s="1"/>
  <c r="Y3" i="25" s="1"/>
  <c r="Z3" i="25" s="1"/>
  <c r="AA3" i="25" s="1"/>
  <c r="AB3" i="25" s="1"/>
  <c r="AC3" i="25" s="1"/>
  <c r="AD3" i="25" s="1"/>
  <c r="AE3" i="25" s="1"/>
  <c r="AF3" i="25" s="1"/>
  <c r="AG3" i="25" s="1"/>
  <c r="AH3" i="25" s="1"/>
  <c r="AI3" i="25" s="1"/>
  <c r="AJ3" i="25" s="1"/>
  <c r="AK3" i="25" s="1"/>
  <c r="AL3" i="25" s="1"/>
  <c r="AM3" i="25" s="1"/>
  <c r="AN3" i="25" s="1"/>
  <c r="AO3" i="25" s="1"/>
  <c r="AP3" i="25" s="1"/>
  <c r="AQ3" i="25" s="1"/>
  <c r="AR3" i="25" s="1"/>
  <c r="AS3" i="25" s="1"/>
  <c r="AT3" i="25" s="1"/>
  <c r="AU3" i="25" s="1"/>
  <c r="AV3" i="25" s="1"/>
  <c r="AW3" i="25" s="1"/>
  <c r="AX3" i="25" s="1"/>
  <c r="AY3" i="25" s="1"/>
  <c r="AZ3" i="25" s="1"/>
  <c r="BA3" i="25" s="1"/>
  <c r="E2" i="25"/>
  <c r="F2" i="25" s="1"/>
  <c r="G2" i="25" s="1"/>
  <c r="H2" i="25" s="1"/>
  <c r="I2" i="25" s="1"/>
  <c r="J2" i="25" s="1"/>
  <c r="K2" i="25" s="1"/>
  <c r="L2" i="25" s="1"/>
  <c r="M2" i="25" s="1"/>
  <c r="N2" i="25" s="1"/>
  <c r="O2" i="25" s="1"/>
  <c r="P2" i="25" s="1"/>
  <c r="Q2" i="25" s="1"/>
  <c r="R2" i="25" s="1"/>
  <c r="S2" i="25" s="1"/>
  <c r="T2" i="25" s="1"/>
  <c r="U2" i="25" s="1"/>
  <c r="V2" i="25" s="1"/>
  <c r="W2" i="25" s="1"/>
  <c r="X2" i="25" s="1"/>
  <c r="Y2" i="25" s="1"/>
  <c r="Z2" i="25" s="1"/>
  <c r="AA2" i="25" s="1"/>
  <c r="AB2" i="25" s="1"/>
  <c r="AC2" i="25" s="1"/>
  <c r="AD2" i="25" s="1"/>
  <c r="AE2" i="25" s="1"/>
  <c r="AF2" i="25" s="1"/>
  <c r="AG2" i="25" s="1"/>
  <c r="AH2" i="25" s="1"/>
  <c r="AI2" i="25" s="1"/>
  <c r="AJ2" i="25" s="1"/>
  <c r="AK2" i="25" s="1"/>
  <c r="AL2" i="25" s="1"/>
  <c r="AM2" i="25" s="1"/>
  <c r="AN2" i="25" s="1"/>
  <c r="AO2" i="25" s="1"/>
  <c r="AP2" i="25" s="1"/>
  <c r="AQ2" i="25" s="1"/>
  <c r="AR2" i="25" s="1"/>
  <c r="AS2" i="25" s="1"/>
  <c r="AT2" i="25" s="1"/>
  <c r="AU2" i="25" s="1"/>
  <c r="AV2" i="25" s="1"/>
  <c r="AW2" i="25" s="1"/>
  <c r="AX2" i="25" s="1"/>
  <c r="AY2" i="25" s="1"/>
  <c r="AZ2" i="25" s="1"/>
  <c r="BA2" i="25" s="1"/>
  <c r="E5" i="25"/>
  <c r="F5" i="25" s="1"/>
  <c r="G5" i="25" s="1"/>
  <c r="H5" i="25" s="1"/>
  <c r="I5" i="25" s="1"/>
  <c r="J5" i="25" s="1"/>
  <c r="K5" i="25" s="1"/>
  <c r="L5" i="25" s="1"/>
  <c r="M5" i="25" s="1"/>
  <c r="N5" i="25" s="1"/>
  <c r="O5" i="25" s="1"/>
  <c r="P5" i="25" s="1"/>
  <c r="Q5" i="25" s="1"/>
  <c r="R5" i="25" s="1"/>
  <c r="S5" i="25" s="1"/>
  <c r="T5" i="25" s="1"/>
  <c r="U5" i="25" s="1"/>
  <c r="V5" i="25" s="1"/>
  <c r="W5" i="25" s="1"/>
  <c r="X5" i="25" s="1"/>
  <c r="Y5" i="25" s="1"/>
  <c r="Z5" i="25" s="1"/>
  <c r="AA5" i="25" s="1"/>
  <c r="AB5" i="25" s="1"/>
  <c r="AC5" i="25" s="1"/>
  <c r="AD5" i="25" s="1"/>
  <c r="AE5" i="25" s="1"/>
  <c r="AF5" i="25" s="1"/>
  <c r="AG5" i="25" s="1"/>
  <c r="AH5" i="25" s="1"/>
  <c r="AI5" i="25" s="1"/>
  <c r="AJ5" i="25" s="1"/>
  <c r="AK5" i="25" s="1"/>
  <c r="AL5" i="25" s="1"/>
  <c r="AM5" i="25" s="1"/>
  <c r="AN5" i="25" s="1"/>
  <c r="AO5" i="25" s="1"/>
  <c r="AP5" i="25" s="1"/>
  <c r="AQ5" i="25" s="1"/>
  <c r="AR5" i="25" s="1"/>
  <c r="AS5" i="25" s="1"/>
  <c r="AT5" i="25" s="1"/>
  <c r="AU5" i="25" s="1"/>
  <c r="AV5" i="25" s="1"/>
  <c r="AW5" i="25" s="1"/>
  <c r="AX5" i="25" s="1"/>
  <c r="AY5" i="25" s="1"/>
  <c r="AZ5" i="25" s="1"/>
  <c r="BA5" i="25" s="1"/>
  <c r="E7" i="25"/>
  <c r="F7" i="25" s="1"/>
  <c r="G7" i="25" s="1"/>
  <c r="H7" i="25" s="1"/>
  <c r="I7" i="25" s="1"/>
  <c r="J7" i="25" s="1"/>
  <c r="K7" i="25" s="1"/>
  <c r="L7" i="25" s="1"/>
  <c r="M7" i="25" s="1"/>
  <c r="N7" i="25" s="1"/>
  <c r="O7" i="25" s="1"/>
  <c r="P7" i="25" s="1"/>
  <c r="Q7" i="25" s="1"/>
  <c r="R7" i="25" s="1"/>
  <c r="S7" i="25" s="1"/>
  <c r="T7" i="25" s="1"/>
  <c r="U7" i="25" s="1"/>
  <c r="V7" i="25" s="1"/>
  <c r="W7" i="25" s="1"/>
  <c r="X7" i="25" s="1"/>
  <c r="Y7" i="25" s="1"/>
  <c r="Z7" i="25" s="1"/>
  <c r="AA7" i="25" s="1"/>
  <c r="AB7" i="25" s="1"/>
  <c r="AC7" i="25" s="1"/>
  <c r="AD7" i="25" s="1"/>
  <c r="AE7" i="25" s="1"/>
  <c r="AF7" i="25" s="1"/>
  <c r="AG7" i="25" s="1"/>
  <c r="AH7" i="25" s="1"/>
  <c r="AI7" i="25" s="1"/>
  <c r="AJ7" i="25" s="1"/>
  <c r="AK7" i="25" s="1"/>
  <c r="AL7" i="25" s="1"/>
  <c r="AM7" i="25" s="1"/>
  <c r="AN7" i="25" s="1"/>
  <c r="AO7" i="25" s="1"/>
  <c r="AP7" i="25" s="1"/>
  <c r="AQ7" i="25" s="1"/>
  <c r="AR7" i="25" s="1"/>
  <c r="AS7" i="25" s="1"/>
  <c r="AT7" i="25" s="1"/>
  <c r="AU7" i="25" s="1"/>
  <c r="AV7" i="25" s="1"/>
  <c r="AW7" i="25" s="1"/>
  <c r="AX7" i="25" s="1"/>
  <c r="AY7" i="25" s="1"/>
  <c r="AZ7" i="25" s="1"/>
  <c r="BA7" i="25" s="1"/>
  <c r="K5" i="18"/>
  <c r="L11" i="17"/>
  <c r="T4" i="18"/>
  <c r="R4" i="18"/>
  <c r="T5" i="18"/>
  <c r="U5" i="18"/>
  <c r="V5" i="18"/>
  <c r="W5" i="18"/>
  <c r="X5" i="18"/>
  <c r="Y5" i="18"/>
  <c r="A7" i="18"/>
  <c r="U4" i="18"/>
  <c r="V4" i="18"/>
  <c r="W4" i="18"/>
  <c r="X4" i="18"/>
  <c r="Y4" i="18"/>
  <c r="C9" i="11"/>
  <c r="A31" i="11" a="1"/>
  <c r="H8" i="11"/>
  <c r="H13" i="11" s="1"/>
  <c r="G8" i="11"/>
  <c r="F8" i="11"/>
  <c r="F13" i="11" s="1"/>
  <c r="E8" i="11"/>
  <c r="E13" i="11" s="1"/>
  <c r="D8" i="11"/>
  <c r="D13" i="11" s="1"/>
  <c r="C8" i="11"/>
  <c r="C20" i="3"/>
  <c r="C22" i="3" s="1"/>
  <c r="K2" i="3" s="1"/>
  <c r="M2" i="3" s="1"/>
  <c r="D20" i="3"/>
  <c r="D22" i="3" s="1"/>
  <c r="K3" i="3" s="1"/>
  <c r="M3" i="3" s="1"/>
  <c r="E20" i="3"/>
  <c r="E22" i="3" s="1"/>
  <c r="K4" i="3" s="1"/>
  <c r="M4" i="3" s="1"/>
  <c r="F20" i="3"/>
  <c r="F22" i="3" s="1"/>
  <c r="K5" i="3" s="1"/>
  <c r="M5" i="3" s="1"/>
  <c r="G20" i="3"/>
  <c r="G22" i="3" s="1"/>
  <c r="K6" i="3" s="1"/>
  <c r="M6" i="3" s="1"/>
  <c r="H20" i="3"/>
  <c r="H22" i="3" s="1"/>
  <c r="K7" i="3" s="1"/>
  <c r="M7" i="3" s="1"/>
  <c r="F24" i="45" l="1"/>
  <c r="F22" i="1"/>
  <c r="E31" i="1"/>
  <c r="S4" i="16" s="1" a="1"/>
  <c r="S4" i="16" s="1"/>
  <c r="F24" i="1"/>
  <c r="G10" i="1"/>
  <c r="H10" i="1" s="1"/>
  <c r="I10" i="1" s="1"/>
  <c r="J10" i="1" s="1"/>
  <c r="K10" i="1" s="1"/>
  <c r="L10" i="1" s="1"/>
  <c r="M10" i="1" s="1"/>
  <c r="N10" i="1" s="1"/>
  <c r="O10" i="1" s="1"/>
  <c r="P10" i="1" s="1"/>
  <c r="Q10" i="1" s="1"/>
  <c r="R10" i="1" s="1"/>
  <c r="S10" i="1" s="1"/>
  <c r="T10" i="1" s="1"/>
  <c r="U10" i="1" s="1"/>
  <c r="V10" i="1" s="1"/>
  <c r="W10" i="1" s="1"/>
  <c r="X10" i="1" s="1"/>
  <c r="Y10" i="1" s="1"/>
  <c r="Z10" i="1" s="1"/>
  <c r="AA10" i="1" s="1"/>
  <c r="AB10" i="1" s="1"/>
  <c r="AC10" i="1" s="1"/>
  <c r="AD10" i="1" s="1"/>
  <c r="AE10" i="1" s="1"/>
  <c r="AF10" i="1" s="1"/>
  <c r="AG10" i="1" s="1"/>
  <c r="AH10" i="1" s="1"/>
  <c r="AI10" i="1" s="1"/>
  <c r="AJ10" i="1" s="1"/>
  <c r="AK10" i="1" s="1"/>
  <c r="AL10" i="1" s="1"/>
  <c r="AM10" i="1" s="1"/>
  <c r="AN10" i="1" s="1"/>
  <c r="AO10" i="1" s="1"/>
  <c r="AP10" i="1" s="1"/>
  <c r="AQ10" i="1" s="1"/>
  <c r="AR10" i="1" s="1"/>
  <c r="AS10" i="1" s="1"/>
  <c r="AT10" i="1" s="1"/>
  <c r="AU10" i="1" s="1"/>
  <c r="AV10" i="1" s="1"/>
  <c r="AW10" i="1" s="1"/>
  <c r="AX10" i="1" s="1"/>
  <c r="AY10" i="1" s="1"/>
  <c r="AZ10" i="1" s="1"/>
  <c r="BA10" i="1" s="1"/>
  <c r="BB10" i="1" s="1"/>
  <c r="BC10" i="1" s="1"/>
  <c r="BD10" i="1" s="1"/>
  <c r="F7" i="41"/>
  <c r="G7" i="41" s="1"/>
  <c r="F6" i="41"/>
  <c r="G6" i="41" s="1"/>
  <c r="F3" i="41"/>
  <c r="G3" i="41" s="1"/>
  <c r="F4" i="30"/>
  <c r="C13" i="11"/>
  <c r="L8" i="11"/>
  <c r="O46" i="51"/>
  <c r="D31" i="1"/>
  <c r="Y4" i="16" s="1" a="1"/>
  <c r="Y4" i="16" s="1"/>
  <c r="G42" i="45"/>
  <c r="G8" i="59"/>
  <c r="H4" i="28"/>
  <c r="C14" i="11"/>
  <c r="H14" i="11"/>
  <c r="F14" i="11"/>
  <c r="E14" i="11"/>
  <c r="G13" i="11"/>
  <c r="G16" i="11" s="1" a="1"/>
  <c r="G16" i="11" s="1"/>
  <c r="G14" i="11"/>
  <c r="D14" i="11"/>
  <c r="G22" i="51"/>
  <c r="G25" i="51" s="1"/>
  <c r="G28" i="51" s="1"/>
  <c r="I9" i="17"/>
  <c r="I10" i="17" s="1"/>
  <c r="I11" i="17" s="1"/>
  <c r="B4" i="18"/>
  <c r="B5" i="18"/>
  <c r="F7" i="30"/>
  <c r="K9" i="11"/>
  <c r="L9" i="11"/>
  <c r="F2" i="41"/>
  <c r="L12" i="17"/>
  <c r="K6" i="53" s="1"/>
  <c r="K5" i="53"/>
  <c r="R5" i="18"/>
  <c r="A7" i="53"/>
  <c r="G24" i="51"/>
  <c r="G27" i="51" s="1"/>
  <c r="D21" i="51"/>
  <c r="D24" i="51" s="1"/>
  <c r="D27" i="51" s="1"/>
  <c r="D29" i="51" s="1"/>
  <c r="H21" i="51"/>
  <c r="H24" i="51" s="1"/>
  <c r="H27" i="51" s="1"/>
  <c r="H29" i="51" s="1"/>
  <c r="C22" i="51"/>
  <c r="C25" i="51" s="1"/>
  <c r="C28" i="51" s="1"/>
  <c r="C21" i="51"/>
  <c r="C24" i="51" s="1"/>
  <c r="C27" i="51" s="1"/>
  <c r="F21" i="51"/>
  <c r="F24" i="51" s="1"/>
  <c r="F27" i="51" s="1"/>
  <c r="F22" i="51"/>
  <c r="F25" i="51" s="1"/>
  <c r="F28" i="51" s="1"/>
  <c r="E21" i="51"/>
  <c r="E24" i="51" s="1"/>
  <c r="E27" i="51" s="1"/>
  <c r="E22" i="51"/>
  <c r="E25" i="51" s="1"/>
  <c r="E28" i="51" s="1"/>
  <c r="P47" i="51"/>
  <c r="P44" i="51"/>
  <c r="Q45" i="51"/>
  <c r="Q43" i="51"/>
  <c r="P46" i="51"/>
  <c r="M44" i="51"/>
  <c r="N44" i="51"/>
  <c r="I8" i="51"/>
  <c r="R45" i="51"/>
  <c r="R44" i="51"/>
  <c r="O43" i="51"/>
  <c r="Q47" i="51"/>
  <c r="N45" i="51"/>
  <c r="M47" i="51"/>
  <c r="R43" i="51"/>
  <c r="P43" i="51"/>
  <c r="Q46" i="51"/>
  <c r="O44" i="51"/>
  <c r="N47" i="51"/>
  <c r="R47" i="51"/>
  <c r="P45" i="51"/>
  <c r="N43" i="51"/>
  <c r="M45" i="51"/>
  <c r="M43" i="51"/>
  <c r="R46" i="51"/>
  <c r="M46" i="51"/>
  <c r="N46" i="51"/>
  <c r="O47" i="51"/>
  <c r="O45" i="51"/>
  <c r="Q44" i="51"/>
  <c r="A42" i="51"/>
  <c r="F2" i="30"/>
  <c r="F4" i="41"/>
  <c r="G14" i="1"/>
  <c r="H14" i="1" s="1"/>
  <c r="I14" i="1" s="1"/>
  <c r="J14" i="1" s="1"/>
  <c r="K14" i="1" s="1"/>
  <c r="L14" i="1" s="1"/>
  <c r="M14" i="1" s="1"/>
  <c r="N14" i="1" s="1"/>
  <c r="O14" i="1" s="1"/>
  <c r="P14" i="1" s="1"/>
  <c r="Q14" i="1" s="1"/>
  <c r="R14" i="1" s="1"/>
  <c r="S14" i="1" s="1"/>
  <c r="T14" i="1" s="1"/>
  <c r="U14" i="1" s="1"/>
  <c r="V14" i="1" s="1"/>
  <c r="W14" i="1" s="1"/>
  <c r="X14" i="1" s="1"/>
  <c r="Y14" i="1" s="1"/>
  <c r="Z14" i="1" s="1"/>
  <c r="AA14" i="1" s="1"/>
  <c r="AB14" i="1" s="1"/>
  <c r="AC14" i="1" s="1"/>
  <c r="AD14" i="1" s="1"/>
  <c r="AE14" i="1" s="1"/>
  <c r="AF14" i="1" s="1"/>
  <c r="AG14" i="1" s="1"/>
  <c r="AH14" i="1" s="1"/>
  <c r="AI14" i="1" s="1"/>
  <c r="AJ14" i="1" s="1"/>
  <c r="AK14" i="1" s="1"/>
  <c r="AL14" i="1" s="1"/>
  <c r="AM14" i="1" s="1"/>
  <c r="AN14" i="1" s="1"/>
  <c r="AO14" i="1" s="1"/>
  <c r="AP14" i="1" s="1"/>
  <c r="AQ14" i="1" s="1"/>
  <c r="AR14" i="1" s="1"/>
  <c r="AS14" i="1" s="1"/>
  <c r="AT14" i="1" s="1"/>
  <c r="AU14" i="1" s="1"/>
  <c r="AV14" i="1" s="1"/>
  <c r="AW14" i="1" s="1"/>
  <c r="AX14" i="1" s="1"/>
  <c r="AY14" i="1" s="1"/>
  <c r="AZ14" i="1" s="1"/>
  <c r="BA14" i="1" s="1"/>
  <c r="BB14" i="1" s="1"/>
  <c r="BC14" i="1" s="1"/>
  <c r="BD14" i="1" s="1"/>
  <c r="G31" i="1"/>
  <c r="G4" i="16" s="1" a="1"/>
  <c r="G4" i="16" s="1"/>
  <c r="G11" i="1"/>
  <c r="H11" i="1" s="1"/>
  <c r="I11" i="1" s="1"/>
  <c r="J11" i="1" s="1"/>
  <c r="K11" i="1" s="1"/>
  <c r="L11" i="1" s="1"/>
  <c r="M11" i="1" s="1"/>
  <c r="N11" i="1" s="1"/>
  <c r="O11" i="1" s="1"/>
  <c r="P11" i="1" s="1"/>
  <c r="Q11" i="1" s="1"/>
  <c r="R11" i="1" s="1"/>
  <c r="S11" i="1" s="1"/>
  <c r="T11" i="1" s="1"/>
  <c r="U11" i="1" s="1"/>
  <c r="V11" i="1" s="1"/>
  <c r="W11" i="1" s="1"/>
  <c r="X11" i="1" s="1"/>
  <c r="Y11" i="1" s="1"/>
  <c r="Z11" i="1" s="1"/>
  <c r="AA11" i="1" s="1"/>
  <c r="AB11" i="1" s="1"/>
  <c r="AC11" i="1" s="1"/>
  <c r="AD11" i="1" s="1"/>
  <c r="AE11" i="1" s="1"/>
  <c r="AF11" i="1" s="1"/>
  <c r="AG11" i="1" s="1"/>
  <c r="AH11" i="1" s="1"/>
  <c r="AI11" i="1" s="1"/>
  <c r="AJ11" i="1" s="1"/>
  <c r="AK11" i="1" s="1"/>
  <c r="AL11" i="1" s="1"/>
  <c r="AM11" i="1" s="1"/>
  <c r="AN11" i="1" s="1"/>
  <c r="AO11" i="1" s="1"/>
  <c r="AP11" i="1" s="1"/>
  <c r="AQ11" i="1" s="1"/>
  <c r="AR11" i="1" s="1"/>
  <c r="AS11" i="1" s="1"/>
  <c r="AT11" i="1" s="1"/>
  <c r="AU11" i="1" s="1"/>
  <c r="AV11" i="1" s="1"/>
  <c r="AW11" i="1" s="1"/>
  <c r="AX11" i="1" s="1"/>
  <c r="AY11" i="1" s="1"/>
  <c r="AZ11" i="1" s="1"/>
  <c r="BA11" i="1" s="1"/>
  <c r="BB11" i="1" s="1"/>
  <c r="BC11" i="1" s="1"/>
  <c r="BD11" i="1" s="1"/>
  <c r="F31" i="1"/>
  <c r="M4" i="16" s="1" a="1"/>
  <c r="M4" i="16" s="1"/>
  <c r="G2" i="1"/>
  <c r="H2" i="1" s="1"/>
  <c r="I2" i="1" s="1"/>
  <c r="J2" i="1" s="1"/>
  <c r="K2" i="1" s="1"/>
  <c r="L2" i="1" s="1"/>
  <c r="M2" i="1" s="1"/>
  <c r="N2" i="1" s="1"/>
  <c r="O2" i="1" s="1"/>
  <c r="P2" i="1" s="1"/>
  <c r="Q2" i="1" s="1"/>
  <c r="R2" i="1" s="1"/>
  <c r="S2" i="1" s="1"/>
  <c r="T2" i="1" s="1"/>
  <c r="U2" i="1" s="1"/>
  <c r="V2" i="1" s="1"/>
  <c r="W2" i="1" s="1"/>
  <c r="X2" i="1" s="1"/>
  <c r="Y2" i="1" s="1"/>
  <c r="Z2" i="1" s="1"/>
  <c r="AA2" i="1" s="1"/>
  <c r="AB2" i="1" s="1"/>
  <c r="AC2" i="1" s="1"/>
  <c r="AD2" i="1" s="1"/>
  <c r="AE2" i="1" s="1"/>
  <c r="AF2" i="1" s="1"/>
  <c r="AG2" i="1" s="1"/>
  <c r="AH2" i="1" s="1"/>
  <c r="AI2" i="1" s="1"/>
  <c r="AJ2" i="1" s="1"/>
  <c r="AK2" i="1" s="1"/>
  <c r="AL2" i="1" s="1"/>
  <c r="AM2" i="1" s="1"/>
  <c r="AN2" i="1" s="1"/>
  <c r="AO2" i="1" s="1"/>
  <c r="AP2" i="1" s="1"/>
  <c r="AQ2" i="1" s="1"/>
  <c r="AR2" i="1" s="1"/>
  <c r="AS2" i="1" s="1"/>
  <c r="AT2" i="1" s="1"/>
  <c r="AU2" i="1" s="1"/>
  <c r="AV2" i="1" s="1"/>
  <c r="AW2" i="1" s="1"/>
  <c r="AX2" i="1" s="1"/>
  <c r="AY2" i="1" s="1"/>
  <c r="AZ2" i="1" s="1"/>
  <c r="BA2" i="1" s="1"/>
  <c r="BB2" i="1" s="1"/>
  <c r="BC2" i="1" s="1"/>
  <c r="BD2" i="1" s="1"/>
  <c r="C31" i="1"/>
  <c r="X4" i="16" s="1" a="1"/>
  <c r="X4" i="16" s="1"/>
  <c r="G5" i="13"/>
  <c r="G6" i="13" s="1"/>
  <c r="Z5" i="13"/>
  <c r="Z6" i="13" s="1"/>
  <c r="P4" i="13"/>
  <c r="T5" i="13"/>
  <c r="J5" i="13"/>
  <c r="K5" i="13"/>
  <c r="AA5" i="13"/>
  <c r="E5" i="13"/>
  <c r="N5" i="13"/>
  <c r="D5" i="13"/>
  <c r="C5" i="13"/>
  <c r="F5" i="13"/>
  <c r="R5" i="13"/>
  <c r="X6" i="13"/>
  <c r="V6" i="13"/>
  <c r="AD4" i="13"/>
  <c r="Y5" i="13"/>
  <c r="H5" i="13"/>
  <c r="AB5" i="13"/>
  <c r="AC5" i="13"/>
  <c r="O5" i="13"/>
  <c r="I4" i="13"/>
  <c r="Q5" i="13"/>
  <c r="S5" i="13"/>
  <c r="M5" i="13"/>
  <c r="L5" i="13"/>
  <c r="U5" i="13"/>
  <c r="U4" i="16" a="1"/>
  <c r="U4" i="16" s="1"/>
  <c r="W4" i="13"/>
  <c r="G54" i="45"/>
  <c r="G48" i="45"/>
  <c r="G57" i="45"/>
  <c r="G51" i="45"/>
  <c r="G45" i="45"/>
  <c r="G58" i="45"/>
  <c r="G56" i="45"/>
  <c r="G46" i="45"/>
  <c r="G59" i="45"/>
  <c r="G55" i="45"/>
  <c r="G53" i="45"/>
  <c r="G52" i="45"/>
  <c r="G50" i="45"/>
  <c r="G49" i="45"/>
  <c r="G47" i="45"/>
  <c r="G43" i="45"/>
  <c r="F5" i="41"/>
  <c r="F3" i="30"/>
  <c r="G4" i="30"/>
  <c r="F6" i="30"/>
  <c r="F5" i="30"/>
  <c r="G23" i="1"/>
  <c r="D32" i="1"/>
  <c r="D33" i="1"/>
  <c r="W4" i="17"/>
  <c r="AA4" i="17"/>
  <c r="X4" i="17"/>
  <c r="Z4" i="17"/>
  <c r="Y5" i="17"/>
  <c r="P65" i="11" s="1"/>
  <c r="V5" i="17"/>
  <c r="M65" i="11" s="1"/>
  <c r="W5" i="17"/>
  <c r="N65" i="11" s="1"/>
  <c r="AA5" i="17"/>
  <c r="R65" i="11" s="1"/>
  <c r="F25" i="1"/>
  <c r="F26" i="1"/>
  <c r="H23" i="1"/>
  <c r="F23" i="1"/>
  <c r="N4" i="3"/>
  <c r="O4" i="3" s="1"/>
  <c r="M20" i="3"/>
  <c r="N7" i="3"/>
  <c r="O7" i="3" s="1"/>
  <c r="M23" i="3"/>
  <c r="N3" i="3"/>
  <c r="O3" i="3" s="1"/>
  <c r="M19" i="3"/>
  <c r="N6" i="3"/>
  <c r="O6" i="3" s="1"/>
  <c r="M22" i="3"/>
  <c r="N5" i="3"/>
  <c r="O5" i="3" s="1"/>
  <c r="M21" i="3"/>
  <c r="K6" i="18"/>
  <c r="B6" i="18"/>
  <c r="N2" i="3"/>
  <c r="O2" i="3" s="1"/>
  <c r="M18" i="3"/>
  <c r="A8" i="18"/>
  <c r="I8" i="11"/>
  <c r="I9" i="11"/>
  <c r="A31" i="11"/>
  <c r="R32" i="11"/>
  <c r="R33" i="11"/>
  <c r="R34" i="11"/>
  <c r="R35" i="11"/>
  <c r="R36" i="11"/>
  <c r="H32" i="11"/>
  <c r="H33" i="11"/>
  <c r="H34" i="11"/>
  <c r="H35" i="11"/>
  <c r="H36" i="11"/>
  <c r="Q32" i="11"/>
  <c r="Q33" i="11"/>
  <c r="Q34" i="11"/>
  <c r="Q35" i="11"/>
  <c r="Q36" i="11"/>
  <c r="G32" i="11"/>
  <c r="G33" i="11"/>
  <c r="G34" i="11"/>
  <c r="G35" i="11"/>
  <c r="G36" i="11"/>
  <c r="P32" i="11"/>
  <c r="P33" i="11"/>
  <c r="P34" i="11"/>
  <c r="P35" i="11"/>
  <c r="P36" i="11"/>
  <c r="F32" i="11"/>
  <c r="F33" i="11"/>
  <c r="F34" i="11"/>
  <c r="F35" i="11"/>
  <c r="F36" i="11"/>
  <c r="O32" i="11"/>
  <c r="O33" i="11"/>
  <c r="O34" i="11"/>
  <c r="O35" i="11"/>
  <c r="O36" i="11"/>
  <c r="E32" i="11"/>
  <c r="E33" i="11"/>
  <c r="E34" i="11"/>
  <c r="E35" i="11"/>
  <c r="E36" i="11"/>
  <c r="N32" i="11"/>
  <c r="N33" i="11"/>
  <c r="N34" i="11"/>
  <c r="N35" i="11"/>
  <c r="N36" i="11"/>
  <c r="D32" i="11"/>
  <c r="D33" i="11"/>
  <c r="D34" i="11"/>
  <c r="D35" i="11"/>
  <c r="D36" i="11"/>
  <c r="M32" i="11"/>
  <c r="M33" i="11"/>
  <c r="M34" i="11"/>
  <c r="M35" i="11"/>
  <c r="M36" i="11"/>
  <c r="C32" i="11"/>
  <c r="C33" i="11"/>
  <c r="C34" i="11"/>
  <c r="C35" i="11"/>
  <c r="C36" i="11"/>
  <c r="C57" i="11" l="1" a="1"/>
  <c r="C57" i="11" s="1"/>
  <c r="C48" i="11" a="1"/>
  <c r="C48" i="11" s="1"/>
  <c r="C56" i="11" a="1"/>
  <c r="C56" i="11" s="1"/>
  <c r="C47" i="11" a="1"/>
  <c r="C47" i="11" s="1"/>
  <c r="C55" i="11" a="1"/>
  <c r="C55" i="11" s="1"/>
  <c r="C46" i="11" a="1"/>
  <c r="C46" i="11" s="1"/>
  <c r="C54" i="11" a="1"/>
  <c r="C54" i="11" s="1"/>
  <c r="C45" i="11" a="1"/>
  <c r="C45" i="11" s="1"/>
  <c r="C53" i="11" a="1"/>
  <c r="C53" i="11" s="1"/>
  <c r="C44" i="11" a="1"/>
  <c r="C44" i="11" s="1"/>
  <c r="D57" i="11" a="1"/>
  <c r="D57" i="11" s="1"/>
  <c r="D48" i="11" a="1"/>
  <c r="D48" i="11" s="1"/>
  <c r="D56" i="11" a="1"/>
  <c r="D56" i="11" s="1"/>
  <c r="D47" i="11" a="1"/>
  <c r="D47" i="11" s="1"/>
  <c r="D55" i="11" a="1"/>
  <c r="D55" i="11" s="1"/>
  <c r="D46" i="11" a="1"/>
  <c r="D46" i="11" s="1"/>
  <c r="D54" i="11" a="1"/>
  <c r="D54" i="11" s="1"/>
  <c r="D45" i="11" a="1"/>
  <c r="D45" i="11" s="1"/>
  <c r="D53" i="11" a="1"/>
  <c r="D53" i="11" s="1"/>
  <c r="D44" i="11" a="1"/>
  <c r="D44" i="11" s="1"/>
  <c r="E57" i="11" a="1"/>
  <c r="E57" i="11" s="1"/>
  <c r="E48" i="11" a="1"/>
  <c r="E48" i="11" s="1"/>
  <c r="E56" i="11" a="1"/>
  <c r="E56" i="11" s="1"/>
  <c r="E47" i="11" a="1"/>
  <c r="E47" i="11" s="1"/>
  <c r="E55" i="11" a="1"/>
  <c r="E55" i="11" s="1"/>
  <c r="E46" i="11" a="1"/>
  <c r="E46" i="11" s="1"/>
  <c r="E54" i="11" a="1"/>
  <c r="E54" i="11" s="1"/>
  <c r="E45" i="11" a="1"/>
  <c r="E45" i="11" s="1"/>
  <c r="E53" i="11" a="1"/>
  <c r="E53" i="11" s="1"/>
  <c r="E44" i="11" a="1"/>
  <c r="E44" i="11" s="1"/>
  <c r="F57" i="11" a="1"/>
  <c r="F57" i="11" s="1"/>
  <c r="F48" i="11" a="1"/>
  <c r="F48" i="11" s="1"/>
  <c r="F56" i="11" a="1"/>
  <c r="F56" i="11" s="1"/>
  <c r="F47" i="11" a="1"/>
  <c r="F47" i="11" s="1"/>
  <c r="F55" i="11" a="1"/>
  <c r="F55" i="11" s="1"/>
  <c r="F46" i="11" a="1"/>
  <c r="F46" i="11" s="1"/>
  <c r="F54" i="11" a="1"/>
  <c r="F54" i="11" s="1"/>
  <c r="F45" i="11" a="1"/>
  <c r="F45" i="11" s="1"/>
  <c r="F53" i="11" a="1"/>
  <c r="F53" i="11" s="1"/>
  <c r="F44" i="11" a="1"/>
  <c r="F44" i="11" s="1"/>
  <c r="G57" i="11" a="1"/>
  <c r="G57" i="11" s="1"/>
  <c r="G48" i="11" a="1"/>
  <c r="G48" i="11" s="1"/>
  <c r="G56" i="11" a="1"/>
  <c r="G56" i="11" s="1"/>
  <c r="G47" i="11" a="1"/>
  <c r="G47" i="11" s="1"/>
  <c r="G55" i="11" a="1"/>
  <c r="G55" i="11" s="1"/>
  <c r="G46" i="11" a="1"/>
  <c r="G46" i="11" s="1"/>
  <c r="G54" i="11" a="1"/>
  <c r="G54" i="11" s="1"/>
  <c r="G45" i="11" a="1"/>
  <c r="G45" i="11" s="1"/>
  <c r="G53" i="11" a="1"/>
  <c r="G53" i="11" s="1"/>
  <c r="G44" i="11" a="1"/>
  <c r="G44" i="11" s="1"/>
  <c r="H57" i="11" a="1"/>
  <c r="H57" i="11" s="1"/>
  <c r="H48" i="11" a="1"/>
  <c r="H48" i="11" s="1"/>
  <c r="H56" i="11" a="1"/>
  <c r="H56" i="11" s="1"/>
  <c r="H47" i="11" a="1"/>
  <c r="H47" i="11" s="1"/>
  <c r="H55" i="11" a="1"/>
  <c r="H55" i="11" s="1"/>
  <c r="H46" i="11" a="1"/>
  <c r="H46" i="11" s="1"/>
  <c r="H54" i="11" a="1"/>
  <c r="H54" i="11" s="1"/>
  <c r="H45" i="11" a="1"/>
  <c r="H45" i="11" s="1"/>
  <c r="H53" i="11" a="1"/>
  <c r="H53" i="11" s="1"/>
  <c r="H44" i="11" a="1"/>
  <c r="H44" i="11" s="1"/>
  <c r="G71" i="51" a="1"/>
  <c r="G71" i="51" s="1"/>
  <c r="Q71" i="51" s="1"/>
  <c r="F71" i="51" a="1"/>
  <c r="F71" i="51" s="1"/>
  <c r="P71" i="51" s="1"/>
  <c r="E71" i="51" a="1"/>
  <c r="E71" i="51" s="1"/>
  <c r="D71" i="51" a="1"/>
  <c r="D71" i="51" s="1"/>
  <c r="N71" i="51" s="1"/>
  <c r="C71" i="51" a="1"/>
  <c r="C71" i="51" s="1"/>
  <c r="C67" i="51" a="1"/>
  <c r="C67" i="51" s="1"/>
  <c r="M67" i="51" s="1"/>
  <c r="E67" i="51" a="1"/>
  <c r="E67" i="51" s="1"/>
  <c r="H67" i="51" a="1"/>
  <c r="H67" i="51" s="1"/>
  <c r="R67" i="51" s="1"/>
  <c r="G67" i="51" a="1"/>
  <c r="G67" i="51" s="1"/>
  <c r="Q67" i="51" s="1"/>
  <c r="F67" i="51" a="1"/>
  <c r="F67" i="51" s="1"/>
  <c r="F44" i="45"/>
  <c r="C71" i="45" s="1"/>
  <c r="C5" i="47" s="1" a="1"/>
  <c r="C5" i="47" s="1"/>
  <c r="Q4" i="16" a="1"/>
  <c r="Q4" i="16" s="1"/>
  <c r="N4" i="16" a="1"/>
  <c r="N4" i="16" s="1"/>
  <c r="E4" i="16" a="1"/>
  <c r="E4" i="16" s="1"/>
  <c r="L4" i="16" a="1"/>
  <c r="L4" i="16" s="1"/>
  <c r="D4" i="16" a="1"/>
  <c r="D4" i="16" s="1"/>
  <c r="Z4" i="16" a="1"/>
  <c r="Z4" i="16" s="1"/>
  <c r="G24" i="1"/>
  <c r="K4" i="16" a="1"/>
  <c r="K4" i="16" s="1"/>
  <c r="D30" i="51"/>
  <c r="H30" i="51"/>
  <c r="E33" i="1"/>
  <c r="J4" i="16" a="1"/>
  <c r="J4" i="16" s="1"/>
  <c r="E32" i="1"/>
  <c r="E5" i="16" s="1" a="1"/>
  <c r="E5" i="16" s="1"/>
  <c r="AB4" i="16" a="1"/>
  <c r="AB4" i="16" s="1"/>
  <c r="R4" i="16" a="1"/>
  <c r="R4" i="16" s="1"/>
  <c r="G4" i="41"/>
  <c r="H4" i="41" s="1"/>
  <c r="G2" i="41"/>
  <c r="G7" i="30"/>
  <c r="G66" i="11"/>
  <c r="G78" i="11"/>
  <c r="H80" i="11"/>
  <c r="H68" i="11"/>
  <c r="E68" i="11"/>
  <c r="E80" i="11"/>
  <c r="C66" i="11"/>
  <c r="C78" i="11"/>
  <c r="D68" i="11"/>
  <c r="D80" i="11"/>
  <c r="E82" i="11"/>
  <c r="E70" i="11"/>
  <c r="D67" i="11"/>
  <c r="D79" i="11"/>
  <c r="E81" i="11"/>
  <c r="E69" i="11"/>
  <c r="H67" i="11"/>
  <c r="H79" i="11"/>
  <c r="E79" i="11"/>
  <c r="E67" i="11"/>
  <c r="F69" i="11"/>
  <c r="F81" i="11"/>
  <c r="D78" i="11"/>
  <c r="D66" i="11"/>
  <c r="X66" i="11" s="1"/>
  <c r="C70" i="11"/>
  <c r="C82" i="11"/>
  <c r="E66" i="11"/>
  <c r="E78" i="11"/>
  <c r="F68" i="11"/>
  <c r="F80" i="11"/>
  <c r="G82" i="11"/>
  <c r="G70" i="11"/>
  <c r="H66" i="11"/>
  <c r="H78" i="11"/>
  <c r="C69" i="11"/>
  <c r="C81" i="11"/>
  <c r="F67" i="11"/>
  <c r="F79" i="11"/>
  <c r="G69" i="11"/>
  <c r="G81" i="11"/>
  <c r="C68" i="11"/>
  <c r="C80" i="11"/>
  <c r="F66" i="11"/>
  <c r="F78" i="11"/>
  <c r="G68" i="11"/>
  <c r="G80" i="11"/>
  <c r="H70" i="11"/>
  <c r="H82" i="11"/>
  <c r="F82" i="11"/>
  <c r="F70" i="11"/>
  <c r="D70" i="11"/>
  <c r="D82" i="11"/>
  <c r="C79" i="11"/>
  <c r="C67" i="11"/>
  <c r="D69" i="11"/>
  <c r="D81" i="11"/>
  <c r="G79" i="11"/>
  <c r="G67" i="11"/>
  <c r="H69" i="11"/>
  <c r="H81" i="11"/>
  <c r="H17" i="11" a="1"/>
  <c r="H17" i="11" s="1"/>
  <c r="C16" i="11" a="1"/>
  <c r="C16" i="11" s="1"/>
  <c r="T4" i="16" a="1"/>
  <c r="T4" i="16" s="1"/>
  <c r="F4" i="16" a="1"/>
  <c r="F4" i="16" s="1"/>
  <c r="AA4" i="16" a="1"/>
  <c r="AA4" i="16" s="1"/>
  <c r="C4" i="16" a="1"/>
  <c r="C4" i="16" s="1"/>
  <c r="H5" i="28"/>
  <c r="G9" i="59"/>
  <c r="C17" i="11" a="1"/>
  <c r="C17" i="11" s="1"/>
  <c r="D17" i="11" a="1"/>
  <c r="D17" i="11" s="1"/>
  <c r="E17" i="11" a="1"/>
  <c r="E17" i="11" s="1"/>
  <c r="G17" i="11" a="1"/>
  <c r="G17" i="11" s="1"/>
  <c r="F17" i="11" a="1"/>
  <c r="F17" i="11" s="1"/>
  <c r="E16" i="11" a="1"/>
  <c r="E16" i="11" s="1"/>
  <c r="F16" i="11" a="1"/>
  <c r="F16" i="11" s="1"/>
  <c r="F83" i="51" a="1"/>
  <c r="F83" i="51" s="1"/>
  <c r="P83" i="51" s="1"/>
  <c r="E83" i="51" a="1"/>
  <c r="E83" i="51" s="1"/>
  <c r="O83" i="51" s="1"/>
  <c r="D83" i="51" a="1"/>
  <c r="D83" i="51" s="1"/>
  <c r="N83" i="51" s="1"/>
  <c r="H83" i="51"/>
  <c r="C83" i="51" a="1"/>
  <c r="C83" i="51" s="1"/>
  <c r="M83" i="51" s="1"/>
  <c r="G83" i="51" a="1"/>
  <c r="G83" i="51" s="1"/>
  <c r="Q83" i="51" s="1"/>
  <c r="D16" i="11" a="1"/>
  <c r="D16" i="11" s="1"/>
  <c r="E79" i="51" a="1"/>
  <c r="E79" i="51" s="1"/>
  <c r="O79" i="51" s="1"/>
  <c r="C79" i="51" a="1"/>
  <c r="C79" i="51" s="1"/>
  <c r="M79" i="51" s="1"/>
  <c r="H79" i="51" a="1"/>
  <c r="H79" i="51" s="1"/>
  <c r="R79" i="51" s="1"/>
  <c r="G79" i="51" a="1"/>
  <c r="G79" i="51" s="1"/>
  <c r="Q79" i="51" s="1"/>
  <c r="F79" i="51" a="1"/>
  <c r="F79" i="51" s="1"/>
  <c r="P79" i="51" s="1"/>
  <c r="D79" i="51"/>
  <c r="H16" i="11" a="1"/>
  <c r="H16" i="11" s="1"/>
  <c r="G29" i="51"/>
  <c r="F32" i="1"/>
  <c r="T5" i="16" s="1" a="1"/>
  <c r="T5" i="16" s="1"/>
  <c r="E29" i="51"/>
  <c r="G22" i="1"/>
  <c r="G32" i="1"/>
  <c r="N5" i="16" s="1" a="1"/>
  <c r="N5" i="16" s="1"/>
  <c r="G26" i="1"/>
  <c r="F29" i="51"/>
  <c r="P67" i="51"/>
  <c r="O67" i="51"/>
  <c r="C29" i="51"/>
  <c r="O71" i="51"/>
  <c r="A8" i="53"/>
  <c r="R42" i="51"/>
  <c r="O42" i="51"/>
  <c r="Q42" i="51"/>
  <c r="P42" i="51"/>
  <c r="M42" i="51"/>
  <c r="N42" i="51"/>
  <c r="C33" i="1"/>
  <c r="X6" i="16" s="1" a="1"/>
  <c r="X6" i="16" s="1"/>
  <c r="G2" i="30"/>
  <c r="C32" i="1"/>
  <c r="X5" i="16" s="1" a="1"/>
  <c r="X5" i="16" s="1"/>
  <c r="F67" i="45"/>
  <c r="H71" i="45"/>
  <c r="H5" i="47" s="1" a="1"/>
  <c r="H5" i="47" s="1"/>
  <c r="F66" i="45"/>
  <c r="G71" i="45"/>
  <c r="G5" i="47" s="1" a="1"/>
  <c r="G5" i="47" s="1"/>
  <c r="F65" i="45"/>
  <c r="F71" i="45"/>
  <c r="F5" i="47" s="1" a="1"/>
  <c r="F5" i="47" s="1"/>
  <c r="F64" i="45"/>
  <c r="E71" i="45"/>
  <c r="E5" i="47" s="1" a="1"/>
  <c r="E5" i="47" s="1"/>
  <c r="F63" i="45"/>
  <c r="D71" i="45"/>
  <c r="D5" i="47" s="1" a="1"/>
  <c r="D5" i="47" s="1"/>
  <c r="F62" i="45"/>
  <c r="X5" i="47" a="1"/>
  <c r="X5" i="47" s="1"/>
  <c r="J5" i="47" a="1"/>
  <c r="J5" i="47" s="1"/>
  <c r="Q5" i="47" a="1"/>
  <c r="Q5" i="47" s="1"/>
  <c r="T6" i="13"/>
  <c r="T7" i="13" s="1"/>
  <c r="U6" i="13"/>
  <c r="S6" i="13"/>
  <c r="S6" i="16" s="1" a="1"/>
  <c r="S6" i="16" s="1"/>
  <c r="Q6" i="13"/>
  <c r="W5" i="13"/>
  <c r="AC6" i="13"/>
  <c r="C6" i="13"/>
  <c r="I5" i="13"/>
  <c r="E6" i="13"/>
  <c r="E6" i="16" s="1" a="1"/>
  <c r="E6" i="16" s="1"/>
  <c r="Y6" i="13"/>
  <c r="Y6" i="16" s="1" a="1"/>
  <c r="Y6" i="16" s="1"/>
  <c r="AD5" i="13"/>
  <c r="V7" i="13"/>
  <c r="R6" i="13"/>
  <c r="R6" i="16" s="1" a="1"/>
  <c r="R6" i="16" s="1"/>
  <c r="F6" i="13"/>
  <c r="N6" i="13"/>
  <c r="J6" i="13"/>
  <c r="P5" i="13"/>
  <c r="L6" i="13"/>
  <c r="M6" i="13"/>
  <c r="G7" i="13"/>
  <c r="O6" i="13"/>
  <c r="D6" i="13"/>
  <c r="AB6" i="13"/>
  <c r="H6" i="13"/>
  <c r="X7" i="13"/>
  <c r="Z7" i="13"/>
  <c r="AA6" i="13"/>
  <c r="K6" i="13"/>
  <c r="K6" i="16" s="1" a="1"/>
  <c r="K6" i="16" s="1"/>
  <c r="H7" i="41"/>
  <c r="H3" i="41"/>
  <c r="H6" i="41"/>
  <c r="H2" i="41"/>
  <c r="G5" i="41"/>
  <c r="G3" i="30"/>
  <c r="Y5" i="16" a="1"/>
  <c r="Y5" i="16" s="1"/>
  <c r="R5" i="16" a="1"/>
  <c r="R5" i="16" s="1"/>
  <c r="K5" i="16" a="1"/>
  <c r="K5" i="16" s="1"/>
  <c r="D5" i="16" a="1"/>
  <c r="D5" i="16" s="1"/>
  <c r="Z6" i="16" a="1"/>
  <c r="Z6" i="16" s="1"/>
  <c r="G5" i="30"/>
  <c r="H7" i="30"/>
  <c r="G6" i="30"/>
  <c r="H4" i="30"/>
  <c r="D34" i="1"/>
  <c r="G33" i="1"/>
  <c r="G34" i="1"/>
  <c r="H22" i="1"/>
  <c r="E34" i="1"/>
  <c r="H24" i="1"/>
  <c r="H26" i="1"/>
  <c r="G25" i="1"/>
  <c r="F33" i="1"/>
  <c r="G35" i="1"/>
  <c r="I26" i="1"/>
  <c r="M24" i="3"/>
  <c r="B7" i="18"/>
  <c r="I12" i="17"/>
  <c r="A9" i="18"/>
  <c r="R31" i="11"/>
  <c r="H31" i="11"/>
  <c r="Q31" i="11"/>
  <c r="G31" i="11"/>
  <c r="P31" i="11"/>
  <c r="F31" i="11"/>
  <c r="O31" i="11"/>
  <c r="E31" i="11"/>
  <c r="N31" i="11"/>
  <c r="D31" i="11"/>
  <c r="M31" i="11"/>
  <c r="C31" i="11"/>
  <c r="P2" i="3"/>
  <c r="P3" i="3"/>
  <c r="P4" i="3"/>
  <c r="P5" i="3"/>
  <c r="P6" i="3"/>
  <c r="P7" i="3"/>
  <c r="C52" i="11" l="1" a="1"/>
  <c r="C52" i="11" s="1"/>
  <c r="C43" i="11" a="1"/>
  <c r="C43" i="11" s="1"/>
  <c r="D52" i="11" a="1"/>
  <c r="D52" i="11" s="1"/>
  <c r="D43" i="11" a="1"/>
  <c r="D43" i="11" s="1"/>
  <c r="E52" i="11" a="1"/>
  <c r="E52" i="11" s="1"/>
  <c r="E43" i="11" a="1"/>
  <c r="E43" i="11" s="1"/>
  <c r="F52" i="11" a="1"/>
  <c r="F52" i="11" s="1"/>
  <c r="F43" i="11" a="1"/>
  <c r="F43" i="11" s="1"/>
  <c r="G52" i="11" a="1"/>
  <c r="G52" i="11" s="1"/>
  <c r="G43" i="11" a="1"/>
  <c r="G43" i="11" s="1"/>
  <c r="H52" i="11" a="1"/>
  <c r="H52" i="11" s="1"/>
  <c r="H43" i="11" a="1"/>
  <c r="H43" i="11" s="1"/>
  <c r="H71" i="51"/>
  <c r="I71" i="51" s="1"/>
  <c r="M71" i="51"/>
  <c r="E66" i="51" a="1"/>
  <c r="E66" i="51" s="1"/>
  <c r="H66" i="51" a="1"/>
  <c r="H66" i="51" s="1"/>
  <c r="G66" i="51" a="1"/>
  <c r="G66" i="51" s="1"/>
  <c r="F66" i="51" a="1"/>
  <c r="F66" i="51" s="1"/>
  <c r="D66" i="51" a="1"/>
  <c r="D66" i="51" s="1"/>
  <c r="E69" i="51" a="1"/>
  <c r="E69" i="51" s="1"/>
  <c r="D69" i="51" a="1"/>
  <c r="D69" i="51" s="1"/>
  <c r="N69" i="51" s="1"/>
  <c r="C69" i="51" a="1"/>
  <c r="C69" i="51" s="1"/>
  <c r="H69" i="51" a="1"/>
  <c r="H69" i="51" s="1"/>
  <c r="G69" i="51" a="1"/>
  <c r="G69" i="51" s="1"/>
  <c r="D68" i="51" a="1"/>
  <c r="D68" i="51" s="1"/>
  <c r="C68" i="51" a="1"/>
  <c r="C68" i="51" s="1"/>
  <c r="H68" i="51" a="1"/>
  <c r="H68" i="51" s="1"/>
  <c r="G68" i="51" a="1"/>
  <c r="G68" i="51" s="1"/>
  <c r="Q68" i="51" s="1"/>
  <c r="F68" i="51" a="1"/>
  <c r="F68" i="51" s="1"/>
  <c r="P68" i="51" s="1"/>
  <c r="F70" i="51" a="1"/>
  <c r="F70" i="51" s="1"/>
  <c r="E70" i="51" a="1"/>
  <c r="E70" i="51" s="1"/>
  <c r="D70" i="51" a="1"/>
  <c r="D70" i="51" s="1"/>
  <c r="C70" i="51" a="1"/>
  <c r="C70" i="51" s="1"/>
  <c r="H70" i="51" a="1"/>
  <c r="H70" i="51" s="1"/>
  <c r="D67" i="51"/>
  <c r="I67" i="51"/>
  <c r="I5" i="47"/>
  <c r="C2" i="57" s="1" a="1"/>
  <c r="C2" i="57" s="1"/>
  <c r="G44" i="45"/>
  <c r="M5" i="16" a="1"/>
  <c r="M5" i="16" s="1"/>
  <c r="F5" i="16" a="1"/>
  <c r="F5" i="16" s="1"/>
  <c r="AA5" i="16" a="1"/>
  <c r="AA5" i="16" s="1"/>
  <c r="L5" i="16" a="1"/>
  <c r="L5" i="16" s="1"/>
  <c r="R68" i="51"/>
  <c r="M68" i="51"/>
  <c r="E30" i="51"/>
  <c r="P70" i="51"/>
  <c r="R70" i="51"/>
  <c r="G30" i="51"/>
  <c r="O69" i="51"/>
  <c r="F30" i="51"/>
  <c r="C30" i="51"/>
  <c r="S5" i="16" a="1"/>
  <c r="S5" i="16" s="1"/>
  <c r="Z5" i="16" a="1"/>
  <c r="Z5" i="16" s="1"/>
  <c r="BU4" i="18"/>
  <c r="AO4" i="18" s="1"/>
  <c r="BU5" i="18"/>
  <c r="AO5" i="18" s="1"/>
  <c r="BU6" i="18"/>
  <c r="BQ4" i="18"/>
  <c r="AK4" i="18" s="1"/>
  <c r="BQ6" i="18"/>
  <c r="BQ5" i="18"/>
  <c r="AK5" i="18" s="1"/>
  <c r="H77" i="11"/>
  <c r="H65" i="11"/>
  <c r="E65" i="11"/>
  <c r="E77" i="11"/>
  <c r="AH77" i="11" s="1"/>
  <c r="F65" i="11"/>
  <c r="F77" i="11"/>
  <c r="AI77" i="11" s="1"/>
  <c r="C65" i="11"/>
  <c r="C77" i="11"/>
  <c r="G77" i="11"/>
  <c r="G65" i="11"/>
  <c r="D65" i="11"/>
  <c r="D77" i="11"/>
  <c r="AG77" i="11" s="1"/>
  <c r="AJ82" i="11"/>
  <c r="H23" i="52" s="1"/>
  <c r="R23" i="52" s="1"/>
  <c r="Z68" i="11"/>
  <c r="AB70" i="11"/>
  <c r="Y67" i="11"/>
  <c r="AH78" i="11"/>
  <c r="F19" i="52" s="1"/>
  <c r="AI78" i="11"/>
  <c r="G19" i="52" s="1"/>
  <c r="Q19" i="52" s="1"/>
  <c r="AF10" i="17"/>
  <c r="AF65" i="17" s="1"/>
  <c r="AF9" i="17"/>
  <c r="AF64" i="17" s="1"/>
  <c r="AJ10" i="17"/>
  <c r="AJ65" i="17" s="1"/>
  <c r="AJ9" i="17"/>
  <c r="AJ64" i="17" s="1"/>
  <c r="U5" i="16" a="1"/>
  <c r="U5" i="16" s="1"/>
  <c r="AB5" i="16" a="1"/>
  <c r="AB5" i="16" s="1"/>
  <c r="AJ78" i="11"/>
  <c r="H19" i="52" s="1"/>
  <c r="R19" i="52" s="1"/>
  <c r="AK80" i="11"/>
  <c r="G5" i="16" a="1"/>
  <c r="G5" i="16" s="1"/>
  <c r="G10" i="59"/>
  <c r="H6" i="28"/>
  <c r="AK81" i="11"/>
  <c r="D10" i="25"/>
  <c r="D11" i="25" s="1"/>
  <c r="L27" i="3"/>
  <c r="AJ80" i="11"/>
  <c r="AG81" i="11"/>
  <c r="AG80" i="11"/>
  <c r="AH80" i="11"/>
  <c r="Q6" i="16" a="1"/>
  <c r="Q6" i="16" s="1"/>
  <c r="N70" i="51"/>
  <c r="M70" i="51"/>
  <c r="C80" i="51" a="1"/>
  <c r="C80" i="51" s="1"/>
  <c r="M80" i="51" s="1"/>
  <c r="H80" i="51" a="1"/>
  <c r="H80" i="51" s="1"/>
  <c r="R80" i="51" s="1"/>
  <c r="E80" i="51"/>
  <c r="G80" i="51" a="1"/>
  <c r="G80" i="51" s="1"/>
  <c r="Q80" i="51" s="1"/>
  <c r="F80" i="51" a="1"/>
  <c r="F80" i="51" s="1"/>
  <c r="P80" i="51" s="1"/>
  <c r="D80" i="51" a="1"/>
  <c r="D80" i="51" s="1"/>
  <c r="N80" i="51" s="1"/>
  <c r="O70" i="51"/>
  <c r="N68" i="51"/>
  <c r="E78" i="51" a="1"/>
  <c r="E78" i="51" s="1"/>
  <c r="O78" i="51" s="1"/>
  <c r="C78" i="51"/>
  <c r="D78" i="51" a="1"/>
  <c r="D78" i="51" s="1"/>
  <c r="N78" i="51" s="1"/>
  <c r="G78" i="51" a="1"/>
  <c r="G78" i="51" s="1"/>
  <c r="Q78" i="51" s="1"/>
  <c r="H78" i="51" a="1"/>
  <c r="H78" i="51" s="1"/>
  <c r="R78" i="51" s="1"/>
  <c r="F78" i="51" a="1"/>
  <c r="F78" i="51" s="1"/>
  <c r="P78" i="51" s="1"/>
  <c r="E82" i="51" a="1"/>
  <c r="E82" i="51" s="1"/>
  <c r="O82" i="51" s="1"/>
  <c r="G82" i="51"/>
  <c r="D82" i="51" a="1"/>
  <c r="D82" i="51" s="1"/>
  <c r="N82" i="51" s="1"/>
  <c r="C82" i="51" a="1"/>
  <c r="C82" i="51" s="1"/>
  <c r="M82" i="51" s="1"/>
  <c r="H82" i="51" a="1"/>
  <c r="H82" i="51" s="1"/>
  <c r="R82" i="51" s="1"/>
  <c r="F82" i="51" a="1"/>
  <c r="F82" i="51" s="1"/>
  <c r="P82" i="51" s="1"/>
  <c r="R69" i="51"/>
  <c r="E81" i="51" a="1"/>
  <c r="E81" i="51" s="1"/>
  <c r="O81" i="51" s="1"/>
  <c r="D81" i="51" a="1"/>
  <c r="D81" i="51" s="1"/>
  <c r="N81" i="51" s="1"/>
  <c r="C81" i="51" a="1"/>
  <c r="C81" i="51" s="1"/>
  <c r="M81" i="51" s="1"/>
  <c r="H81" i="51" a="1"/>
  <c r="H81" i="51" s="1"/>
  <c r="R81" i="51" s="1"/>
  <c r="G81" i="51" a="1"/>
  <c r="G81" i="51" s="1"/>
  <c r="Q81" i="51" s="1"/>
  <c r="F81" i="51"/>
  <c r="C5" i="16" a="1"/>
  <c r="C5" i="16" s="1"/>
  <c r="J5" i="16" a="1"/>
  <c r="J5" i="16" s="1"/>
  <c r="Q5" i="16" a="1"/>
  <c r="Q5" i="16" s="1"/>
  <c r="M69" i="51"/>
  <c r="Q69" i="51"/>
  <c r="J6" i="16" a="1"/>
  <c r="J6" i="16" s="1"/>
  <c r="C6" i="16" a="1"/>
  <c r="C6" i="16" s="1"/>
  <c r="A9" i="53"/>
  <c r="H2" i="30"/>
  <c r="H72" i="45"/>
  <c r="H6" i="47" s="1" a="1"/>
  <c r="H6" i="47" s="1"/>
  <c r="G66" i="45"/>
  <c r="G72" i="45"/>
  <c r="G6" i="47" s="1" a="1"/>
  <c r="G6" i="47" s="1"/>
  <c r="F72" i="45"/>
  <c r="F6" i="47" s="1" a="1"/>
  <c r="F6" i="47" s="1"/>
  <c r="G64" i="45"/>
  <c r="E72" i="45"/>
  <c r="E6" i="47" s="1" a="1"/>
  <c r="E6" i="47" s="1"/>
  <c r="G63" i="45"/>
  <c r="D72" i="45"/>
  <c r="D6" i="47" s="1" a="1"/>
  <c r="D6" i="47" s="1"/>
  <c r="G62" i="45"/>
  <c r="C72" i="45"/>
  <c r="C6" i="47" s="1" a="1"/>
  <c r="C6" i="47" s="1"/>
  <c r="G67" i="45"/>
  <c r="G65" i="45"/>
  <c r="AC5" i="47" a="1"/>
  <c r="AC5" i="47" s="1"/>
  <c r="O5" i="47" a="1"/>
  <c r="O5" i="47" s="1"/>
  <c r="V5" i="47" a="1"/>
  <c r="V5" i="47" s="1"/>
  <c r="U5" i="47" a="1"/>
  <c r="U5" i="47" s="1"/>
  <c r="AB5" i="47" a="1"/>
  <c r="AB5" i="47" s="1"/>
  <c r="N5" i="47" a="1"/>
  <c r="N5" i="47" s="1"/>
  <c r="T5" i="47" a="1"/>
  <c r="T5" i="47" s="1"/>
  <c r="AA5" i="47" a="1"/>
  <c r="AA5" i="47" s="1"/>
  <c r="M5" i="47" a="1"/>
  <c r="M5" i="47" s="1"/>
  <c r="Z5" i="47" a="1"/>
  <c r="Z5" i="47" s="1"/>
  <c r="L5" i="47" a="1"/>
  <c r="L5" i="47" s="1"/>
  <c r="S5" i="47" a="1"/>
  <c r="S5" i="47" s="1"/>
  <c r="R5" i="47" a="1"/>
  <c r="R5" i="47" s="1"/>
  <c r="Y5" i="47" a="1"/>
  <c r="Y5" i="47" s="1"/>
  <c r="K5" i="47" a="1"/>
  <c r="K5" i="47" s="1"/>
  <c r="K7" i="13"/>
  <c r="K7" i="16" s="1" a="1"/>
  <c r="K7" i="16" s="1"/>
  <c r="Z8" i="13"/>
  <c r="X8" i="13"/>
  <c r="AB7" i="13"/>
  <c r="AB7" i="16" s="1" a="1"/>
  <c r="AB7" i="16" s="1"/>
  <c r="Y7" i="13"/>
  <c r="Y7" i="16" s="1" a="1"/>
  <c r="Y7" i="16" s="1"/>
  <c r="S7" i="13"/>
  <c r="S7" i="16" s="1" a="1"/>
  <c r="S7" i="16" s="1"/>
  <c r="AA7" i="13"/>
  <c r="G8" i="13"/>
  <c r="G8" i="16" s="1" a="1"/>
  <c r="G8" i="16" s="1"/>
  <c r="L7" i="13"/>
  <c r="L7" i="16" s="1" a="1"/>
  <c r="L7" i="16" s="1"/>
  <c r="P6" i="13"/>
  <c r="J7" i="13"/>
  <c r="T8" i="13"/>
  <c r="C7" i="13"/>
  <c r="I6" i="13"/>
  <c r="V8" i="13"/>
  <c r="L6" i="16" a="1"/>
  <c r="L6" i="16" s="1"/>
  <c r="AD6" i="13"/>
  <c r="M7" i="13"/>
  <c r="D7" i="13"/>
  <c r="D7" i="16" s="1" a="1"/>
  <c r="D7" i="16" s="1"/>
  <c r="F7" i="13"/>
  <c r="D6" i="16" a="1"/>
  <c r="D6" i="16" s="1"/>
  <c r="H7" i="13"/>
  <c r="O7" i="13"/>
  <c r="N7" i="13"/>
  <c r="N7" i="16" s="1" a="1"/>
  <c r="N7" i="16" s="1"/>
  <c r="R7" i="13"/>
  <c r="E7" i="13"/>
  <c r="E7" i="16" s="1" a="1"/>
  <c r="E7" i="16" s="1"/>
  <c r="AC7" i="13"/>
  <c r="Q7" i="13"/>
  <c r="W6" i="13"/>
  <c r="U7" i="13"/>
  <c r="U7" i="16" s="1" a="1"/>
  <c r="U7" i="16" s="1"/>
  <c r="I4" i="41"/>
  <c r="H5" i="41"/>
  <c r="I6" i="41"/>
  <c r="I2" i="41"/>
  <c r="I3" i="41"/>
  <c r="I7" i="41"/>
  <c r="H3" i="30"/>
  <c r="AA6" i="16" a="1"/>
  <c r="AA6" i="16" s="1"/>
  <c r="T6" i="16" a="1"/>
  <c r="T6" i="16" s="1"/>
  <c r="M6" i="16" a="1"/>
  <c r="M6" i="16" s="1"/>
  <c r="F6" i="16" a="1"/>
  <c r="F6" i="16" s="1"/>
  <c r="G7" i="16" a="1"/>
  <c r="G7" i="16" s="1"/>
  <c r="I7" i="30"/>
  <c r="AB6" i="16" a="1"/>
  <c r="AB6" i="16" s="1"/>
  <c r="U6" i="16" a="1"/>
  <c r="U6" i="16" s="1"/>
  <c r="N6" i="16" a="1"/>
  <c r="N6" i="16" s="1"/>
  <c r="G6" i="16" a="1"/>
  <c r="G6" i="16" s="1"/>
  <c r="H6" i="30"/>
  <c r="Z7" i="16" a="1"/>
  <c r="Z7" i="16" s="1"/>
  <c r="I4" i="30"/>
  <c r="H5" i="30"/>
  <c r="R7" i="16" a="1"/>
  <c r="R7" i="16" s="1"/>
  <c r="I23" i="1"/>
  <c r="D35" i="1"/>
  <c r="C34" i="1"/>
  <c r="G36" i="1"/>
  <c r="J26" i="1"/>
  <c r="F34" i="1"/>
  <c r="H25" i="1"/>
  <c r="D36" i="1"/>
  <c r="J23" i="1"/>
  <c r="E35" i="1"/>
  <c r="I24" i="1"/>
  <c r="I22" i="1"/>
  <c r="I13" i="17"/>
  <c r="L13" i="17"/>
  <c r="K7" i="53" s="1"/>
  <c r="K7" i="18"/>
  <c r="B8" i="18"/>
  <c r="A10" i="18"/>
  <c r="AK77" i="11"/>
  <c r="AJ77" i="11"/>
  <c r="AK78" i="11"/>
  <c r="I19" i="52" s="1"/>
  <c r="S19" i="52" s="1"/>
  <c r="AK79" i="11"/>
  <c r="AJ79" i="11"/>
  <c r="AI79" i="11"/>
  <c r="AG79" i="11"/>
  <c r="AI81" i="11"/>
  <c r="G22" i="52" s="1"/>
  <c r="Q22" i="52" s="1"/>
  <c r="AH81" i="11"/>
  <c r="AA69" i="11"/>
  <c r="AI82" i="11"/>
  <c r="G23" i="52" s="1"/>
  <c r="Q23" i="52" s="1"/>
  <c r="AH82" i="11"/>
  <c r="F23" i="52" s="1"/>
  <c r="P23" i="52" s="1"/>
  <c r="AG82" i="11"/>
  <c r="E23" i="52" s="1"/>
  <c r="O23" i="52" s="1"/>
  <c r="Q7" i="3"/>
  <c r="Q6" i="3"/>
  <c r="Q5" i="3"/>
  <c r="Q4" i="3"/>
  <c r="Q3" i="3"/>
  <c r="Q2" i="3"/>
  <c r="P5" i="47" l="1"/>
  <c r="AD5" i="47"/>
  <c r="I6" i="47"/>
  <c r="W5" i="47"/>
  <c r="C66" i="51"/>
  <c r="I66" i="51" s="1"/>
  <c r="G20" i="52"/>
  <c r="G70" i="51"/>
  <c r="I70" i="51" s="1"/>
  <c r="E68" i="51"/>
  <c r="I68" i="51" s="1"/>
  <c r="F69" i="51"/>
  <c r="I69" i="51" s="1"/>
  <c r="E21" i="52"/>
  <c r="O21" i="52" s="1"/>
  <c r="W65" i="11"/>
  <c r="W77" i="11" s="1"/>
  <c r="AF65" i="11"/>
  <c r="BT4" i="18"/>
  <c r="AN4" i="18" s="1"/>
  <c r="BT5" i="18"/>
  <c r="AN5" i="18" s="1"/>
  <c r="BT6" i="18"/>
  <c r="BS4" i="18"/>
  <c r="BS5" i="18"/>
  <c r="AM5" i="18" s="1"/>
  <c r="BS6" i="18"/>
  <c r="BR4" i="18"/>
  <c r="AL4" i="18" s="1"/>
  <c r="BR6" i="18"/>
  <c r="BR5" i="18"/>
  <c r="AL5" i="18" s="1"/>
  <c r="Q20" i="52"/>
  <c r="P19" i="52"/>
  <c r="E22" i="52"/>
  <c r="O22" i="52" s="1"/>
  <c r="AT5" i="53" a="1"/>
  <c r="AT5" i="53" s="1"/>
  <c r="AF5" i="53" a="1"/>
  <c r="AF5" i="53" s="1"/>
  <c r="AU5" i="53" a="1"/>
  <c r="AU5" i="53" s="1"/>
  <c r="AD5" i="53" a="1"/>
  <c r="AD5" i="53" s="1"/>
  <c r="AW5" i="53" a="1"/>
  <c r="AW5" i="53" s="1"/>
  <c r="AG5" i="53" a="1"/>
  <c r="AG5" i="53" s="1"/>
  <c r="AS5" i="53" a="1"/>
  <c r="AS5" i="53" s="1"/>
  <c r="E20" i="52"/>
  <c r="O20" i="52" s="1"/>
  <c r="I20" i="52"/>
  <c r="S20" i="52" s="1"/>
  <c r="V10" i="17" a="1"/>
  <c r="V10" i="17" s="1"/>
  <c r="V65" i="17" s="1"/>
  <c r="I21" i="52"/>
  <c r="S21" i="52" s="1"/>
  <c r="E14" i="30" a="1"/>
  <c r="E14" i="30" s="1"/>
  <c r="E22" i="30" s="1"/>
  <c r="D14" i="30" a="1"/>
  <c r="D14" i="30" s="1"/>
  <c r="D22" i="30" s="1"/>
  <c r="Z10" i="17" a="1"/>
  <c r="Z10" i="17" s="1"/>
  <c r="Z65" i="17" s="1"/>
  <c r="Z9" i="17" a="1"/>
  <c r="Z9" i="17" s="1"/>
  <c r="Z64" i="17" s="1"/>
  <c r="AH9" i="17"/>
  <c r="AH64" i="17" s="1"/>
  <c r="AH10" i="17"/>
  <c r="AH65" i="17" s="1"/>
  <c r="E11" i="30" a="1"/>
  <c r="E11" i="30" s="1"/>
  <c r="E19" i="30" s="1"/>
  <c r="AE10" i="17"/>
  <c r="AE65" i="17" s="1"/>
  <c r="AE9" i="17"/>
  <c r="AE64" i="17" s="1"/>
  <c r="D11" i="30" a="1"/>
  <c r="D11" i="30" s="1"/>
  <c r="D19" i="30" s="1"/>
  <c r="W9" i="17" a="1"/>
  <c r="W9" i="17" s="1"/>
  <c r="W10" i="17" a="1"/>
  <c r="W10" i="17" s="1"/>
  <c r="V9" i="17" a="1"/>
  <c r="V9" i="17" s="1"/>
  <c r="V64" i="17" s="1"/>
  <c r="E12" i="30" a="1"/>
  <c r="E12" i="30" s="1"/>
  <c r="E20" i="30" s="1"/>
  <c r="D12" i="30" a="1"/>
  <c r="D12" i="30" s="1"/>
  <c r="D20" i="30" s="1"/>
  <c r="X9" i="17" a="1"/>
  <c r="X9" i="17" s="1"/>
  <c r="X64" i="17" s="1"/>
  <c r="X10" i="17" a="1"/>
  <c r="X10" i="17" s="1"/>
  <c r="X65" i="17" s="1"/>
  <c r="AG9" i="17"/>
  <c r="AG64" i="17" s="1"/>
  <c r="AG10" i="17"/>
  <c r="AG65" i="17" s="1"/>
  <c r="E13" i="30" a="1"/>
  <c r="E13" i="30" s="1"/>
  <c r="E21" i="30" s="1"/>
  <c r="D13" i="30" a="1"/>
  <c r="D13" i="30" s="1"/>
  <c r="D21" i="30" s="1"/>
  <c r="Y9" i="17" a="1"/>
  <c r="Y9" i="17" s="1"/>
  <c r="Y10" i="17" a="1"/>
  <c r="Y10" i="17" s="1"/>
  <c r="Y65" i="17" s="1"/>
  <c r="D10" i="30" a="1"/>
  <c r="D10" i="30" s="1"/>
  <c r="D18" i="30" s="1"/>
  <c r="AI9" i="17"/>
  <c r="AI64" i="17" s="1"/>
  <c r="AI10" i="17"/>
  <c r="AI65" i="17" s="1"/>
  <c r="E15" i="30" a="1"/>
  <c r="E15" i="30" s="1"/>
  <c r="E23" i="30" s="1"/>
  <c r="D15" i="30" a="1"/>
  <c r="D15" i="30" s="1"/>
  <c r="D23" i="30" s="1"/>
  <c r="AA10" i="17" a="1"/>
  <c r="AA10" i="17" s="1"/>
  <c r="AA9" i="17" a="1"/>
  <c r="AA9" i="17" s="1"/>
  <c r="E10" i="30" a="1"/>
  <c r="E10" i="30" s="1"/>
  <c r="E18" i="30" s="1"/>
  <c r="G11" i="59"/>
  <c r="H7" i="28"/>
  <c r="C7" i="60"/>
  <c r="J7" i="60" s="1"/>
  <c r="F7" i="60"/>
  <c r="M7" i="60" s="1"/>
  <c r="E7" i="60"/>
  <c r="L7" i="60" s="1"/>
  <c r="D7" i="60"/>
  <c r="K7" i="60" s="1"/>
  <c r="AC5" i="53" a="1"/>
  <c r="AC5" i="53" s="1"/>
  <c r="F22" i="52"/>
  <c r="P22" i="52" s="1"/>
  <c r="E18" i="52"/>
  <c r="AV5" i="53" a="1"/>
  <c r="AV5" i="53" s="1"/>
  <c r="AR6" i="18" a="1"/>
  <c r="AR6" i="18" s="1"/>
  <c r="N10" i="3" s="1"/>
  <c r="N18" i="3" s="1"/>
  <c r="BH4" i="18" a="1"/>
  <c r="BH4" i="18" s="1"/>
  <c r="I22" i="52"/>
  <c r="H20" i="52"/>
  <c r="R20" i="52" s="1"/>
  <c r="AE5" i="53" a="1"/>
  <c r="AE5" i="53" s="1"/>
  <c r="M11" i="17" a="1"/>
  <c r="M11" i="17" s="1"/>
  <c r="AV11" i="17" s="1"/>
  <c r="AR5" i="53" a="1"/>
  <c r="AR5" i="53" s="1"/>
  <c r="AB5" i="53" a="1"/>
  <c r="AB5" i="53" s="1"/>
  <c r="BH5" i="18" a="1"/>
  <c r="BH5" i="18" s="1"/>
  <c r="BH6" i="18" a="1"/>
  <c r="BH6" i="18" s="1"/>
  <c r="F10" i="41" s="1"/>
  <c r="F18" i="41" s="1"/>
  <c r="F21" i="52"/>
  <c r="P21" i="52" s="1"/>
  <c r="O66" i="51"/>
  <c r="BJ6" i="18" s="1" a="1"/>
  <c r="BJ6" i="18" s="1"/>
  <c r="P66" i="51"/>
  <c r="BK4" i="18" s="1" a="1"/>
  <c r="BK4" i="18" s="1"/>
  <c r="P11" i="17" a="1"/>
  <c r="P11" i="17" s="1"/>
  <c r="AY11" i="17" s="1"/>
  <c r="R66" i="51"/>
  <c r="BM5" i="18" s="1" a="1"/>
  <c r="BM5" i="18" s="1"/>
  <c r="R11" i="17" a="1"/>
  <c r="R11" i="17" s="1"/>
  <c r="BA11" i="17" s="1"/>
  <c r="AM4" i="18"/>
  <c r="N66" i="51"/>
  <c r="N11" i="17" a="1"/>
  <c r="N11" i="17" s="1"/>
  <c r="AW11" i="17" s="1"/>
  <c r="Q66" i="51"/>
  <c r="BL4" i="18" s="1" a="1"/>
  <c r="BL4" i="18" s="1"/>
  <c r="Q11" i="17" a="1"/>
  <c r="Q11" i="17" s="1"/>
  <c r="AZ11" i="17" s="1"/>
  <c r="H21" i="52"/>
  <c r="F18" i="52"/>
  <c r="P18" i="52" s="1"/>
  <c r="H18" i="52"/>
  <c r="R18" i="52" s="1"/>
  <c r="G18" i="52"/>
  <c r="Q18" i="52" s="1"/>
  <c r="I18" i="52"/>
  <c r="S18" i="52" s="1"/>
  <c r="A10" i="53"/>
  <c r="I2" i="30"/>
  <c r="AB6" i="47" a="1"/>
  <c r="AB6" i="47" s="1"/>
  <c r="U6" i="47" a="1"/>
  <c r="U6" i="47" s="1"/>
  <c r="N6" i="47" a="1"/>
  <c r="N6" i="47" s="1"/>
  <c r="Y6" i="47" a="1"/>
  <c r="Y6" i="47" s="1"/>
  <c r="R6" i="47" a="1"/>
  <c r="R6" i="47" s="1"/>
  <c r="K6" i="47" a="1"/>
  <c r="K6" i="47" s="1"/>
  <c r="V6" i="47" a="1"/>
  <c r="V6" i="47" s="1"/>
  <c r="O6" i="47" a="1"/>
  <c r="O6" i="47" s="1"/>
  <c r="AC6" i="47" a="1"/>
  <c r="AC6" i="47" s="1"/>
  <c r="Z6" i="47" a="1"/>
  <c r="Z6" i="47" s="1"/>
  <c r="S6" i="47" a="1"/>
  <c r="S6" i="47" s="1"/>
  <c r="L6" i="47" a="1"/>
  <c r="L6" i="47" s="1"/>
  <c r="T6" i="47" a="1"/>
  <c r="T6" i="47" s="1"/>
  <c r="AA6" i="47" a="1"/>
  <c r="AA6" i="47" s="1"/>
  <c r="M6" i="47" a="1"/>
  <c r="M6" i="47" s="1"/>
  <c r="X6" i="47" a="1"/>
  <c r="X6" i="47" s="1"/>
  <c r="J6" i="47" a="1"/>
  <c r="J6" i="47" s="1"/>
  <c r="Q6" i="47" a="1"/>
  <c r="Q6" i="47" s="1"/>
  <c r="U8" i="13"/>
  <c r="R8" i="13"/>
  <c r="R8" i="16" s="1" a="1"/>
  <c r="R8" i="16" s="1"/>
  <c r="D8" i="13"/>
  <c r="D8" i="16" s="1" a="1"/>
  <c r="D8" i="16" s="1"/>
  <c r="AB8" i="13"/>
  <c r="AC8" i="13"/>
  <c r="O8" i="13"/>
  <c r="I7" i="13"/>
  <c r="C8" i="13"/>
  <c r="J8" i="13"/>
  <c r="P7" i="13"/>
  <c r="L8" i="13"/>
  <c r="L8" i="16" s="1" a="1"/>
  <c r="L8" i="16" s="1"/>
  <c r="AA8" i="13"/>
  <c r="AD7" i="13"/>
  <c r="Z9" i="13"/>
  <c r="Q8" i="13"/>
  <c r="W7" i="13"/>
  <c r="F8" i="13"/>
  <c r="V9" i="13"/>
  <c r="Y8" i="13"/>
  <c r="Y8" i="16" s="1" a="1"/>
  <c r="Y8" i="16" s="1"/>
  <c r="X9" i="13"/>
  <c r="K8" i="13"/>
  <c r="K8" i="16" s="1" a="1"/>
  <c r="K8" i="16" s="1"/>
  <c r="E8" i="13"/>
  <c r="E8" i="16" s="1" a="1"/>
  <c r="E8" i="16" s="1"/>
  <c r="N8" i="13"/>
  <c r="H8" i="13"/>
  <c r="M8" i="13"/>
  <c r="T9" i="13"/>
  <c r="G9" i="13"/>
  <c r="G9" i="16" s="1" a="1"/>
  <c r="G9" i="16" s="1"/>
  <c r="S8" i="13"/>
  <c r="S8" i="16" s="1" a="1"/>
  <c r="S8" i="16" s="1"/>
  <c r="J7" i="41"/>
  <c r="J3" i="41"/>
  <c r="J6" i="41"/>
  <c r="I5" i="41"/>
  <c r="J2" i="41"/>
  <c r="J4" i="41"/>
  <c r="I3" i="30"/>
  <c r="T7" i="16" a="1"/>
  <c r="T7" i="16" s="1"/>
  <c r="AA7" i="16" a="1"/>
  <c r="AA7" i="16" s="1"/>
  <c r="F7" i="16" a="1"/>
  <c r="F7" i="16" s="1"/>
  <c r="M7" i="16" a="1"/>
  <c r="M7" i="16" s="1"/>
  <c r="J7" i="30"/>
  <c r="Z8" i="16" a="1"/>
  <c r="Z8" i="16" s="1"/>
  <c r="I5" i="30"/>
  <c r="J4" i="30"/>
  <c r="I6" i="30"/>
  <c r="Q7" i="16" a="1"/>
  <c r="Q7" i="16" s="1"/>
  <c r="X7" i="16" a="1"/>
  <c r="X7" i="16" s="1"/>
  <c r="J7" i="16" a="1"/>
  <c r="J7" i="16" s="1"/>
  <c r="C7" i="16" a="1"/>
  <c r="C7" i="16" s="1"/>
  <c r="J22" i="1"/>
  <c r="C35" i="1"/>
  <c r="F35" i="1"/>
  <c r="I25" i="1"/>
  <c r="E36" i="1"/>
  <c r="J24" i="1"/>
  <c r="D37" i="1"/>
  <c r="K23" i="1"/>
  <c r="G37" i="1"/>
  <c r="K26" i="1"/>
  <c r="AF77" i="11"/>
  <c r="D18" i="52" s="1"/>
  <c r="AT6" i="18" a="1"/>
  <c r="AT6" i="18" s="1"/>
  <c r="AU6" i="18" a="1"/>
  <c r="AU6" i="18" s="1"/>
  <c r="AV6" i="18" a="1"/>
  <c r="AV6" i="18" s="1"/>
  <c r="AS6" i="18" a="1"/>
  <c r="AS6" i="18" s="1"/>
  <c r="AW6" i="18" a="1"/>
  <c r="AW6" i="18" s="1"/>
  <c r="W70" i="11"/>
  <c r="W82" i="11" s="1"/>
  <c r="AK70" i="11"/>
  <c r="BE6" i="18" s="1" a="1"/>
  <c r="BE6" i="18" s="1"/>
  <c r="AF70" i="11"/>
  <c r="X70" i="11"/>
  <c r="X82" i="11" s="1"/>
  <c r="AG70" i="11"/>
  <c r="E11" i="52" s="1"/>
  <c r="O11" i="52" s="1"/>
  <c r="Y70" i="11"/>
  <c r="Y82" i="11" s="1"/>
  <c r="AH70" i="11"/>
  <c r="F11" i="52" s="1"/>
  <c r="P11" i="52" s="1"/>
  <c r="Z70" i="11"/>
  <c r="Z82" i="11" s="1"/>
  <c r="AI70" i="11"/>
  <c r="G11" i="52" s="1"/>
  <c r="Q11" i="52" s="1"/>
  <c r="AA70" i="11"/>
  <c r="AA82" i="11" s="1"/>
  <c r="AJ70" i="11"/>
  <c r="H11" i="52" s="1"/>
  <c r="R11" i="52" s="1"/>
  <c r="AK82" i="11"/>
  <c r="I23" i="52" s="1"/>
  <c r="AF82" i="11"/>
  <c r="D23" i="52" s="1"/>
  <c r="W69" i="11"/>
  <c r="W81" i="11" s="1"/>
  <c r="AJ69" i="11"/>
  <c r="BD6" i="18" s="1" a="1"/>
  <c r="BD6" i="18" s="1"/>
  <c r="AF69" i="11"/>
  <c r="X69" i="11"/>
  <c r="X81" i="11" s="1"/>
  <c r="AG69" i="11"/>
  <c r="E10" i="52" s="1"/>
  <c r="O10" i="52" s="1"/>
  <c r="Y69" i="11"/>
  <c r="Y81" i="11" s="1"/>
  <c r="AH69" i="11"/>
  <c r="F10" i="52" s="1"/>
  <c r="P10" i="52" s="1"/>
  <c r="Z69" i="11"/>
  <c r="Z81" i="11" s="1"/>
  <c r="AI69" i="11"/>
  <c r="G10" i="52" s="1"/>
  <c r="Q10" i="52" s="1"/>
  <c r="AB69" i="11"/>
  <c r="AB81" i="11" s="1"/>
  <c r="AK69" i="11"/>
  <c r="I10" i="52" s="1"/>
  <c r="AJ81" i="11"/>
  <c r="H22" i="52" s="1"/>
  <c r="AF81" i="11"/>
  <c r="D22" i="52" s="1"/>
  <c r="N22" i="52" s="1"/>
  <c r="W68" i="11"/>
  <c r="W80" i="11" s="1"/>
  <c r="AI68" i="11"/>
  <c r="BC6" i="18" s="1" a="1"/>
  <c r="BC6" i="18" s="1"/>
  <c r="AF68" i="11"/>
  <c r="X68" i="11"/>
  <c r="X80" i="11" s="1"/>
  <c r="AG68" i="11"/>
  <c r="E9" i="52" s="1"/>
  <c r="O9" i="52" s="1"/>
  <c r="Y68" i="11"/>
  <c r="Y80" i="11" s="1"/>
  <c r="AH68" i="11"/>
  <c r="F9" i="52" s="1"/>
  <c r="P9" i="52" s="1"/>
  <c r="AA68" i="11"/>
  <c r="AA80" i="11" s="1"/>
  <c r="AJ68" i="11"/>
  <c r="H9" i="52" s="1"/>
  <c r="AB68" i="11"/>
  <c r="AB80" i="11" s="1"/>
  <c r="AK68" i="11"/>
  <c r="I9" i="52" s="1"/>
  <c r="S9" i="52" s="1"/>
  <c r="AI80" i="11"/>
  <c r="G21" i="52" s="1"/>
  <c r="AF80" i="11"/>
  <c r="D21" i="52" s="1"/>
  <c r="N21" i="52" s="1"/>
  <c r="W67" i="11"/>
  <c r="W79" i="11" s="1"/>
  <c r="AH67" i="11"/>
  <c r="AF67" i="11"/>
  <c r="X67" i="11"/>
  <c r="X79" i="11" s="1"/>
  <c r="AG67" i="11"/>
  <c r="E8" i="52" s="1"/>
  <c r="O8" i="52" s="1"/>
  <c r="Z67" i="11"/>
  <c r="Z79" i="11" s="1"/>
  <c r="AI67" i="11"/>
  <c r="G8" i="52" s="1"/>
  <c r="AA67" i="11"/>
  <c r="AA79" i="11" s="1"/>
  <c r="AJ67" i="11"/>
  <c r="H8" i="52" s="1"/>
  <c r="R8" i="52" s="1"/>
  <c r="AB67" i="11"/>
  <c r="AB79" i="11" s="1"/>
  <c r="AK67" i="11"/>
  <c r="I8" i="52" s="1"/>
  <c r="S8" i="52" s="1"/>
  <c r="AH79" i="11"/>
  <c r="AF79" i="11"/>
  <c r="D20" i="52" s="1"/>
  <c r="N20" i="52" s="1"/>
  <c r="W66" i="11"/>
  <c r="W78" i="11" s="1"/>
  <c r="AG66" i="11"/>
  <c r="BA6" i="18" s="1" a="1"/>
  <c r="BA6" i="18" s="1"/>
  <c r="AF66" i="11"/>
  <c r="Y66" i="11"/>
  <c r="Y78" i="11" s="1"/>
  <c r="AH66" i="11"/>
  <c r="F7" i="52" s="1"/>
  <c r="Z66" i="11"/>
  <c r="Z78" i="11" s="1"/>
  <c r="AI66" i="11"/>
  <c r="G7" i="52" s="1"/>
  <c r="Q7" i="52" s="1"/>
  <c r="AA66" i="11"/>
  <c r="AA78" i="11" s="1"/>
  <c r="AJ66" i="11"/>
  <c r="H7" i="52" s="1"/>
  <c r="R7" i="52" s="1"/>
  <c r="AB66" i="11"/>
  <c r="AB78" i="11" s="1"/>
  <c r="AK66" i="11"/>
  <c r="I7" i="52" s="1"/>
  <c r="S7" i="52" s="1"/>
  <c r="AG78" i="11"/>
  <c r="E19" i="52" s="1"/>
  <c r="AF78" i="11"/>
  <c r="D19" i="52" s="1"/>
  <c r="N19" i="52" s="1"/>
  <c r="AG65" i="11"/>
  <c r="AH65" i="11"/>
  <c r="AI65" i="11"/>
  <c r="AJ65" i="11"/>
  <c r="AK65" i="11"/>
  <c r="B9" i="18"/>
  <c r="I14" i="17"/>
  <c r="L14" i="17"/>
  <c r="K8" i="53" s="1"/>
  <c r="K8" i="18"/>
  <c r="X65" i="11"/>
  <c r="X77" i="11" s="1"/>
  <c r="Y65" i="11"/>
  <c r="Y77" i="11" s="1"/>
  <c r="Z65" i="11"/>
  <c r="Z77" i="11" s="1"/>
  <c r="AA65" i="11"/>
  <c r="AB65" i="11"/>
  <c r="A11" i="18"/>
  <c r="AB82" i="11"/>
  <c r="AA81" i="11"/>
  <c r="Z80" i="11"/>
  <c r="Y79" i="11"/>
  <c r="X78" i="11"/>
  <c r="R2" i="3"/>
  <c r="R3" i="3"/>
  <c r="R4" i="3"/>
  <c r="R5" i="3"/>
  <c r="R6" i="3"/>
  <c r="R7" i="3"/>
  <c r="O11" i="17" l="1" a="1"/>
  <c r="O11" i="17" s="1"/>
  <c r="AX11" i="17" s="1"/>
  <c r="F20" i="52"/>
  <c r="J20" i="52" s="1"/>
  <c r="W6" i="47"/>
  <c r="P6" i="47"/>
  <c r="AD6" i="47"/>
  <c r="AL65" i="11"/>
  <c r="D7" i="52"/>
  <c r="N7" i="52" s="1"/>
  <c r="AL66" i="11"/>
  <c r="D8" i="52"/>
  <c r="N8" i="52" s="1"/>
  <c r="AL67" i="11"/>
  <c r="D10" i="52"/>
  <c r="N10" i="52" s="1"/>
  <c r="AL69" i="11"/>
  <c r="D9" i="52"/>
  <c r="N9" i="52" s="1"/>
  <c r="AL68" i="11"/>
  <c r="D11" i="52"/>
  <c r="AL70" i="11"/>
  <c r="N23" i="52"/>
  <c r="J23" i="52"/>
  <c r="N11" i="52"/>
  <c r="J19" i="52"/>
  <c r="S22" i="52"/>
  <c r="J22" i="52"/>
  <c r="S10" i="52"/>
  <c r="R9" i="52"/>
  <c r="R21" i="52"/>
  <c r="J21" i="52"/>
  <c r="Q8" i="52"/>
  <c r="P7" i="52"/>
  <c r="O18" i="52"/>
  <c r="J18" i="52"/>
  <c r="BI4" i="18" a="1"/>
  <c r="BI4" i="18" s="1"/>
  <c r="AC4" i="18" s="1"/>
  <c r="BP4" i="18"/>
  <c r="AJ4" i="18" s="1"/>
  <c r="BP6" i="18"/>
  <c r="BP5" i="18"/>
  <c r="AJ5" i="18" s="1"/>
  <c r="F2" i="57" a="1"/>
  <c r="F2" i="57" s="1"/>
  <c r="E2" i="57" a="1"/>
  <c r="E2" i="57" s="1"/>
  <c r="D2" i="57" a="1"/>
  <c r="D2" i="57" s="1"/>
  <c r="D24" i="30"/>
  <c r="J2" i="30"/>
  <c r="BI6" i="18" a="1"/>
  <c r="BI6" i="18" s="1"/>
  <c r="F11" i="41" s="1"/>
  <c r="F19" i="41" s="1"/>
  <c r="AO10" i="17"/>
  <c r="AO65" i="17" s="1"/>
  <c r="W65" i="17"/>
  <c r="AO9" i="17"/>
  <c r="AO64" i="17" s="1"/>
  <c r="W64" i="17"/>
  <c r="AS9" i="17"/>
  <c r="AS64" i="17" s="1"/>
  <c r="AA64" i="17"/>
  <c r="AQ9" i="17"/>
  <c r="AQ64" i="17" s="1"/>
  <c r="Y64" i="17"/>
  <c r="AS10" i="17"/>
  <c r="AS65" i="17" s="1"/>
  <c r="AA65" i="17"/>
  <c r="AZ6" i="18" a="1"/>
  <c r="AZ6" i="18" s="1"/>
  <c r="BB6" i="18" a="1"/>
  <c r="BB6" i="18" s="1"/>
  <c r="AN10" i="17"/>
  <c r="AN65" i="17" s="1"/>
  <c r="AB4" i="18"/>
  <c r="BI5" i="18" a="1"/>
  <c r="BI5" i="18" s="1"/>
  <c r="E11" i="41" s="1"/>
  <c r="E19" i="41" s="1"/>
  <c r="D10" i="41"/>
  <c r="D18" i="41" s="1"/>
  <c r="AN9" i="17"/>
  <c r="AN64" i="17" s="1"/>
  <c r="AR9" i="17"/>
  <c r="AR64" i="17" s="1"/>
  <c r="AR10" i="17"/>
  <c r="AR65" i="17" s="1"/>
  <c r="AP10" i="17"/>
  <c r="AP65" i="17" s="1"/>
  <c r="AP9" i="17"/>
  <c r="AP64" i="17" s="1"/>
  <c r="AQ10" i="17"/>
  <c r="AQ65" i="17" s="1"/>
  <c r="F10" i="30" a="1"/>
  <c r="F10" i="30" s="1"/>
  <c r="F18" i="30" s="1"/>
  <c r="F15" i="30" a="1"/>
  <c r="F15" i="30" s="1"/>
  <c r="F23" i="30" s="1"/>
  <c r="F12" i="30" a="1"/>
  <c r="F12" i="30" s="1"/>
  <c r="F20" i="30" s="1"/>
  <c r="F14" i="30" a="1"/>
  <c r="F14" i="30" s="1"/>
  <c r="F22" i="30" s="1"/>
  <c r="F11" i="30" a="1"/>
  <c r="F11" i="30" s="1"/>
  <c r="F19" i="30" s="1"/>
  <c r="AG11" i="17"/>
  <c r="AG66" i="17" s="1"/>
  <c r="AI11" i="17"/>
  <c r="AI66" i="17" s="1"/>
  <c r="AA11" i="17" a="1"/>
  <c r="AA11" i="17" s="1"/>
  <c r="AA66" i="17" s="1"/>
  <c r="Z11" i="17" a="1"/>
  <c r="Z11" i="17" s="1"/>
  <c r="Z66" i="17" s="1"/>
  <c r="Y11" i="17" a="1"/>
  <c r="Y11" i="17" s="1"/>
  <c r="Y66" i="17" s="1"/>
  <c r="AH11" i="17"/>
  <c r="AH66" i="17" s="1"/>
  <c r="AE11" i="17"/>
  <c r="AE66" i="17" s="1"/>
  <c r="F13" i="30" a="1"/>
  <c r="F13" i="30" s="1"/>
  <c r="F21" i="30" s="1"/>
  <c r="AF11" i="17"/>
  <c r="AF66" i="17" s="1"/>
  <c r="X11" i="17" a="1"/>
  <c r="X11" i="17" s="1"/>
  <c r="V11" i="17" a="1"/>
  <c r="V11" i="17" s="1"/>
  <c r="V66" i="17" s="1"/>
  <c r="AJ11" i="17"/>
  <c r="AJ66" i="17" s="1"/>
  <c r="W11" i="17" a="1"/>
  <c r="W11" i="17" s="1"/>
  <c r="H8" i="28"/>
  <c r="G12" i="59"/>
  <c r="BJ5" i="18" a="1"/>
  <c r="BJ5" i="18" s="1"/>
  <c r="AD5" i="18" s="1"/>
  <c r="BJ4" i="18" a="1"/>
  <c r="BJ4" i="18" s="1"/>
  <c r="AB5" i="18"/>
  <c r="E10" i="41"/>
  <c r="E18" i="41" s="1"/>
  <c r="S11" i="17"/>
  <c r="BK6" i="18" a="1"/>
  <c r="BK6" i="18" s="1"/>
  <c r="BL5" i="18" a="1"/>
  <c r="BL5" i="18" s="1"/>
  <c r="BK5" i="18" a="1"/>
  <c r="BK5" i="18" s="1"/>
  <c r="AE5" i="18" s="1"/>
  <c r="BL6" i="18" a="1"/>
  <c r="BL6" i="18" s="1"/>
  <c r="Q12" i="17" a="1"/>
  <c r="Q12" i="17" s="1"/>
  <c r="AZ12" i="17" s="1"/>
  <c r="N12" i="17" a="1"/>
  <c r="N12" i="17" s="1"/>
  <c r="AW12" i="17" s="1"/>
  <c r="M12" i="17" a="1"/>
  <c r="M12" i="17" s="1"/>
  <c r="AV12" i="17" s="1"/>
  <c r="P12" i="17" a="1"/>
  <c r="P12" i="17" s="1"/>
  <c r="AY12" i="17" s="1"/>
  <c r="BM6" i="18" a="1"/>
  <c r="BM6" i="18" s="1"/>
  <c r="O12" i="17" a="1"/>
  <c r="O12" i="17" s="1"/>
  <c r="AX12" i="17" s="1"/>
  <c r="BM4" i="18" a="1"/>
  <c r="BM4" i="18" s="1"/>
  <c r="D15" i="41" s="1"/>
  <c r="R12" i="17" a="1"/>
  <c r="R12" i="17" s="1"/>
  <c r="BA12" i="17" s="1"/>
  <c r="D13" i="41"/>
  <c r="D21" i="41" s="1"/>
  <c r="AE4" i="18"/>
  <c r="D14" i="41"/>
  <c r="D22" i="41" s="1"/>
  <c r="AF4" i="18"/>
  <c r="F12" i="41"/>
  <c r="F20" i="41" s="1"/>
  <c r="AG5" i="18"/>
  <c r="E15" i="41"/>
  <c r="E23" i="41" s="1"/>
  <c r="G9" i="52"/>
  <c r="AM6" i="18" s="1" a="1"/>
  <c r="AM6" i="18" s="1"/>
  <c r="AM5" i="53" a="1"/>
  <c r="AM5" i="53" s="1"/>
  <c r="H6" i="52"/>
  <c r="R6" i="52" s="1"/>
  <c r="P5" i="53" a="1"/>
  <c r="P5" i="53" s="1"/>
  <c r="D6" i="52"/>
  <c r="AJ5" i="53" a="1"/>
  <c r="AJ5" i="53" s="1"/>
  <c r="L5" i="53" a="1"/>
  <c r="L5" i="53" s="1"/>
  <c r="G6" i="52"/>
  <c r="O5" i="53" a="1"/>
  <c r="O5" i="53" s="1"/>
  <c r="F8" i="52"/>
  <c r="AL5" i="53" a="1"/>
  <c r="AL5" i="53" s="1"/>
  <c r="N11" i="3"/>
  <c r="N19" i="3" s="1"/>
  <c r="N15" i="3"/>
  <c r="N23" i="3" s="1"/>
  <c r="N14" i="3"/>
  <c r="N22" i="3" s="1"/>
  <c r="F6" i="52"/>
  <c r="P6" i="52" s="1"/>
  <c r="N5" i="53" a="1"/>
  <c r="N5" i="53" s="1"/>
  <c r="H10" i="52"/>
  <c r="AN6" i="18" s="1" a="1"/>
  <c r="AN6" i="18" s="1"/>
  <c r="AN5" i="53" a="1"/>
  <c r="AN5" i="53" s="1"/>
  <c r="E7" i="52"/>
  <c r="AK6" i="18" s="1" a="1"/>
  <c r="AK6" i="18" s="1"/>
  <c r="AK5" i="53" a="1"/>
  <c r="AK5" i="53" s="1"/>
  <c r="N13" i="3"/>
  <c r="N21" i="3" s="1"/>
  <c r="I11" i="52"/>
  <c r="AO6" i="18" s="1" a="1"/>
  <c r="AO6" i="18" s="1"/>
  <c r="AO5" i="53" a="1"/>
  <c r="AO5" i="53" s="1"/>
  <c r="AB77" i="11"/>
  <c r="AA77" i="11"/>
  <c r="I6" i="52"/>
  <c r="S6" i="52" s="1"/>
  <c r="Q5" i="53" a="1"/>
  <c r="Q5" i="53" s="1"/>
  <c r="E6" i="52"/>
  <c r="M5" i="53" a="1"/>
  <c r="M5" i="53" s="1"/>
  <c r="N12" i="3"/>
  <c r="N20" i="3" s="1"/>
  <c r="A11" i="53"/>
  <c r="J3" i="30"/>
  <c r="T10" i="13"/>
  <c r="N9" i="13"/>
  <c r="N8" i="16" a="1"/>
  <c r="N8" i="16" s="1"/>
  <c r="K9" i="13"/>
  <c r="Q9" i="13"/>
  <c r="W8" i="13"/>
  <c r="O9" i="13"/>
  <c r="R9" i="13"/>
  <c r="S9" i="13"/>
  <c r="S9" i="16" s="1" a="1"/>
  <c r="S9" i="16" s="1"/>
  <c r="X10" i="13"/>
  <c r="Y9" i="13"/>
  <c r="F9" i="13"/>
  <c r="AA9" i="13"/>
  <c r="AB9" i="13"/>
  <c r="AB8" i="16" a="1"/>
  <c r="AB8" i="16" s="1"/>
  <c r="M9" i="13"/>
  <c r="H9" i="13"/>
  <c r="E9" i="13"/>
  <c r="E9" i="16" s="1" a="1"/>
  <c r="E9" i="16" s="1"/>
  <c r="AD8" i="13"/>
  <c r="V10" i="13"/>
  <c r="Z10" i="13"/>
  <c r="L9" i="13"/>
  <c r="L9" i="16" s="1" a="1"/>
  <c r="L9" i="16" s="1"/>
  <c r="J9" i="13"/>
  <c r="P8" i="13"/>
  <c r="AC9" i="13"/>
  <c r="G10" i="13"/>
  <c r="G10" i="16" s="1" a="1"/>
  <c r="G10" i="16" s="1"/>
  <c r="I8" i="13"/>
  <c r="C9" i="13"/>
  <c r="D9" i="13"/>
  <c r="U9" i="13"/>
  <c r="U8" i="16" a="1"/>
  <c r="U8" i="16" s="1"/>
  <c r="K4" i="41"/>
  <c r="K3" i="41"/>
  <c r="K2" i="41"/>
  <c r="K6" i="41"/>
  <c r="J5" i="41"/>
  <c r="K7" i="41"/>
  <c r="Z9" i="16" a="1"/>
  <c r="Z9" i="16" s="1"/>
  <c r="J5" i="30"/>
  <c r="K7" i="30"/>
  <c r="X8" i="16" a="1"/>
  <c r="X8" i="16" s="1"/>
  <c r="Q8" i="16" a="1"/>
  <c r="Q8" i="16" s="1"/>
  <c r="C8" i="16" a="1"/>
  <c r="C8" i="16" s="1"/>
  <c r="J8" i="16" a="1"/>
  <c r="J8" i="16" s="1"/>
  <c r="AA8" i="16" a="1"/>
  <c r="AA8" i="16" s="1"/>
  <c r="T8" i="16" a="1"/>
  <c r="T8" i="16" s="1"/>
  <c r="M8" i="16" a="1"/>
  <c r="M8" i="16" s="1"/>
  <c r="F8" i="16" a="1"/>
  <c r="F8" i="16" s="1"/>
  <c r="K4" i="30"/>
  <c r="J6" i="30"/>
  <c r="K2" i="30"/>
  <c r="K22" i="1"/>
  <c r="C36" i="1"/>
  <c r="D38" i="1"/>
  <c r="L23" i="1"/>
  <c r="F36" i="1"/>
  <c r="J25" i="1"/>
  <c r="G38" i="1"/>
  <c r="L26" i="1"/>
  <c r="E37" i="1"/>
  <c r="K24" i="1"/>
  <c r="I15" i="17"/>
  <c r="L15" i="17"/>
  <c r="K9" i="53" s="1"/>
  <c r="K9" i="18"/>
  <c r="B10" i="18"/>
  <c r="A12" i="18"/>
  <c r="S7" i="3"/>
  <c r="S6" i="3"/>
  <c r="S5" i="3"/>
  <c r="S4" i="3"/>
  <c r="S3" i="3"/>
  <c r="S2" i="3"/>
  <c r="AB6" i="18" l="1" a="1"/>
  <c r="AB6" i="18" s="1"/>
  <c r="BX6" i="18" s="1"/>
  <c r="AD6" i="18" a="1"/>
  <c r="AD6" i="18" s="1"/>
  <c r="BZ6" i="18" s="1"/>
  <c r="D11" i="41"/>
  <c r="D19" i="41" s="1"/>
  <c r="AF6" i="18" a="1"/>
  <c r="AF6" i="18" s="1"/>
  <c r="AG6" i="18" a="1"/>
  <c r="AG6" i="18" s="1"/>
  <c r="CC6" i="18" s="1"/>
  <c r="AL6" i="18" a="1"/>
  <c r="AL6" i="18" s="1"/>
  <c r="J8" i="52"/>
  <c r="L6" i="18" a="1"/>
  <c r="L6" i="18" s="1"/>
  <c r="J11" i="52"/>
  <c r="J9" i="52"/>
  <c r="J7" i="52"/>
  <c r="J10" i="52"/>
  <c r="E13" i="41"/>
  <c r="E21" i="41" s="1"/>
  <c r="J6" i="52"/>
  <c r="AC5" i="18"/>
  <c r="C3" i="57" a="1"/>
  <c r="C3" i="57" s="1"/>
  <c r="F3" i="57" a="1"/>
  <c r="F3" i="57" s="1"/>
  <c r="D3" i="57" a="1"/>
  <c r="D3" i="57" s="1"/>
  <c r="E3" i="57" a="1"/>
  <c r="E3" i="57" s="1"/>
  <c r="K3" i="30"/>
  <c r="AP11" i="17"/>
  <c r="AP66" i="17" s="1"/>
  <c r="X66" i="17"/>
  <c r="AO11" i="17"/>
  <c r="AO66" i="17" s="1"/>
  <c r="W66" i="17"/>
  <c r="CB6" i="18"/>
  <c r="AS11" i="17"/>
  <c r="AS66" i="17" s="1"/>
  <c r="AQ11" i="17"/>
  <c r="AQ66" i="17" s="1"/>
  <c r="AR11" i="17"/>
  <c r="AR66" i="17" s="1"/>
  <c r="AN11" i="17"/>
  <c r="AN66" i="17" s="1"/>
  <c r="D12" i="41"/>
  <c r="D20" i="41" s="1"/>
  <c r="AD4" i="18"/>
  <c r="G15" i="30" a="1"/>
  <c r="G15" i="30" s="1"/>
  <c r="G23" i="30" s="1"/>
  <c r="G12" i="30" a="1"/>
  <c r="G12" i="30" s="1"/>
  <c r="G20" i="30" s="1"/>
  <c r="G14" i="30" a="1"/>
  <c r="G14" i="30" s="1"/>
  <c r="G22" i="30" s="1"/>
  <c r="G11" i="30" a="1"/>
  <c r="G11" i="30" s="1"/>
  <c r="G19" i="30" s="1"/>
  <c r="G13" i="30" a="1"/>
  <c r="G13" i="30" s="1"/>
  <c r="G21" i="30" s="1"/>
  <c r="AI12" i="17"/>
  <c r="AI67" i="17" s="1"/>
  <c r="Z12" i="17" a="1"/>
  <c r="Z12" i="17" s="1"/>
  <c r="Z67" i="17" s="1"/>
  <c r="AJ12" i="17"/>
  <c r="AJ67" i="17" s="1"/>
  <c r="AA12" i="17" a="1"/>
  <c r="AA12" i="17" s="1"/>
  <c r="AA67" i="17" s="1"/>
  <c r="AH12" i="17"/>
  <c r="AH67" i="17" s="1"/>
  <c r="AG12" i="17"/>
  <c r="AG67" i="17" s="1"/>
  <c r="G10" i="30" a="1"/>
  <c r="G10" i="30" s="1"/>
  <c r="G18" i="30" s="1"/>
  <c r="AF12" i="17"/>
  <c r="AF67" i="17" s="1"/>
  <c r="X12" i="17" a="1"/>
  <c r="X12" i="17" s="1"/>
  <c r="X67" i="17" s="1"/>
  <c r="AE12" i="17"/>
  <c r="AE67" i="17" s="1"/>
  <c r="W12" i="17" a="1"/>
  <c r="W12" i="17" s="1"/>
  <c r="W67" i="17" s="1"/>
  <c r="Y12" i="17" a="1"/>
  <c r="Y12" i="17" s="1"/>
  <c r="Y67" i="17" s="1"/>
  <c r="V12" i="17" a="1"/>
  <c r="V12" i="17" s="1"/>
  <c r="B29" i="30"/>
  <c r="F13" i="41"/>
  <c r="F21" i="41" s="1"/>
  <c r="G13" i="59"/>
  <c r="H9" i="28"/>
  <c r="F15" i="41"/>
  <c r="F23" i="41" s="1"/>
  <c r="E12" i="41"/>
  <c r="E20" i="41" s="1"/>
  <c r="AG4" i="18"/>
  <c r="F14" i="41"/>
  <c r="F22" i="41" s="1"/>
  <c r="E14" i="41"/>
  <c r="E22" i="41" s="1"/>
  <c r="S12" i="17"/>
  <c r="AF5" i="18"/>
  <c r="O13" i="17" a="1"/>
  <c r="O13" i="17" s="1"/>
  <c r="AX13" i="17" s="1"/>
  <c r="D23" i="41"/>
  <c r="Q13" i="17" a="1"/>
  <c r="Q13" i="17" s="1"/>
  <c r="AZ13" i="17" s="1"/>
  <c r="R13" i="17" a="1"/>
  <c r="R13" i="17" s="1"/>
  <c r="BA13" i="17" s="1"/>
  <c r="P13" i="17" a="1"/>
  <c r="P13" i="17" s="1"/>
  <c r="AY13" i="17" s="1"/>
  <c r="N13" i="17" a="1"/>
  <c r="N13" i="17" s="1"/>
  <c r="AW13" i="17" s="1"/>
  <c r="M13" i="17" a="1"/>
  <c r="M13" i="17" s="1"/>
  <c r="AV13" i="17" s="1"/>
  <c r="F24" i="30"/>
  <c r="B31" i="30" s="1"/>
  <c r="E24" i="30"/>
  <c r="B30" i="30" s="1"/>
  <c r="AJ6" i="18" a="1"/>
  <c r="AJ6" i="18" s="1"/>
  <c r="M6" i="18" a="1"/>
  <c r="M6" i="18" s="1"/>
  <c r="O6" i="52"/>
  <c r="O6" i="18" a="1"/>
  <c r="O6" i="18" s="1"/>
  <c r="Q6" i="52"/>
  <c r="AE6" i="18" s="1" a="1"/>
  <c r="AE6" i="18" s="1"/>
  <c r="CA6" i="18" s="1"/>
  <c r="N24" i="3"/>
  <c r="P6" i="18" a="1"/>
  <c r="P6" i="18" s="1"/>
  <c r="Q6" i="18" a="1"/>
  <c r="Q6" i="18" s="1"/>
  <c r="N6" i="18" a="1"/>
  <c r="N6" i="18" s="1"/>
  <c r="U5" i="53"/>
  <c r="AK6" i="53" a="1"/>
  <c r="AK6" i="53" s="1"/>
  <c r="AM6" i="53" a="1"/>
  <c r="AM6" i="53" s="1"/>
  <c r="W5" i="53"/>
  <c r="AN6" i="53" a="1"/>
  <c r="AN6" i="53" s="1"/>
  <c r="X5" i="53"/>
  <c r="AP5" i="53"/>
  <c r="T5" i="53"/>
  <c r="M6" i="53" a="1"/>
  <c r="M6" i="53" s="1"/>
  <c r="AC6" i="53" a="1"/>
  <c r="AC6" i="53" s="1"/>
  <c r="AJ6" i="53" a="1"/>
  <c r="AJ6" i="53" s="1"/>
  <c r="AE6" i="53" a="1"/>
  <c r="AE6" i="53" s="1"/>
  <c r="AR6" i="53" a="1"/>
  <c r="AR6" i="53" s="1"/>
  <c r="AT6" i="53" a="1"/>
  <c r="AT6" i="53" s="1"/>
  <c r="N6" i="53" a="1"/>
  <c r="N6" i="53" s="1"/>
  <c r="AB6" i="53" a="1"/>
  <c r="AB6" i="53" s="1"/>
  <c r="O6" i="53" a="1"/>
  <c r="O6" i="53" s="1"/>
  <c r="AF6" i="53" a="1"/>
  <c r="AF6" i="53" s="1"/>
  <c r="P6" i="53" a="1"/>
  <c r="P6" i="53" s="1"/>
  <c r="AW6" i="53" a="1"/>
  <c r="AW6" i="53" s="1"/>
  <c r="L6" i="53" a="1"/>
  <c r="L6" i="53" s="1"/>
  <c r="AU6" i="53" a="1"/>
  <c r="AU6" i="53" s="1"/>
  <c r="AD6" i="53" a="1"/>
  <c r="AD6" i="53" s="1"/>
  <c r="AS6" i="53" a="1"/>
  <c r="AS6" i="53" s="1"/>
  <c r="Q6" i="53" a="1"/>
  <c r="Q6" i="53" s="1"/>
  <c r="AG6" i="53" a="1"/>
  <c r="AG6" i="53" s="1"/>
  <c r="R5" i="53"/>
  <c r="AV6" i="53" a="1"/>
  <c r="AV6" i="53" s="1"/>
  <c r="AO6" i="53" a="1"/>
  <c r="AO6" i="53" s="1"/>
  <c r="Y5" i="53"/>
  <c r="AL6" i="53" a="1"/>
  <c r="AL6" i="53" s="1"/>
  <c r="V5" i="53"/>
  <c r="A12" i="53"/>
  <c r="J10" i="13"/>
  <c r="P9" i="13"/>
  <c r="Z11" i="13"/>
  <c r="H10" i="13"/>
  <c r="X11" i="13"/>
  <c r="S10" i="13"/>
  <c r="S10" i="16" s="1" a="1"/>
  <c r="S10" i="16" s="1"/>
  <c r="D10" i="13"/>
  <c r="D9" i="16" a="1"/>
  <c r="D9" i="16" s="1"/>
  <c r="AC10" i="13"/>
  <c r="V11" i="13"/>
  <c r="E10" i="13"/>
  <c r="E10" i="16" s="1" a="1"/>
  <c r="E10" i="16" s="1"/>
  <c r="M10" i="13"/>
  <c r="AB10" i="13"/>
  <c r="AB9" i="16" a="1"/>
  <c r="AB9" i="16" s="1"/>
  <c r="F10" i="13"/>
  <c r="AD9" i="13"/>
  <c r="R10" i="13"/>
  <c r="R9" i="16" a="1"/>
  <c r="R9" i="16" s="1"/>
  <c r="O10" i="13"/>
  <c r="N10" i="13"/>
  <c r="N9" i="16" a="1"/>
  <c r="N9" i="16" s="1"/>
  <c r="U10" i="13"/>
  <c r="U9" i="16" a="1"/>
  <c r="U9" i="16" s="1"/>
  <c r="C10" i="13"/>
  <c r="I9" i="13"/>
  <c r="G11" i="13"/>
  <c r="G11" i="16" s="1" a="1"/>
  <c r="G11" i="16" s="1"/>
  <c r="L10" i="13"/>
  <c r="L10" i="16" s="1" a="1"/>
  <c r="L10" i="16" s="1"/>
  <c r="K10" i="13"/>
  <c r="K9" i="16" a="1"/>
  <c r="K9" i="16" s="1"/>
  <c r="T11" i="13"/>
  <c r="AA10" i="13"/>
  <c r="Y10" i="13"/>
  <c r="Y9" i="16" a="1"/>
  <c r="Y9" i="16" s="1"/>
  <c r="Q10" i="13"/>
  <c r="W9" i="13"/>
  <c r="L3" i="41"/>
  <c r="L4" i="41"/>
  <c r="L7" i="41"/>
  <c r="L2" i="41"/>
  <c r="L6" i="41"/>
  <c r="K5" i="41"/>
  <c r="L2" i="30"/>
  <c r="L7" i="30"/>
  <c r="K6" i="30"/>
  <c r="Q9" i="16" a="1"/>
  <c r="Q9" i="16" s="1"/>
  <c r="X9" i="16" a="1"/>
  <c r="X9" i="16" s="1"/>
  <c r="J9" i="16" a="1"/>
  <c r="J9" i="16" s="1"/>
  <c r="C9" i="16" a="1"/>
  <c r="C9" i="16" s="1"/>
  <c r="L3" i="30"/>
  <c r="K5" i="30"/>
  <c r="L4" i="30"/>
  <c r="Z10" i="16" a="1"/>
  <c r="Z10" i="16" s="1"/>
  <c r="T9" i="16" a="1"/>
  <c r="T9" i="16" s="1"/>
  <c r="AA9" i="16" a="1"/>
  <c r="AA9" i="16" s="1"/>
  <c r="F9" i="16" a="1"/>
  <c r="F9" i="16" s="1"/>
  <c r="M9" i="16" a="1"/>
  <c r="M9" i="16" s="1"/>
  <c r="C37" i="1"/>
  <c r="E38" i="1"/>
  <c r="L24" i="1"/>
  <c r="F37" i="1"/>
  <c r="K25" i="1"/>
  <c r="L22" i="1"/>
  <c r="G39" i="1"/>
  <c r="M26" i="1"/>
  <c r="D39" i="1"/>
  <c r="M23" i="1"/>
  <c r="B11" i="18"/>
  <c r="I16" i="17"/>
  <c r="I17" i="17" s="1"/>
  <c r="L16" i="17"/>
  <c r="K10" i="53" s="1"/>
  <c r="K10" i="18"/>
  <c r="A13" i="18"/>
  <c r="T2" i="3"/>
  <c r="T3" i="3"/>
  <c r="T4" i="3"/>
  <c r="T5" i="3"/>
  <c r="T6" i="3"/>
  <c r="T7" i="3"/>
  <c r="C3" i="66" l="1" a="1"/>
  <c r="C3" i="66" s="1"/>
  <c r="C4" i="28" s="1"/>
  <c r="D3" i="66" a="1"/>
  <c r="D3" i="66" s="1"/>
  <c r="D4" i="28" s="1"/>
  <c r="E3" i="66" a="1"/>
  <c r="E3" i="66" s="1"/>
  <c r="E4" i="28" s="1"/>
  <c r="F3" i="66" a="1"/>
  <c r="F3" i="66" s="1"/>
  <c r="F4" i="28" s="1"/>
  <c r="F2" i="66" a="1"/>
  <c r="F2" i="66" s="1"/>
  <c r="F3" i="28" s="1"/>
  <c r="E2" i="66" a="1"/>
  <c r="E2" i="66" s="1"/>
  <c r="E3" i="28" s="1"/>
  <c r="D2" i="66" a="1"/>
  <c r="D2" i="66" s="1"/>
  <c r="D3" i="28" s="1"/>
  <c r="C2" i="66" a="1"/>
  <c r="C2" i="66" s="1"/>
  <c r="C3" i="28" s="1"/>
  <c r="C4" i="66" a="1"/>
  <c r="C4" i="66" s="1"/>
  <c r="C5" i="28" s="1"/>
  <c r="D4" i="66" a="1"/>
  <c r="D4" i="66" s="1"/>
  <c r="D5" i="28" s="1"/>
  <c r="E4" i="66" a="1"/>
  <c r="E4" i="66" s="1"/>
  <c r="E5" i="28" s="1"/>
  <c r="F4" i="66" a="1"/>
  <c r="F4" i="66" s="1"/>
  <c r="F5" i="28" s="1"/>
  <c r="B12" i="63"/>
  <c r="D12" i="63"/>
  <c r="L12" i="63" s="1"/>
  <c r="G12" i="63"/>
  <c r="O12" i="63" s="1"/>
  <c r="C12" i="63"/>
  <c r="K12" i="63" s="1"/>
  <c r="F12" i="63"/>
  <c r="N12" i="63" s="1"/>
  <c r="E12" i="63"/>
  <c r="M12" i="63" s="1"/>
  <c r="AC6" i="18" a="1"/>
  <c r="AC6" i="18" s="1"/>
  <c r="BY6" i="18" s="1"/>
  <c r="R6" i="18"/>
  <c r="BR7" i="18"/>
  <c r="BS7" i="18"/>
  <c r="BP7" i="18"/>
  <c r="BT7" i="18"/>
  <c r="BU7" i="18"/>
  <c r="BQ7" i="18"/>
  <c r="AN12" i="17"/>
  <c r="AN67" i="17" s="1"/>
  <c r="V67" i="17"/>
  <c r="D24" i="41"/>
  <c r="B29" i="41" s="1"/>
  <c r="AP12" i="17"/>
  <c r="AP67" i="17" s="1"/>
  <c r="AQ12" i="17"/>
  <c r="AQ67" i="17" s="1"/>
  <c r="AS12" i="17"/>
  <c r="AS67" i="17" s="1"/>
  <c r="AO12" i="17"/>
  <c r="AO67" i="17" s="1"/>
  <c r="AR12" i="17"/>
  <c r="AR67" i="17" s="1"/>
  <c r="E24" i="41"/>
  <c r="B30" i="41" s="1"/>
  <c r="H12" i="30" a="1"/>
  <c r="H12" i="30" s="1"/>
  <c r="H20" i="30" s="1"/>
  <c r="H14" i="30" a="1"/>
  <c r="H14" i="30" s="1"/>
  <c r="H22" i="30" s="1"/>
  <c r="H11" i="30" a="1"/>
  <c r="H11" i="30" s="1"/>
  <c r="H19" i="30" s="1"/>
  <c r="H13" i="30" a="1"/>
  <c r="H13" i="30" s="1"/>
  <c r="H21" i="30" s="1"/>
  <c r="H10" i="30" a="1"/>
  <c r="H10" i="30" s="1"/>
  <c r="H18" i="30" s="1"/>
  <c r="AF13" i="17"/>
  <c r="AF68" i="17" s="1"/>
  <c r="W13" i="17" a="1"/>
  <c r="W13" i="17" s="1"/>
  <c r="W68" i="17" s="1"/>
  <c r="V13" i="17" a="1"/>
  <c r="V13" i="17" s="1"/>
  <c r="AE13" i="17"/>
  <c r="AE68" i="17" s="1"/>
  <c r="AJ13" i="17"/>
  <c r="AJ68" i="17" s="1"/>
  <c r="H15" i="30" a="1"/>
  <c r="H15" i="30" s="1"/>
  <c r="H23" i="30" s="1"/>
  <c r="AI13" i="17"/>
  <c r="AI68" i="17" s="1"/>
  <c r="Z13" i="17" a="1"/>
  <c r="Z13" i="17" s="1"/>
  <c r="AG13" i="17"/>
  <c r="AG68" i="17" s="1"/>
  <c r="AH13" i="17"/>
  <c r="AH68" i="17" s="1"/>
  <c r="Y13" i="17" a="1"/>
  <c r="Y13" i="17" s="1"/>
  <c r="Y68" i="17" s="1"/>
  <c r="AA13" i="17" a="1"/>
  <c r="AA13" i="17" s="1"/>
  <c r="AA68" i="17" s="1"/>
  <c r="X13" i="17" a="1"/>
  <c r="X13" i="17" s="1"/>
  <c r="F24" i="41"/>
  <c r="B31" i="41" s="1"/>
  <c r="E10" i="25"/>
  <c r="E11" i="25" s="1"/>
  <c r="L28" i="3"/>
  <c r="H10" i="28"/>
  <c r="G14" i="59"/>
  <c r="S13" i="17"/>
  <c r="N14" i="17" a="1"/>
  <c r="N14" i="17" s="1"/>
  <c r="AW14" i="17" s="1"/>
  <c r="P14" i="17" a="1"/>
  <c r="P14" i="17" s="1"/>
  <c r="AY14" i="17" s="1"/>
  <c r="O14" i="17" a="1"/>
  <c r="O14" i="17" s="1"/>
  <c r="AX14" i="17" s="1"/>
  <c r="M14" i="17" a="1"/>
  <c r="M14" i="17" s="1"/>
  <c r="AV14" i="17" s="1"/>
  <c r="Q14" i="17" a="1"/>
  <c r="Q14" i="17" s="1"/>
  <c r="AZ14" i="17" s="1"/>
  <c r="R14" i="17" a="1"/>
  <c r="R14" i="17" s="1"/>
  <c r="BA14" i="17" s="1"/>
  <c r="AP6" i="18"/>
  <c r="BI7" i="18" a="1"/>
  <c r="BI7" i="18" s="1"/>
  <c r="BL7" i="18" a="1"/>
  <c r="BL7" i="18" s="1"/>
  <c r="BH7" i="18" a="1"/>
  <c r="BH7" i="18" s="1"/>
  <c r="BM7" i="18" a="1"/>
  <c r="BM7" i="18" s="1"/>
  <c r="BK7" i="18" a="1"/>
  <c r="BK7" i="18" s="1"/>
  <c r="BJ7" i="18" a="1"/>
  <c r="BJ7" i="18" s="1"/>
  <c r="BC7" i="18" a="1"/>
  <c r="BC7" i="18" s="1"/>
  <c r="AM7" i="18" a="1"/>
  <c r="AM7" i="18" s="1"/>
  <c r="BA7" i="18" a="1"/>
  <c r="BA7" i="18" s="1"/>
  <c r="AK7" i="18" a="1"/>
  <c r="AK7" i="18" s="1"/>
  <c r="BB7" i="18" a="1"/>
  <c r="BB7" i="18" s="1"/>
  <c r="AL7" i="18" a="1"/>
  <c r="AL7" i="18" s="1"/>
  <c r="BD7" i="18" a="1"/>
  <c r="BD7" i="18" s="1"/>
  <c r="AN7" i="18" a="1"/>
  <c r="AN7" i="18" s="1"/>
  <c r="BE7" i="18" a="1"/>
  <c r="BE7" i="18" s="1"/>
  <c r="AO7" i="18" a="1"/>
  <c r="AO7" i="18" s="1"/>
  <c r="AZ7" i="18" a="1"/>
  <c r="AZ7" i="18" s="1"/>
  <c r="AC7" i="18" a="1"/>
  <c r="AC7" i="18" s="1"/>
  <c r="AJ7" i="18" a="1"/>
  <c r="AJ7" i="18" s="1"/>
  <c r="AB7" i="18" a="1"/>
  <c r="AB7" i="18" s="1"/>
  <c r="AG7" i="18" a="1"/>
  <c r="AG7" i="18" s="1"/>
  <c r="AF7" i="18" a="1"/>
  <c r="AF7" i="18" s="1"/>
  <c r="AE7" i="18" a="1"/>
  <c r="AE7" i="18" s="1"/>
  <c r="AD7" i="18" a="1"/>
  <c r="AD7" i="18" s="1"/>
  <c r="AS7" i="18" a="1"/>
  <c r="AS7" i="18" s="1"/>
  <c r="O11" i="3" s="1"/>
  <c r="O19" i="3" s="1"/>
  <c r="AT7" i="18" a="1"/>
  <c r="AT7" i="18" s="1"/>
  <c r="O12" i="3" s="1"/>
  <c r="O20" i="3" s="1"/>
  <c r="Y6" i="18"/>
  <c r="AW7" i="18" a="1"/>
  <c r="AW7" i="18" s="1"/>
  <c r="O15" i="3" s="1"/>
  <c r="O23" i="3" s="1"/>
  <c r="N7" i="18" a="1"/>
  <c r="N7" i="18" s="1"/>
  <c r="T6" i="18"/>
  <c r="X6" i="18"/>
  <c r="AR7" i="18" a="1"/>
  <c r="AR7" i="18" s="1"/>
  <c r="O10" i="3" s="1"/>
  <c r="O18" i="3" s="1"/>
  <c r="W6" i="18"/>
  <c r="AU7" i="18" a="1"/>
  <c r="AU7" i="18" s="1"/>
  <c r="O13" i="3" s="1"/>
  <c r="O21" i="3" s="1"/>
  <c r="L7" i="18" a="1"/>
  <c r="L7" i="18" s="1"/>
  <c r="Q7" i="18" a="1"/>
  <c r="Q7" i="18" s="1"/>
  <c r="M7" i="18" a="1"/>
  <c r="M7" i="18" s="1"/>
  <c r="O7" i="18" a="1"/>
  <c r="O7" i="18" s="1"/>
  <c r="V6" i="18"/>
  <c r="AV7" i="18" a="1"/>
  <c r="AV7" i="18" s="1"/>
  <c r="O14" i="3" s="1"/>
  <c r="O22" i="3" s="1"/>
  <c r="P7" i="18" a="1"/>
  <c r="P7" i="18" s="1"/>
  <c r="U6" i="18"/>
  <c r="AP6" i="53"/>
  <c r="Y6" i="53"/>
  <c r="AO7" i="53" a="1"/>
  <c r="AO7" i="53" s="1"/>
  <c r="AM7" i="53" a="1"/>
  <c r="AM7" i="53" s="1"/>
  <c r="W6" i="53"/>
  <c r="U6" i="53"/>
  <c r="AK7" i="53" a="1"/>
  <c r="AK7" i="53" s="1"/>
  <c r="AL7" i="53" a="1"/>
  <c r="AL7" i="53" s="1"/>
  <c r="V6" i="53"/>
  <c r="AS7" i="53" a="1"/>
  <c r="AS7" i="53" s="1"/>
  <c r="AB7" i="53" a="1"/>
  <c r="AB7" i="53" s="1"/>
  <c r="AU7" i="53" a="1"/>
  <c r="AU7" i="53" s="1"/>
  <c r="AJ7" i="53" a="1"/>
  <c r="AJ7" i="53" s="1"/>
  <c r="O7" i="53" a="1"/>
  <c r="O7" i="53" s="1"/>
  <c r="AE7" i="53" a="1"/>
  <c r="AE7" i="53" s="1"/>
  <c r="AG7" i="53" a="1"/>
  <c r="AG7" i="53" s="1"/>
  <c r="AC7" i="53" a="1"/>
  <c r="AC7" i="53" s="1"/>
  <c r="AT7" i="53" a="1"/>
  <c r="AT7" i="53" s="1"/>
  <c r="AV7" i="53" a="1"/>
  <c r="AV7" i="53" s="1"/>
  <c r="P7" i="53" a="1"/>
  <c r="P7" i="53" s="1"/>
  <c r="AD7" i="53" a="1"/>
  <c r="AD7" i="53" s="1"/>
  <c r="N7" i="53" a="1"/>
  <c r="N7" i="53" s="1"/>
  <c r="Q7" i="53" a="1"/>
  <c r="Q7" i="53" s="1"/>
  <c r="T6" i="53"/>
  <c r="AR7" i="53" a="1"/>
  <c r="AR7" i="53" s="1"/>
  <c r="AW7" i="53" a="1"/>
  <c r="AW7" i="53" s="1"/>
  <c r="AF7" i="53" a="1"/>
  <c r="AF7" i="53" s="1"/>
  <c r="M7" i="53" a="1"/>
  <c r="M7" i="53" s="1"/>
  <c r="R6" i="53"/>
  <c r="L7" i="53" a="1"/>
  <c r="L7" i="53" s="1"/>
  <c r="AN7" i="53" a="1"/>
  <c r="AN7" i="53" s="1"/>
  <c r="X6" i="53"/>
  <c r="A13" i="53"/>
  <c r="AD10" i="13"/>
  <c r="AA11" i="13"/>
  <c r="K11" i="13"/>
  <c r="K10" i="16" a="1"/>
  <c r="K10" i="16" s="1"/>
  <c r="M11" i="13"/>
  <c r="S11" i="13"/>
  <c r="S11" i="16" s="1" a="1"/>
  <c r="S11" i="16" s="1"/>
  <c r="Z12" i="13"/>
  <c r="T12" i="13"/>
  <c r="G12" i="13"/>
  <c r="G12" i="16" s="1" a="1"/>
  <c r="G12" i="16" s="1"/>
  <c r="O11" i="13"/>
  <c r="Y11" i="13"/>
  <c r="Y10" i="16" a="1"/>
  <c r="Y10" i="16" s="1"/>
  <c r="N11" i="13"/>
  <c r="N10" i="16" a="1"/>
  <c r="N10" i="16" s="1"/>
  <c r="AB11" i="13"/>
  <c r="AB10" i="16" a="1"/>
  <c r="AB10" i="16" s="1"/>
  <c r="E11" i="13"/>
  <c r="E11" i="16" s="1" a="1"/>
  <c r="E11" i="16" s="1"/>
  <c r="AC11" i="13"/>
  <c r="D11" i="13"/>
  <c r="D10" i="16" a="1"/>
  <c r="D10" i="16" s="1"/>
  <c r="X12" i="13"/>
  <c r="H11" i="13"/>
  <c r="Q11" i="13"/>
  <c r="W10" i="13"/>
  <c r="L11" i="13"/>
  <c r="L11" i="16" s="1" a="1"/>
  <c r="L11" i="16" s="1"/>
  <c r="C11" i="13"/>
  <c r="I10" i="13"/>
  <c r="U11" i="13"/>
  <c r="U10" i="16" a="1"/>
  <c r="U10" i="16" s="1"/>
  <c r="R11" i="13"/>
  <c r="R10" i="16" a="1"/>
  <c r="R10" i="16" s="1"/>
  <c r="F11" i="13"/>
  <c r="V12" i="13"/>
  <c r="J11" i="13"/>
  <c r="P10" i="13"/>
  <c r="M2" i="41"/>
  <c r="M7" i="41"/>
  <c r="M3" i="41"/>
  <c r="L5" i="41"/>
  <c r="M6" i="41"/>
  <c r="M4" i="41"/>
  <c r="AA10" i="16" a="1"/>
  <c r="AA10" i="16" s="1"/>
  <c r="T10" i="16" a="1"/>
  <c r="T10" i="16" s="1"/>
  <c r="F10" i="16" a="1"/>
  <c r="F10" i="16" s="1"/>
  <c r="M10" i="16" a="1"/>
  <c r="M10" i="16" s="1"/>
  <c r="M4" i="30"/>
  <c r="M3" i="30"/>
  <c r="Z11" i="16" a="1"/>
  <c r="Z11" i="16" s="1"/>
  <c r="M2" i="30"/>
  <c r="X10" i="16" a="1"/>
  <c r="X10" i="16" s="1"/>
  <c r="Q10" i="16" a="1"/>
  <c r="Q10" i="16" s="1"/>
  <c r="J10" i="16" a="1"/>
  <c r="J10" i="16" s="1"/>
  <c r="C10" i="16" a="1"/>
  <c r="C10" i="16" s="1"/>
  <c r="L5" i="30"/>
  <c r="L6" i="30"/>
  <c r="M7" i="30"/>
  <c r="M22" i="1"/>
  <c r="C38" i="1"/>
  <c r="D40" i="1"/>
  <c r="N23" i="1"/>
  <c r="F38" i="1"/>
  <c r="L25" i="1"/>
  <c r="G40" i="1"/>
  <c r="N26" i="1"/>
  <c r="E39" i="1"/>
  <c r="M24" i="1"/>
  <c r="L17" i="17"/>
  <c r="K11" i="53" s="1"/>
  <c r="K11" i="18"/>
  <c r="B12" i="18"/>
  <c r="A14" i="18"/>
  <c r="U7" i="3"/>
  <c r="U6" i="3"/>
  <c r="U5" i="3"/>
  <c r="U4" i="3"/>
  <c r="U3" i="3"/>
  <c r="U2" i="3"/>
  <c r="H11" i="45" l="1"/>
  <c r="H31" i="45" s="1" a="1"/>
  <c r="H31" i="45" s="1"/>
  <c r="H13" i="45"/>
  <c r="H33" i="45" s="1" a="1"/>
  <c r="H33" i="45" s="1"/>
  <c r="H12" i="45"/>
  <c r="H32" i="45" s="1" a="1"/>
  <c r="H32" i="45" s="1"/>
  <c r="H16" i="45"/>
  <c r="H36" i="45" s="1" a="1"/>
  <c r="H36" i="45" s="1"/>
  <c r="H56" i="45" s="1"/>
  <c r="H14" i="45"/>
  <c r="H34" i="45" s="1" a="1"/>
  <c r="H34" i="45" s="1"/>
  <c r="H15" i="45"/>
  <c r="H35" i="45" s="1" a="1"/>
  <c r="H35" i="45" s="1"/>
  <c r="H55" i="45" s="1"/>
  <c r="H6" i="45"/>
  <c r="H26" i="45" s="1" a="1"/>
  <c r="H26" i="45" s="1"/>
  <c r="H46" i="45" s="1"/>
  <c r="H7" i="45"/>
  <c r="H27" i="45" s="1" a="1"/>
  <c r="H27" i="45" s="1"/>
  <c r="H47" i="45" s="1"/>
  <c r="H5" i="45"/>
  <c r="H25" i="45" s="1" a="1"/>
  <c r="H25" i="45" s="1"/>
  <c r="H45" i="45" s="1"/>
  <c r="H19" i="45"/>
  <c r="H39" i="45" s="1" a="1"/>
  <c r="H39" i="45" s="1"/>
  <c r="H18" i="45"/>
  <c r="H38" i="45" s="1" a="1"/>
  <c r="H38" i="45" s="1"/>
  <c r="H17" i="45"/>
  <c r="H37" i="45" s="1" a="1"/>
  <c r="H37" i="45" s="1"/>
  <c r="H10" i="45"/>
  <c r="H30" i="45" s="1" a="1"/>
  <c r="H30" i="45" s="1"/>
  <c r="H50" i="45" s="1"/>
  <c r="H9" i="45"/>
  <c r="H29" i="45" s="1" a="1"/>
  <c r="H29" i="45" s="1"/>
  <c r="H49" i="45" s="1"/>
  <c r="H8" i="45"/>
  <c r="H28" i="45" s="1" a="1"/>
  <c r="H28" i="45" s="1"/>
  <c r="H48" i="45" s="1"/>
  <c r="H12" i="63"/>
  <c r="J12" i="63"/>
  <c r="H54" i="45"/>
  <c r="H58" i="45"/>
  <c r="H59" i="45"/>
  <c r="H57" i="45"/>
  <c r="H51" i="45"/>
  <c r="H53" i="45"/>
  <c r="H52" i="45"/>
  <c r="D13" i="63"/>
  <c r="L13" i="63" s="1"/>
  <c r="B13" i="63"/>
  <c r="C13" i="63"/>
  <c r="K13" i="63" s="1"/>
  <c r="G13" i="63"/>
  <c r="O13" i="63" s="1"/>
  <c r="F13" i="63"/>
  <c r="N13" i="63" s="1"/>
  <c r="E13" i="63"/>
  <c r="M13" i="63" s="1"/>
  <c r="BP8" i="18"/>
  <c r="BT8" i="18"/>
  <c r="BQ8" i="18"/>
  <c r="BU8" i="18"/>
  <c r="BR8" i="18"/>
  <c r="BS8" i="18"/>
  <c r="E2" i="48" a="1"/>
  <c r="E2" i="48" s="1"/>
  <c r="C14" i="22" s="1"/>
  <c r="C20" i="22" s="1"/>
  <c r="D2" i="48" a="1"/>
  <c r="D2" i="48" s="1"/>
  <c r="C6" i="59" s="1"/>
  <c r="F2" i="48" a="1"/>
  <c r="F2" i="48" s="1"/>
  <c r="C15" i="22" s="1"/>
  <c r="C21" i="22" s="1"/>
  <c r="C2" i="48" a="1"/>
  <c r="C2" i="48" s="1"/>
  <c r="B6" i="59" s="1"/>
  <c r="C3" i="48" a="1"/>
  <c r="C3" i="48" s="1"/>
  <c r="D3" i="48" a="1"/>
  <c r="D3" i="48" s="1"/>
  <c r="J3" i="48" s="1"/>
  <c r="F3" i="48" a="1"/>
  <c r="F3" i="48" s="1"/>
  <c r="E3" i="48" a="1"/>
  <c r="E3" i="48" s="1"/>
  <c r="K3" i="48" s="1"/>
  <c r="AN13" i="17"/>
  <c r="AN68" i="17" s="1"/>
  <c r="V68" i="17"/>
  <c r="AR13" i="17"/>
  <c r="AR68" i="17" s="1"/>
  <c r="Z68" i="17"/>
  <c r="AP13" i="17"/>
  <c r="AP68" i="17" s="1"/>
  <c r="X68" i="17"/>
  <c r="AO13" i="17"/>
  <c r="AO68" i="17" s="1"/>
  <c r="AS13" i="17"/>
  <c r="AS68" i="17" s="1"/>
  <c r="AQ13" i="17"/>
  <c r="AQ68" i="17" s="1"/>
  <c r="I14" i="30" a="1"/>
  <c r="I14" i="30" s="1"/>
  <c r="I22" i="30" s="1"/>
  <c r="I11" i="30" a="1"/>
  <c r="I11" i="30" s="1"/>
  <c r="I19" i="30" s="1"/>
  <c r="AI14" i="17"/>
  <c r="AI69" i="17" s="1"/>
  <c r="I13" i="30" a="1"/>
  <c r="I13" i="30" s="1"/>
  <c r="I21" i="30" s="1"/>
  <c r="I10" i="30" a="1"/>
  <c r="I10" i="30" s="1"/>
  <c r="I18" i="30" s="1"/>
  <c r="I15" i="30" a="1"/>
  <c r="I15" i="30" s="1"/>
  <c r="I23" i="30" s="1"/>
  <c r="AE14" i="17"/>
  <c r="AE69" i="17" s="1"/>
  <c r="I12" i="30" a="1"/>
  <c r="I12" i="30" s="1"/>
  <c r="I20" i="30" s="1"/>
  <c r="AJ14" i="17"/>
  <c r="AJ69" i="17" s="1"/>
  <c r="Y14" i="17" a="1"/>
  <c r="Y14" i="17" s="1"/>
  <c r="Y69" i="17" s="1"/>
  <c r="V14" i="17" a="1"/>
  <c r="V14" i="17" s="1"/>
  <c r="AH14" i="17"/>
  <c r="AH69" i="17" s="1"/>
  <c r="X14" i="17" a="1"/>
  <c r="X14" i="17" s="1"/>
  <c r="X69" i="17" s="1"/>
  <c r="AG14" i="17"/>
  <c r="AG69" i="17" s="1"/>
  <c r="W14" i="17" a="1"/>
  <c r="W14" i="17" s="1"/>
  <c r="W69" i="17" s="1"/>
  <c r="AF14" i="17"/>
  <c r="AF69" i="17" s="1"/>
  <c r="AA14" i="17" a="1"/>
  <c r="AA14" i="17" s="1"/>
  <c r="Z14" i="17" a="1"/>
  <c r="Z14" i="17" s="1"/>
  <c r="C8" i="60"/>
  <c r="J8" i="60" s="1"/>
  <c r="D8" i="60"/>
  <c r="K8" i="60" s="1"/>
  <c r="E8" i="60"/>
  <c r="L8" i="60" s="1"/>
  <c r="F8" i="60"/>
  <c r="M8" i="60" s="1"/>
  <c r="G15" i="59"/>
  <c r="H11" i="28"/>
  <c r="S14" i="17"/>
  <c r="P15" i="17" a="1"/>
  <c r="P15" i="17" s="1"/>
  <c r="AY15" i="17" s="1"/>
  <c r="R15" i="17" a="1"/>
  <c r="R15" i="17" s="1"/>
  <c r="BA15" i="17" s="1"/>
  <c r="O15" i="17" a="1"/>
  <c r="O15" i="17" s="1"/>
  <c r="AX15" i="17" s="1"/>
  <c r="Q15" i="17" a="1"/>
  <c r="Q15" i="17" s="1"/>
  <c r="AZ15" i="17" s="1"/>
  <c r="N15" i="17" a="1"/>
  <c r="N15" i="17" s="1"/>
  <c r="AW15" i="17" s="1"/>
  <c r="M15" i="17" a="1"/>
  <c r="M15" i="17" s="1"/>
  <c r="AV15" i="17" s="1"/>
  <c r="G11" i="41"/>
  <c r="G19" i="41" s="1"/>
  <c r="G13" i="41"/>
  <c r="G21" i="41" s="1"/>
  <c r="G15" i="41"/>
  <c r="G23" i="41" s="1"/>
  <c r="G12" i="41"/>
  <c r="G20" i="41" s="1"/>
  <c r="G10" i="41"/>
  <c r="G18" i="41" s="1"/>
  <c r="G14" i="41"/>
  <c r="G22" i="41" s="1"/>
  <c r="BY7" i="18"/>
  <c r="BK8" i="18" a="1"/>
  <c r="BK8" i="18" s="1"/>
  <c r="BJ8" i="18" a="1"/>
  <c r="BJ8" i="18" s="1"/>
  <c r="BI8" i="18" a="1"/>
  <c r="BI8" i="18" s="1"/>
  <c r="BH8" i="18" a="1"/>
  <c r="BH8" i="18" s="1"/>
  <c r="BM8" i="18" a="1"/>
  <c r="BM8" i="18" s="1"/>
  <c r="BL8" i="18" a="1"/>
  <c r="BL8" i="18" s="1"/>
  <c r="BZ7" i="18"/>
  <c r="CA7" i="18"/>
  <c r="O8" i="18" a="1"/>
  <c r="O8" i="18" s="1"/>
  <c r="CB7" i="18"/>
  <c r="CC7" i="18"/>
  <c r="BX7" i="18"/>
  <c r="AV8" i="18" a="1"/>
  <c r="AV8" i="18" s="1"/>
  <c r="P14" i="3" s="1"/>
  <c r="P22" i="3" s="1"/>
  <c r="BA8" i="18" a="1"/>
  <c r="BA8" i="18" s="1"/>
  <c r="AK8" i="18" a="1"/>
  <c r="AK8" i="18" s="1"/>
  <c r="BB8" i="18" a="1"/>
  <c r="BB8" i="18" s="1"/>
  <c r="AL8" i="18" a="1"/>
  <c r="AL8" i="18" s="1"/>
  <c r="BE8" i="18" a="1"/>
  <c r="BE8" i="18" s="1"/>
  <c r="AO8" i="18" a="1"/>
  <c r="AO8" i="18" s="1"/>
  <c r="U7" i="18"/>
  <c r="W7" i="18"/>
  <c r="P8" i="18" a="1"/>
  <c r="P8" i="18" s="1"/>
  <c r="AZ8" i="18" a="1"/>
  <c r="AZ8" i="18" s="1"/>
  <c r="AE8" i="18" a="1"/>
  <c r="AE8" i="18" s="1"/>
  <c r="AD8" i="18" a="1"/>
  <c r="AD8" i="18" s="1"/>
  <c r="AC8" i="18" a="1"/>
  <c r="AC8" i="18" s="1"/>
  <c r="AJ8" i="18" a="1"/>
  <c r="AJ8" i="18" s="1"/>
  <c r="AB8" i="18" a="1"/>
  <c r="AB8" i="18" s="1"/>
  <c r="AG8" i="18" a="1"/>
  <c r="AG8" i="18" s="1"/>
  <c r="AF8" i="18" a="1"/>
  <c r="AF8" i="18" s="1"/>
  <c r="BC8" i="18" a="1"/>
  <c r="BC8" i="18" s="1"/>
  <c r="AM8" i="18" a="1"/>
  <c r="AM8" i="18" s="1"/>
  <c r="T7" i="18"/>
  <c r="BD8" i="18" a="1"/>
  <c r="BD8" i="18" s="1"/>
  <c r="AN8" i="18" a="1"/>
  <c r="AN8" i="18" s="1"/>
  <c r="AW8" i="18" a="1"/>
  <c r="AW8" i="18" s="1"/>
  <c r="P15" i="3" s="1"/>
  <c r="P23" i="3" s="1"/>
  <c r="V7" i="18"/>
  <c r="R7" i="18"/>
  <c r="AT8" i="18" a="1"/>
  <c r="AT8" i="18" s="1"/>
  <c r="P12" i="3" s="1"/>
  <c r="P20" i="3" s="1"/>
  <c r="AR8" i="18" a="1"/>
  <c r="AR8" i="18" s="1"/>
  <c r="P10" i="3" s="1"/>
  <c r="P18" i="3" s="1"/>
  <c r="X7" i="18"/>
  <c r="AU8" i="18" a="1"/>
  <c r="AU8" i="18" s="1"/>
  <c r="P13" i="3" s="1"/>
  <c r="P21" i="3" s="1"/>
  <c r="AP7" i="18"/>
  <c r="AS8" i="18" a="1"/>
  <c r="AS8" i="18" s="1"/>
  <c r="P11" i="3" s="1"/>
  <c r="P19" i="3" s="1"/>
  <c r="Y7" i="18"/>
  <c r="O24" i="3"/>
  <c r="N8" i="18" a="1"/>
  <c r="N8" i="18" s="1"/>
  <c r="M8" i="18" a="1"/>
  <c r="M8" i="18" s="1"/>
  <c r="L8" i="18" a="1"/>
  <c r="L8" i="18" s="1"/>
  <c r="Q8" i="18" a="1"/>
  <c r="Q8" i="18" s="1"/>
  <c r="Y7" i="53"/>
  <c r="AO8" i="53" a="1"/>
  <c r="AO8" i="53" s="1"/>
  <c r="AM8" i="53" a="1"/>
  <c r="AM8" i="53" s="1"/>
  <c r="W7" i="53"/>
  <c r="AP7" i="53"/>
  <c r="Q8" i="53" a="1"/>
  <c r="Q8" i="53" s="1"/>
  <c r="AG8" i="53" a="1"/>
  <c r="AG8" i="53" s="1"/>
  <c r="P8" i="53" a="1"/>
  <c r="P8" i="53" s="1"/>
  <c r="M8" i="53" a="1"/>
  <c r="M8" i="53" s="1"/>
  <c r="AC8" i="53" a="1"/>
  <c r="AC8" i="53" s="1"/>
  <c r="AE8" i="53" a="1"/>
  <c r="AE8" i="53" s="1"/>
  <c r="AV8" i="53" a="1"/>
  <c r="AV8" i="53" s="1"/>
  <c r="T7" i="53"/>
  <c r="AW8" i="53" a="1"/>
  <c r="AW8" i="53" s="1"/>
  <c r="AR8" i="53" a="1"/>
  <c r="AR8" i="53" s="1"/>
  <c r="AJ8" i="53" a="1"/>
  <c r="AJ8" i="53" s="1"/>
  <c r="AT8" i="53" a="1"/>
  <c r="AT8" i="53" s="1"/>
  <c r="N8" i="53" a="1"/>
  <c r="N8" i="53" s="1"/>
  <c r="R7" i="53"/>
  <c r="AB8" i="53" a="1"/>
  <c r="AB8" i="53" s="1"/>
  <c r="L8" i="53" a="1"/>
  <c r="L8" i="53" s="1"/>
  <c r="AS8" i="53" a="1"/>
  <c r="AS8" i="53" s="1"/>
  <c r="AF8" i="53" a="1"/>
  <c r="AF8" i="53" s="1"/>
  <c r="AU8" i="53" a="1"/>
  <c r="AU8" i="53" s="1"/>
  <c r="AD8" i="53" a="1"/>
  <c r="AD8" i="53" s="1"/>
  <c r="O8" i="53" a="1"/>
  <c r="O8" i="53" s="1"/>
  <c r="AK8" i="53" a="1"/>
  <c r="AK8" i="53" s="1"/>
  <c r="U7" i="53"/>
  <c r="AN8" i="53" a="1"/>
  <c r="AN8" i="53" s="1"/>
  <c r="X7" i="53"/>
  <c r="AL8" i="53" a="1"/>
  <c r="AL8" i="53" s="1"/>
  <c r="V7" i="53"/>
  <c r="A14" i="53"/>
  <c r="F12" i="13"/>
  <c r="I11" i="13"/>
  <c r="C12" i="13"/>
  <c r="E12" i="13"/>
  <c r="E12" i="16" s="1" a="1"/>
  <c r="E12" i="16" s="1"/>
  <c r="O12" i="13"/>
  <c r="S12" i="13"/>
  <c r="K12" i="13"/>
  <c r="K11" i="16" a="1"/>
  <c r="K11" i="16" s="1"/>
  <c r="V13" i="13"/>
  <c r="U12" i="13"/>
  <c r="U11" i="16" a="1"/>
  <c r="U11" i="16" s="1"/>
  <c r="H12" i="13"/>
  <c r="Y12" i="13"/>
  <c r="Y11" i="16" a="1"/>
  <c r="Y11" i="16" s="1"/>
  <c r="R12" i="13"/>
  <c r="R11" i="16" a="1"/>
  <c r="R11" i="16" s="1"/>
  <c r="Q12" i="13"/>
  <c r="W11" i="13"/>
  <c r="X13" i="13"/>
  <c r="AC12" i="13"/>
  <c r="N12" i="13"/>
  <c r="N11" i="16" a="1"/>
  <c r="N11" i="16" s="1"/>
  <c r="G13" i="13"/>
  <c r="G13" i="16" s="1" a="1"/>
  <c r="G13" i="16" s="1"/>
  <c r="Z13" i="13"/>
  <c r="M12" i="13"/>
  <c r="J12" i="13"/>
  <c r="P11" i="13"/>
  <c r="L12" i="13"/>
  <c r="AD11" i="13"/>
  <c r="D12" i="13"/>
  <c r="D11" i="16" a="1"/>
  <c r="D11" i="16" s="1"/>
  <c r="AB12" i="13"/>
  <c r="AB11" i="16" a="1"/>
  <c r="AB11" i="16" s="1"/>
  <c r="T13" i="13"/>
  <c r="AA12" i="13"/>
  <c r="N6" i="41"/>
  <c r="N3" i="41"/>
  <c r="N4" i="41"/>
  <c r="N7" i="41"/>
  <c r="N2" i="41"/>
  <c r="M5" i="41"/>
  <c r="N7" i="30"/>
  <c r="N2" i="30"/>
  <c r="N3" i="30"/>
  <c r="S12" i="16" a="1"/>
  <c r="S12" i="16" s="1"/>
  <c r="Z12" i="16" a="1"/>
  <c r="Z12" i="16" s="1"/>
  <c r="T11" i="16" a="1"/>
  <c r="T11" i="16" s="1"/>
  <c r="AA11" i="16" a="1"/>
  <c r="AA11" i="16" s="1"/>
  <c r="F11" i="16" a="1"/>
  <c r="F11" i="16" s="1"/>
  <c r="M11" i="16" a="1"/>
  <c r="M11" i="16" s="1"/>
  <c r="M6" i="30"/>
  <c r="Q11" i="16" a="1"/>
  <c r="Q11" i="16" s="1"/>
  <c r="X11" i="16" a="1"/>
  <c r="X11" i="16" s="1"/>
  <c r="J11" i="16" a="1"/>
  <c r="J11" i="16" s="1"/>
  <c r="C11" i="16" a="1"/>
  <c r="C11" i="16" s="1"/>
  <c r="M5" i="30"/>
  <c r="N4" i="30"/>
  <c r="N22" i="1"/>
  <c r="C39" i="1"/>
  <c r="G41" i="1"/>
  <c r="O26" i="1"/>
  <c r="E40" i="1"/>
  <c r="N24" i="1"/>
  <c r="F39" i="1"/>
  <c r="M25" i="1"/>
  <c r="D41" i="1"/>
  <c r="O23" i="1"/>
  <c r="B13" i="18"/>
  <c r="I18" i="17"/>
  <c r="I19" i="17" s="1"/>
  <c r="L18" i="17"/>
  <c r="K12" i="53" s="1"/>
  <c r="K12" i="18"/>
  <c r="A15" i="18"/>
  <c r="V2" i="3"/>
  <c r="W2" i="3" s="1"/>
  <c r="V3" i="3"/>
  <c r="W3" i="3" s="1"/>
  <c r="V4" i="3"/>
  <c r="W4" i="3" s="1"/>
  <c r="V5" i="3"/>
  <c r="W5" i="3" s="1"/>
  <c r="V6" i="3"/>
  <c r="W6" i="3" s="1"/>
  <c r="V7" i="3"/>
  <c r="W7" i="3" s="1"/>
  <c r="E7" i="59" l="1"/>
  <c r="L3" i="48"/>
  <c r="B7" i="59"/>
  <c r="I3" i="48"/>
  <c r="B62" i="59"/>
  <c r="I62" i="59" s="1"/>
  <c r="B61" i="59"/>
  <c r="I61" i="59" s="1"/>
  <c r="I3" i="62"/>
  <c r="C61" i="59"/>
  <c r="J61" i="59" s="1"/>
  <c r="I63" i="62"/>
  <c r="H2" i="45"/>
  <c r="H22" i="45" s="1" a="1"/>
  <c r="H22" i="45" s="1"/>
  <c r="H42" i="45" s="1"/>
  <c r="H3" i="45"/>
  <c r="H23" i="45" s="1" a="1"/>
  <c r="H23" i="45" s="1"/>
  <c r="H43" i="45" s="1"/>
  <c r="H4" i="45"/>
  <c r="H24" i="45" s="1" a="1"/>
  <c r="H24" i="45" s="1"/>
  <c r="H44" i="45" s="1"/>
  <c r="I8" i="45"/>
  <c r="I28" i="45" s="1" a="1"/>
  <c r="I28" i="45" s="1"/>
  <c r="I9" i="45"/>
  <c r="I29" i="45" s="1" a="1"/>
  <c r="I29" i="45" s="1"/>
  <c r="I10" i="45"/>
  <c r="I30" i="45" s="1" a="1"/>
  <c r="I30" i="45" s="1"/>
  <c r="I50" i="45" s="1"/>
  <c r="I17" i="45"/>
  <c r="I37" i="45" s="1" a="1"/>
  <c r="I37" i="45" s="1"/>
  <c r="I18" i="45"/>
  <c r="I38" i="45" s="1" a="1"/>
  <c r="I38" i="45" s="1"/>
  <c r="I58" i="45" s="1"/>
  <c r="I19" i="45"/>
  <c r="I39" i="45" s="1" a="1"/>
  <c r="I39" i="45" s="1"/>
  <c r="I5" i="45"/>
  <c r="I25" i="45" s="1" a="1"/>
  <c r="I25" i="45" s="1"/>
  <c r="I7" i="45"/>
  <c r="I27" i="45" s="1" a="1"/>
  <c r="I27" i="45" s="1"/>
  <c r="I6" i="45"/>
  <c r="I26" i="45" s="1" a="1"/>
  <c r="I26" i="45" s="1"/>
  <c r="I15" i="45"/>
  <c r="I35" i="45" s="1" a="1"/>
  <c r="I35" i="45" s="1"/>
  <c r="I14" i="45"/>
  <c r="I34" i="45" s="1" a="1"/>
  <c r="I34" i="45" s="1"/>
  <c r="I54" i="45" s="1"/>
  <c r="I16" i="45"/>
  <c r="I36" i="45" s="1" a="1"/>
  <c r="I36" i="45" s="1"/>
  <c r="I12" i="45"/>
  <c r="I32" i="45" s="1" a="1"/>
  <c r="I32" i="45" s="1"/>
  <c r="I52" i="45" s="1"/>
  <c r="I13" i="45"/>
  <c r="I33" i="45" s="1" a="1"/>
  <c r="I33" i="45" s="1"/>
  <c r="I53" i="45" s="1"/>
  <c r="I11" i="45"/>
  <c r="I31" i="45" s="1" a="1"/>
  <c r="I31" i="45" s="1"/>
  <c r="P12" i="63"/>
  <c r="H13" i="63"/>
  <c r="J13" i="63"/>
  <c r="P13" i="63" s="1"/>
  <c r="D73" i="45"/>
  <c r="D7" i="47" s="1" a="1"/>
  <c r="D7" i="47" s="1"/>
  <c r="H66" i="45"/>
  <c r="G73" i="45"/>
  <c r="G7" i="47" s="1" a="1"/>
  <c r="G7" i="47" s="1"/>
  <c r="E73" i="45"/>
  <c r="E7" i="47" s="1" a="1"/>
  <c r="E7" i="47" s="1"/>
  <c r="H64" i="45"/>
  <c r="H73" i="45"/>
  <c r="H7" i="47" s="1" a="1"/>
  <c r="H7" i="47" s="1"/>
  <c r="H67" i="45"/>
  <c r="H65" i="45"/>
  <c r="I47" i="45"/>
  <c r="I45" i="45"/>
  <c r="I46" i="45"/>
  <c r="I49" i="45"/>
  <c r="I48" i="45"/>
  <c r="H63" i="45"/>
  <c r="F73" i="45"/>
  <c r="F7" i="47" s="1" a="1"/>
  <c r="F7" i="47" s="1"/>
  <c r="I57" i="45"/>
  <c r="I59" i="45"/>
  <c r="I55" i="45"/>
  <c r="I56" i="45"/>
  <c r="I51" i="45"/>
  <c r="D6" i="59"/>
  <c r="C14" i="63"/>
  <c r="K14" i="63" s="1"/>
  <c r="E14" i="63"/>
  <c r="M14" i="63" s="1"/>
  <c r="F14" i="63"/>
  <c r="N14" i="63" s="1"/>
  <c r="B14" i="63"/>
  <c r="D14" i="63"/>
  <c r="L14" i="63" s="1"/>
  <c r="G14" i="63"/>
  <c r="O14" i="63" s="1"/>
  <c r="D15" i="22"/>
  <c r="D21" i="22" s="1"/>
  <c r="E6" i="59"/>
  <c r="C12" i="22"/>
  <c r="C18" i="22" s="1"/>
  <c r="D12" i="22"/>
  <c r="D18" i="22" s="1"/>
  <c r="BR9" i="18"/>
  <c r="BS9" i="18"/>
  <c r="BP9" i="18"/>
  <c r="BT9" i="18"/>
  <c r="BU9" i="18"/>
  <c r="BQ9" i="18"/>
  <c r="C13" i="22"/>
  <c r="C19" i="22" s="1"/>
  <c r="C7" i="59"/>
  <c r="D13" i="22"/>
  <c r="D19" i="22" s="1"/>
  <c r="H3" i="62"/>
  <c r="I6" i="59"/>
  <c r="J6" i="59"/>
  <c r="L7" i="59"/>
  <c r="K4" i="62"/>
  <c r="I7" i="59"/>
  <c r="H4" i="62"/>
  <c r="AS14" i="17"/>
  <c r="AS69" i="17" s="1"/>
  <c r="AA69" i="17"/>
  <c r="AR14" i="17"/>
  <c r="AR69" i="17" s="1"/>
  <c r="Z69" i="17"/>
  <c r="AN14" i="17"/>
  <c r="AN69" i="17" s="1"/>
  <c r="V69" i="17"/>
  <c r="D7" i="59"/>
  <c r="AQ14" i="17"/>
  <c r="AQ69" i="17" s="1"/>
  <c r="AP14" i="17"/>
  <c r="AP69" i="17" s="1"/>
  <c r="AO14" i="17"/>
  <c r="AO69" i="17" s="1"/>
  <c r="J14" i="30" a="1"/>
  <c r="J14" i="30" s="1"/>
  <c r="J22" i="30" s="1"/>
  <c r="AE15" i="17"/>
  <c r="AE70" i="17" s="1"/>
  <c r="J11" i="30" a="1"/>
  <c r="J11" i="30" s="1"/>
  <c r="J19" i="30" s="1"/>
  <c r="J13" i="30" a="1"/>
  <c r="J13" i="30" s="1"/>
  <c r="J21" i="30" s="1"/>
  <c r="J10" i="30" a="1"/>
  <c r="J10" i="30" s="1"/>
  <c r="J18" i="30" s="1"/>
  <c r="J15" i="30" a="1"/>
  <c r="J15" i="30" s="1"/>
  <c r="J23" i="30" s="1"/>
  <c r="J12" i="30" a="1"/>
  <c r="J12" i="30" s="1"/>
  <c r="J20" i="30" s="1"/>
  <c r="AG15" i="17"/>
  <c r="AG70" i="17" s="1"/>
  <c r="Y15" i="17" a="1"/>
  <c r="Y15" i="17" s="1"/>
  <c r="Y70" i="17" s="1"/>
  <c r="X15" i="17" a="1"/>
  <c r="X15" i="17" s="1"/>
  <c r="W15" i="17" a="1"/>
  <c r="W15" i="17" s="1"/>
  <c r="AJ15" i="17"/>
  <c r="AJ70" i="17" s="1"/>
  <c r="AI15" i="17"/>
  <c r="AI70" i="17" s="1"/>
  <c r="AH15" i="17"/>
  <c r="AH70" i="17" s="1"/>
  <c r="AA15" i="17" a="1"/>
  <c r="AA15" i="17" s="1"/>
  <c r="AA70" i="17" s="1"/>
  <c r="AF15" i="17"/>
  <c r="AF70" i="17" s="1"/>
  <c r="Z15" i="17" a="1"/>
  <c r="Z15" i="17" s="1"/>
  <c r="Z70" i="17" s="1"/>
  <c r="V15" i="17" a="1"/>
  <c r="V15" i="17" s="1"/>
  <c r="G16" i="59"/>
  <c r="H12" i="28"/>
  <c r="S15" i="17"/>
  <c r="F10" i="25"/>
  <c r="F11" i="25" s="1"/>
  <c r="L29" i="3"/>
  <c r="D14" i="22"/>
  <c r="D20" i="22" s="1"/>
  <c r="R16" i="17" a="1"/>
  <c r="R16" i="17" s="1"/>
  <c r="BA16" i="17" s="1"/>
  <c r="N16" i="17" a="1"/>
  <c r="N16" i="17" s="1"/>
  <c r="AW16" i="17" s="1"/>
  <c r="Q16" i="17" a="1"/>
  <c r="Q16" i="17" s="1"/>
  <c r="AZ16" i="17" s="1"/>
  <c r="O16" i="17" a="1"/>
  <c r="O16" i="17" s="1"/>
  <c r="AX16" i="17" s="1"/>
  <c r="M16" i="17" a="1"/>
  <c r="M16" i="17" s="1"/>
  <c r="AV16" i="17" s="1"/>
  <c r="P16" i="17" a="1"/>
  <c r="P16" i="17" s="1"/>
  <c r="AY16" i="17" s="1"/>
  <c r="CC8" i="18"/>
  <c r="G24" i="30"/>
  <c r="B32" i="30" s="1"/>
  <c r="G24" i="41"/>
  <c r="B32" i="41" s="1"/>
  <c r="H13" i="41"/>
  <c r="H21" i="41" s="1"/>
  <c r="H14" i="41"/>
  <c r="H22" i="41" s="1"/>
  <c r="H15" i="41"/>
  <c r="H23" i="41" s="1"/>
  <c r="H10" i="41"/>
  <c r="H18" i="41" s="1"/>
  <c r="H11" i="41"/>
  <c r="H19" i="41" s="1"/>
  <c r="H12" i="41"/>
  <c r="H20" i="41" s="1"/>
  <c r="BY8" i="18"/>
  <c r="AP8" i="18"/>
  <c r="BM9" i="18" a="1"/>
  <c r="BM9" i="18" s="1"/>
  <c r="BL9" i="18" a="1"/>
  <c r="BL9" i="18" s="1"/>
  <c r="BK9" i="18" a="1"/>
  <c r="BK9" i="18" s="1"/>
  <c r="BJ9" i="18" a="1"/>
  <c r="BJ9" i="18" s="1"/>
  <c r="BI9" i="18" a="1"/>
  <c r="BI9" i="18" s="1"/>
  <c r="BH9" i="18" a="1"/>
  <c r="BH9" i="18" s="1"/>
  <c r="BZ8" i="18"/>
  <c r="CA8" i="18"/>
  <c r="CB8" i="18"/>
  <c r="AM9" i="18" a="1"/>
  <c r="AM9" i="18" s="1"/>
  <c r="BX8" i="18"/>
  <c r="BC9" i="18" a="1"/>
  <c r="BC9" i="18" s="1"/>
  <c r="W8" i="18"/>
  <c r="AU9" i="18" a="1"/>
  <c r="AU9" i="18" s="1"/>
  <c r="Q13" i="3" s="1"/>
  <c r="Q21" i="3" s="1"/>
  <c r="U8" i="18"/>
  <c r="P24" i="3"/>
  <c r="BE9" i="18" a="1"/>
  <c r="BE9" i="18" s="1"/>
  <c r="AO9" i="18" a="1"/>
  <c r="AO9" i="18" s="1"/>
  <c r="AZ9" i="18" a="1"/>
  <c r="AZ9" i="18" s="1"/>
  <c r="AG9" i="18" a="1"/>
  <c r="AG9" i="18" s="1"/>
  <c r="AF9" i="18" a="1"/>
  <c r="AF9" i="18" s="1"/>
  <c r="AE9" i="18" a="1"/>
  <c r="AE9" i="18" s="1"/>
  <c r="AD9" i="18" a="1"/>
  <c r="AD9" i="18" s="1"/>
  <c r="AC9" i="18" a="1"/>
  <c r="AC9" i="18" s="1"/>
  <c r="AJ9" i="18" a="1"/>
  <c r="AJ9" i="18" s="1"/>
  <c r="AB9" i="18" a="1"/>
  <c r="AB9" i="18" s="1"/>
  <c r="BA9" i="18" a="1"/>
  <c r="BA9" i="18" s="1"/>
  <c r="AK9" i="18" a="1"/>
  <c r="AK9" i="18" s="1"/>
  <c r="BB9" i="18" a="1"/>
  <c r="BB9" i="18" s="1"/>
  <c r="AL9" i="18" a="1"/>
  <c r="AL9" i="18" s="1"/>
  <c r="BD9" i="18" a="1"/>
  <c r="BD9" i="18" s="1"/>
  <c r="AN9" i="18" a="1"/>
  <c r="AN9" i="18" s="1"/>
  <c r="AV9" i="18" a="1"/>
  <c r="AV9" i="18" s="1"/>
  <c r="Q14" i="3" s="1"/>
  <c r="Q22" i="3" s="1"/>
  <c r="AT9" i="18" a="1"/>
  <c r="AT9" i="18" s="1"/>
  <c r="Q12" i="3" s="1"/>
  <c r="Q20" i="3" s="1"/>
  <c r="V8" i="18"/>
  <c r="AW9" i="18" a="1"/>
  <c r="AW9" i="18" s="1"/>
  <c r="Q15" i="3" s="1"/>
  <c r="Q23" i="3" s="1"/>
  <c r="Y8" i="18"/>
  <c r="M9" i="18" a="1"/>
  <c r="M9" i="18" s="1"/>
  <c r="Q9" i="18" a="1"/>
  <c r="Q9" i="18" s="1"/>
  <c r="AR9" i="18" a="1"/>
  <c r="AR9" i="18" s="1"/>
  <c r="Q10" i="3" s="1"/>
  <c r="Q18" i="3" s="1"/>
  <c r="L9" i="18" a="1"/>
  <c r="L9" i="18" s="1"/>
  <c r="AS9" i="18" a="1"/>
  <c r="AS9" i="18" s="1"/>
  <c r="Q11" i="3" s="1"/>
  <c r="Q19" i="3" s="1"/>
  <c r="X8" i="18"/>
  <c r="R8" i="18"/>
  <c r="T8" i="18"/>
  <c r="N9" i="18" a="1"/>
  <c r="N9" i="18" s="1"/>
  <c r="P9" i="18" a="1"/>
  <c r="P9" i="18" s="1"/>
  <c r="O9" i="18" a="1"/>
  <c r="O9" i="18" s="1"/>
  <c r="AP8" i="53"/>
  <c r="AN9" i="53" a="1"/>
  <c r="AN9" i="53" s="1"/>
  <c r="X8" i="53"/>
  <c r="Y8" i="53"/>
  <c r="AO9" i="53" a="1"/>
  <c r="AO9" i="53" s="1"/>
  <c r="AD9" i="53" a="1"/>
  <c r="AD9" i="53" s="1"/>
  <c r="N9" i="53" a="1"/>
  <c r="N9" i="53" s="1"/>
  <c r="Q9" i="53" a="1"/>
  <c r="Q9" i="53" s="1"/>
  <c r="AT9" i="53" a="1"/>
  <c r="AT9" i="53" s="1"/>
  <c r="AW9" i="53" a="1"/>
  <c r="AW9" i="53" s="1"/>
  <c r="AF9" i="53" a="1"/>
  <c r="AF9" i="53" s="1"/>
  <c r="M9" i="53" a="1"/>
  <c r="M9" i="53" s="1"/>
  <c r="AJ9" i="53" a="1"/>
  <c r="AJ9" i="53" s="1"/>
  <c r="AS9" i="53" a="1"/>
  <c r="AS9" i="53" s="1"/>
  <c r="AB9" i="53" a="1"/>
  <c r="AB9" i="53" s="1"/>
  <c r="AU9" i="53" a="1"/>
  <c r="AU9" i="53" s="1"/>
  <c r="T8" i="53"/>
  <c r="AC9" i="53" a="1"/>
  <c r="AC9" i="53" s="1"/>
  <c r="O9" i="53" a="1"/>
  <c r="O9" i="53" s="1"/>
  <c r="AE9" i="53" a="1"/>
  <c r="AE9" i="53" s="1"/>
  <c r="R8" i="53"/>
  <c r="AG9" i="53" a="1"/>
  <c r="AG9" i="53" s="1"/>
  <c r="AV9" i="53" a="1"/>
  <c r="AV9" i="53" s="1"/>
  <c r="P9" i="53" a="1"/>
  <c r="P9" i="53" s="1"/>
  <c r="AR9" i="53" a="1"/>
  <c r="AR9" i="53" s="1"/>
  <c r="L9" i="53" a="1"/>
  <c r="L9" i="53" s="1"/>
  <c r="W8" i="53"/>
  <c r="AM9" i="53" a="1"/>
  <c r="AM9" i="53" s="1"/>
  <c r="AL9" i="53" a="1"/>
  <c r="AL9" i="53" s="1"/>
  <c r="V8" i="53"/>
  <c r="AK9" i="53" a="1"/>
  <c r="AK9" i="53" s="1"/>
  <c r="U8" i="53"/>
  <c r="A15" i="53"/>
  <c r="AD12" i="13"/>
  <c r="J13" i="13"/>
  <c r="P12" i="13"/>
  <c r="Z14" i="13"/>
  <c r="AC13" i="13"/>
  <c r="R13" i="13"/>
  <c r="R12" i="16" a="1"/>
  <c r="R12" i="16" s="1"/>
  <c r="Y13" i="13"/>
  <c r="Y12" i="16" a="1"/>
  <c r="Y12" i="16" s="1"/>
  <c r="O13" i="13"/>
  <c r="L13" i="13"/>
  <c r="L13" i="16" s="1" a="1"/>
  <c r="L13" i="16" s="1"/>
  <c r="N13" i="13"/>
  <c r="N12" i="16" a="1"/>
  <c r="N12" i="16" s="1"/>
  <c r="S13" i="13"/>
  <c r="S13" i="16" s="1" a="1"/>
  <c r="S13" i="16" s="1"/>
  <c r="AA13" i="13"/>
  <c r="D13" i="13"/>
  <c r="D12" i="16" a="1"/>
  <c r="D12" i="16" s="1"/>
  <c r="M13" i="13"/>
  <c r="G14" i="13"/>
  <c r="G14" i="16" s="1" a="1"/>
  <c r="G14" i="16" s="1"/>
  <c r="X14" i="13"/>
  <c r="Q13" i="13"/>
  <c r="W12" i="13"/>
  <c r="U13" i="13"/>
  <c r="U12" i="16" a="1"/>
  <c r="U12" i="16" s="1"/>
  <c r="K13" i="13"/>
  <c r="K12" i="16" a="1"/>
  <c r="K12" i="16" s="1"/>
  <c r="E13" i="13"/>
  <c r="E13" i="16" s="1" a="1"/>
  <c r="E13" i="16" s="1"/>
  <c r="L12" i="16" a="1"/>
  <c r="L12" i="16" s="1"/>
  <c r="T14" i="13"/>
  <c r="AB13" i="13"/>
  <c r="AB12" i="16" a="1"/>
  <c r="AB12" i="16" s="1"/>
  <c r="H13" i="13"/>
  <c r="V14" i="13"/>
  <c r="C13" i="13"/>
  <c r="I12" i="13"/>
  <c r="F13" i="13"/>
  <c r="O7" i="41"/>
  <c r="O3" i="41"/>
  <c r="O2" i="41"/>
  <c r="O6" i="41"/>
  <c r="N5" i="41"/>
  <c r="O4" i="41"/>
  <c r="O4" i="30"/>
  <c r="O2" i="30"/>
  <c r="Z13" i="16" a="1"/>
  <c r="Z13" i="16" s="1"/>
  <c r="O3" i="30"/>
  <c r="X12" i="16" a="1"/>
  <c r="X12" i="16" s="1"/>
  <c r="Q12" i="16" a="1"/>
  <c r="Q12" i="16" s="1"/>
  <c r="C12" i="16" a="1"/>
  <c r="C12" i="16" s="1"/>
  <c r="J12" i="16" a="1"/>
  <c r="J12" i="16" s="1"/>
  <c r="O7" i="30"/>
  <c r="AA12" i="16" a="1"/>
  <c r="AA12" i="16" s="1"/>
  <c r="T12" i="16" a="1"/>
  <c r="T12" i="16" s="1"/>
  <c r="F12" i="16" a="1"/>
  <c r="F12" i="16" s="1"/>
  <c r="M12" i="16" a="1"/>
  <c r="M12" i="16" s="1"/>
  <c r="N5" i="30"/>
  <c r="N6" i="30"/>
  <c r="O22" i="1"/>
  <c r="C40" i="1"/>
  <c r="F40" i="1"/>
  <c r="N25" i="1"/>
  <c r="D42" i="1"/>
  <c r="P23" i="1"/>
  <c r="E41" i="1"/>
  <c r="O24" i="1"/>
  <c r="G42" i="1"/>
  <c r="P26" i="1"/>
  <c r="X4" i="3"/>
  <c r="X3" i="3"/>
  <c r="X6" i="3"/>
  <c r="X2" i="3"/>
  <c r="X7" i="3"/>
  <c r="X5" i="3"/>
  <c r="L19" i="17"/>
  <c r="K13" i="53" s="1"/>
  <c r="K13" i="18"/>
  <c r="B14" i="18"/>
  <c r="A16" i="18"/>
  <c r="C62" i="59" l="1"/>
  <c r="J62" i="59" s="1"/>
  <c r="K3" i="62"/>
  <c r="E62" i="59"/>
  <c r="L62" i="59" s="1"/>
  <c r="E61" i="59"/>
  <c r="L61" i="59" s="1"/>
  <c r="K6" i="59"/>
  <c r="D62" i="59"/>
  <c r="K62" i="59" s="1"/>
  <c r="D61" i="59"/>
  <c r="K61" i="59" s="1"/>
  <c r="H64" i="62"/>
  <c r="H63" i="62"/>
  <c r="K64" i="62"/>
  <c r="K63" i="62"/>
  <c r="C5" i="66" a="1"/>
  <c r="C5" i="66" s="1"/>
  <c r="C6" i="28" s="1"/>
  <c r="D5" i="66" a="1"/>
  <c r="D5" i="66" s="1"/>
  <c r="D6" i="28" s="1"/>
  <c r="E5" i="66" a="1"/>
  <c r="E5" i="66" s="1"/>
  <c r="E6" i="28" s="1"/>
  <c r="F5" i="66" a="1"/>
  <c r="F5" i="66" s="1"/>
  <c r="F6" i="28" s="1"/>
  <c r="J11" i="45"/>
  <c r="J31" i="45" s="1" a="1"/>
  <c r="J31" i="45" s="1"/>
  <c r="J13" i="45"/>
  <c r="J33" i="45" s="1" a="1"/>
  <c r="J33" i="45" s="1"/>
  <c r="J12" i="45"/>
  <c r="J32" i="45" s="1" a="1"/>
  <c r="J32" i="45" s="1"/>
  <c r="J16" i="45"/>
  <c r="J36" i="45" s="1" a="1"/>
  <c r="J36" i="45" s="1"/>
  <c r="J14" i="45"/>
  <c r="J34" i="45" s="1" a="1"/>
  <c r="J34" i="45" s="1"/>
  <c r="J15" i="45"/>
  <c r="J35" i="45" s="1" a="1"/>
  <c r="J35" i="45" s="1"/>
  <c r="J6" i="45"/>
  <c r="J26" i="45" s="1" a="1"/>
  <c r="J26" i="45" s="1"/>
  <c r="J46" i="45" s="1"/>
  <c r="J7" i="45"/>
  <c r="J27" i="45" s="1" a="1"/>
  <c r="J27" i="45" s="1"/>
  <c r="J47" i="45" s="1"/>
  <c r="J5" i="45"/>
  <c r="J25" i="45" s="1" a="1"/>
  <c r="J25" i="45" s="1"/>
  <c r="J19" i="45"/>
  <c r="J39" i="45" s="1" a="1"/>
  <c r="J39" i="45" s="1"/>
  <c r="J18" i="45"/>
  <c r="J38" i="45" s="1" a="1"/>
  <c r="J38" i="45" s="1"/>
  <c r="J58" i="45" s="1"/>
  <c r="J17" i="45"/>
  <c r="J37" i="45" s="1" a="1"/>
  <c r="J37" i="45" s="1"/>
  <c r="J57" i="45" s="1"/>
  <c r="J10" i="45"/>
  <c r="J30" i="45" s="1" a="1"/>
  <c r="J30" i="45" s="1"/>
  <c r="J50" i="45" s="1"/>
  <c r="J9" i="45"/>
  <c r="J29" i="45" s="1" a="1"/>
  <c r="J29" i="45" s="1"/>
  <c r="J8" i="45"/>
  <c r="J28" i="45" s="1" a="1"/>
  <c r="J28" i="45" s="1"/>
  <c r="J48" i="45" s="1"/>
  <c r="I4" i="45"/>
  <c r="I24" i="45" s="1" a="1"/>
  <c r="I24" i="45" s="1"/>
  <c r="I44" i="45" s="1"/>
  <c r="I3" i="45"/>
  <c r="I23" i="45" s="1" a="1"/>
  <c r="I23" i="45" s="1"/>
  <c r="I43" i="45" s="1"/>
  <c r="I2" i="45"/>
  <c r="I22" i="45" s="1" a="1"/>
  <c r="I22" i="45" s="1"/>
  <c r="I42" i="45" s="1"/>
  <c r="H62" i="45"/>
  <c r="C73" i="45"/>
  <c r="C7" i="47" s="1" a="1"/>
  <c r="C7" i="47" s="1"/>
  <c r="I7" i="47" s="1"/>
  <c r="AB7" i="47" a="1"/>
  <c r="AB7" i="47" s="1"/>
  <c r="AA7" i="47" a="1"/>
  <c r="AA7" i="47" s="1"/>
  <c r="F74" i="45"/>
  <c r="F8" i="47" s="1" a="1"/>
  <c r="F8" i="47" s="1"/>
  <c r="U7" i="47" a="1"/>
  <c r="U7" i="47" s="1"/>
  <c r="H14" i="63"/>
  <c r="J14" i="63"/>
  <c r="P14" i="63" s="1"/>
  <c r="S7" i="47" a="1"/>
  <c r="S7" i="47" s="1"/>
  <c r="K7" i="47" a="1"/>
  <c r="K7" i="47" s="1"/>
  <c r="AC7" i="47" a="1"/>
  <c r="AC7" i="47" s="1"/>
  <c r="L7" i="47" a="1"/>
  <c r="L7" i="47" s="1"/>
  <c r="V7" i="47" a="1"/>
  <c r="V7" i="47" s="1"/>
  <c r="Z7" i="47" a="1"/>
  <c r="Z7" i="47" s="1"/>
  <c r="O7" i="47" a="1"/>
  <c r="O7" i="47" s="1"/>
  <c r="R7" i="47" a="1"/>
  <c r="R7" i="47" s="1"/>
  <c r="Y7" i="47" a="1"/>
  <c r="Y7" i="47" s="1"/>
  <c r="E74" i="45"/>
  <c r="E8" i="47" s="1" a="1"/>
  <c r="E8" i="47" s="1"/>
  <c r="I66" i="45"/>
  <c r="D74" i="45"/>
  <c r="D8" i="47" s="1" a="1"/>
  <c r="D8" i="47" s="1"/>
  <c r="N7" i="47" a="1"/>
  <c r="N7" i="47" s="1"/>
  <c r="I65" i="45"/>
  <c r="I67" i="45"/>
  <c r="J3" i="62"/>
  <c r="I63" i="45"/>
  <c r="T7" i="47" a="1"/>
  <c r="T7" i="47" s="1"/>
  <c r="M7" i="47" a="1"/>
  <c r="M7" i="47" s="1"/>
  <c r="G74" i="45"/>
  <c r="G8" i="47" s="1" a="1"/>
  <c r="G8" i="47" s="1"/>
  <c r="H74" i="45"/>
  <c r="H8" i="47" s="1" a="1"/>
  <c r="H8" i="47" s="1"/>
  <c r="I64" i="45"/>
  <c r="J59" i="45"/>
  <c r="J45" i="45"/>
  <c r="J51" i="45"/>
  <c r="J53" i="45"/>
  <c r="J52" i="45"/>
  <c r="J49" i="45"/>
  <c r="J54" i="45"/>
  <c r="J56" i="45"/>
  <c r="J55" i="45"/>
  <c r="D15" i="63"/>
  <c r="L15" i="63" s="1"/>
  <c r="C15" i="63"/>
  <c r="K15" i="63" s="1"/>
  <c r="F15" i="63"/>
  <c r="N15" i="63" s="1"/>
  <c r="G15" i="63"/>
  <c r="O15" i="63" s="1"/>
  <c r="B15" i="63"/>
  <c r="E15" i="63"/>
  <c r="M15" i="63" s="1"/>
  <c r="L6" i="59"/>
  <c r="BP10" i="18"/>
  <c r="BT10" i="18"/>
  <c r="BQ10" i="18"/>
  <c r="BU10" i="18"/>
  <c r="BR10" i="18"/>
  <c r="BS10" i="18"/>
  <c r="I4" i="62"/>
  <c r="J7" i="59"/>
  <c r="K7" i="59"/>
  <c r="J4" i="62"/>
  <c r="AO15" i="17"/>
  <c r="AO70" i="17" s="1"/>
  <c r="W70" i="17"/>
  <c r="AN15" i="17"/>
  <c r="AN70" i="17" s="1"/>
  <c r="V70" i="17"/>
  <c r="AP15" i="17"/>
  <c r="AP70" i="17" s="1"/>
  <c r="X70" i="17"/>
  <c r="AR15" i="17"/>
  <c r="AR70" i="17" s="1"/>
  <c r="AQ15" i="17"/>
  <c r="AQ70" i="17" s="1"/>
  <c r="AS15" i="17"/>
  <c r="AS70" i="17" s="1"/>
  <c r="K11" i="30" a="1"/>
  <c r="K11" i="30" s="1"/>
  <c r="K19" i="30" s="1"/>
  <c r="AG16" i="17"/>
  <c r="AG71" i="17" s="1"/>
  <c r="K13" i="30" a="1"/>
  <c r="K13" i="30" s="1"/>
  <c r="K21" i="30" s="1"/>
  <c r="AE16" i="17"/>
  <c r="AE71" i="17" s="1"/>
  <c r="K10" i="30" a="1"/>
  <c r="K10" i="30" s="1"/>
  <c r="K18" i="30" s="1"/>
  <c r="K15" i="30" a="1"/>
  <c r="K15" i="30" s="1"/>
  <c r="K23" i="30" s="1"/>
  <c r="K12" i="30" a="1"/>
  <c r="K12" i="30" s="1"/>
  <c r="K20" i="30" s="1"/>
  <c r="AI16" i="17"/>
  <c r="AI71" i="17" s="1"/>
  <c r="Z16" i="17" a="1"/>
  <c r="Z16" i="17" s="1"/>
  <c r="AF16" i="17"/>
  <c r="AF71" i="17" s="1"/>
  <c r="W16" i="17" a="1"/>
  <c r="W16" i="17" s="1"/>
  <c r="AJ16" i="17"/>
  <c r="AJ71" i="17" s="1"/>
  <c r="Y16" i="17" a="1"/>
  <c r="Y16" i="17" s="1"/>
  <c r="AH16" i="17"/>
  <c r="AH71" i="17" s="1"/>
  <c r="X16" i="17" a="1"/>
  <c r="X16" i="17" s="1"/>
  <c r="X71" i="17" s="1"/>
  <c r="K14" i="30" a="1"/>
  <c r="K14" i="30" s="1"/>
  <c r="K22" i="30" s="1"/>
  <c r="V16" i="17" a="1"/>
  <c r="V16" i="17" s="1"/>
  <c r="V71" i="17" s="1"/>
  <c r="AA16" i="17" a="1"/>
  <c r="AA16" i="17" s="1"/>
  <c r="AA71" i="17" s="1"/>
  <c r="H13" i="28"/>
  <c r="G17" i="59"/>
  <c r="F9" i="60"/>
  <c r="M9" i="60" s="1"/>
  <c r="C9" i="60"/>
  <c r="J9" i="60" s="1"/>
  <c r="D9" i="60"/>
  <c r="K9" i="60" s="1"/>
  <c r="E9" i="60"/>
  <c r="L9" i="60" s="1"/>
  <c r="G10" i="25"/>
  <c r="G11" i="25" s="1"/>
  <c r="L30" i="3"/>
  <c r="S16" i="17"/>
  <c r="R17" i="17" a="1"/>
  <c r="R17" i="17" s="1"/>
  <c r="BA17" i="17" s="1"/>
  <c r="Q17" i="17" a="1"/>
  <c r="Q17" i="17" s="1"/>
  <c r="AZ17" i="17" s="1"/>
  <c r="N17" i="17" a="1"/>
  <c r="N17" i="17" s="1"/>
  <c r="AW17" i="17" s="1"/>
  <c r="P17" i="17" a="1"/>
  <c r="P17" i="17" s="1"/>
  <c r="AY17" i="17" s="1"/>
  <c r="O17" i="17" a="1"/>
  <c r="O17" i="17" s="1"/>
  <c r="AX17" i="17" s="1"/>
  <c r="M17" i="17" a="1"/>
  <c r="M17" i="17" s="1"/>
  <c r="AV17" i="17" s="1"/>
  <c r="H24" i="41"/>
  <c r="B33" i="41" s="1"/>
  <c r="I12" i="41"/>
  <c r="I20" i="41" s="1"/>
  <c r="I13" i="41"/>
  <c r="I21" i="41" s="1"/>
  <c r="I14" i="41"/>
  <c r="I22" i="41" s="1"/>
  <c r="H24" i="30"/>
  <c r="B33" i="30" s="1"/>
  <c r="I15" i="41"/>
  <c r="I23" i="41" s="1"/>
  <c r="CA9" i="18"/>
  <c r="I10" i="41"/>
  <c r="I18" i="41" s="1"/>
  <c r="I11" i="41"/>
  <c r="I19" i="41" s="1"/>
  <c r="BX9" i="18"/>
  <c r="BY9" i="18"/>
  <c r="BZ9" i="18"/>
  <c r="BM10" i="18" a="1"/>
  <c r="BM10" i="18" s="1"/>
  <c r="BJ10" i="18" a="1"/>
  <c r="BJ10" i="18" s="1"/>
  <c r="BL10" i="18" a="1"/>
  <c r="BL10" i="18" s="1"/>
  <c r="BK10" i="18" a="1"/>
  <c r="BK10" i="18" s="1"/>
  <c r="BI10" i="18" a="1"/>
  <c r="BI10" i="18" s="1"/>
  <c r="BH10" i="18" a="1"/>
  <c r="BH10" i="18" s="1"/>
  <c r="CB9" i="18"/>
  <c r="CC9" i="18"/>
  <c r="Y9" i="18"/>
  <c r="Q24" i="3"/>
  <c r="BD10" i="18" a="1"/>
  <c r="BD10" i="18" s="1"/>
  <c r="AN10" i="18" a="1"/>
  <c r="AN10" i="18" s="1"/>
  <c r="BE10" i="18" a="1"/>
  <c r="BE10" i="18" s="1"/>
  <c r="AO10" i="18" a="1"/>
  <c r="AO10" i="18" s="1"/>
  <c r="BB10" i="18" a="1"/>
  <c r="BB10" i="18" s="1"/>
  <c r="AL10" i="18" a="1"/>
  <c r="AL10" i="18" s="1"/>
  <c r="BA10" i="18" a="1"/>
  <c r="BA10" i="18" s="1"/>
  <c r="AK10" i="18" a="1"/>
  <c r="AK10" i="18" s="1"/>
  <c r="BC10" i="18" a="1"/>
  <c r="BC10" i="18" s="1"/>
  <c r="AM10" i="18" a="1"/>
  <c r="AM10" i="18" s="1"/>
  <c r="X9" i="18"/>
  <c r="AZ10" i="18" a="1"/>
  <c r="AZ10" i="18" s="1"/>
  <c r="AG10" i="18" a="1"/>
  <c r="AG10" i="18" s="1"/>
  <c r="AF10" i="18" a="1"/>
  <c r="AF10" i="18" s="1"/>
  <c r="AE10" i="18" a="1"/>
  <c r="AE10" i="18" s="1"/>
  <c r="AD10" i="18" a="1"/>
  <c r="AD10" i="18" s="1"/>
  <c r="AC10" i="18" a="1"/>
  <c r="AC10" i="18" s="1"/>
  <c r="AJ10" i="18" a="1"/>
  <c r="AJ10" i="18" s="1"/>
  <c r="AB10" i="18" a="1"/>
  <c r="AB10" i="18" s="1"/>
  <c r="AW10" i="18" a="1"/>
  <c r="AW10" i="18" s="1"/>
  <c r="R15" i="3" s="1"/>
  <c r="R23" i="3" s="1"/>
  <c r="T9" i="18"/>
  <c r="AP9" i="18"/>
  <c r="AV10" i="18" a="1"/>
  <c r="AV10" i="18" s="1"/>
  <c r="R14" i="3" s="1"/>
  <c r="R22" i="3" s="1"/>
  <c r="P10" i="18" a="1"/>
  <c r="P10" i="18" s="1"/>
  <c r="AS10" i="18" a="1"/>
  <c r="AS10" i="18" s="1"/>
  <c r="R11" i="3" s="1"/>
  <c r="R19" i="3" s="1"/>
  <c r="R9" i="18"/>
  <c r="U9" i="18"/>
  <c r="AT10" i="18" a="1"/>
  <c r="AT10" i="18" s="1"/>
  <c r="R12" i="3" s="1"/>
  <c r="R20" i="3" s="1"/>
  <c r="L10" i="18" a="1"/>
  <c r="L10" i="18" s="1"/>
  <c r="AR10" i="18" a="1"/>
  <c r="AR10" i="18" s="1"/>
  <c r="R10" i="3" s="1"/>
  <c r="R18" i="3" s="1"/>
  <c r="W9" i="18"/>
  <c r="AU10" i="18" a="1"/>
  <c r="AU10" i="18" s="1"/>
  <c r="R13" i="3" s="1"/>
  <c r="R21" i="3" s="1"/>
  <c r="O10" i="18" a="1"/>
  <c r="O10" i="18" s="1"/>
  <c r="V9" i="18"/>
  <c r="Q10" i="18" a="1"/>
  <c r="Q10" i="18" s="1"/>
  <c r="N10" i="18" a="1"/>
  <c r="N10" i="18" s="1"/>
  <c r="M10" i="18" a="1"/>
  <c r="M10" i="18" s="1"/>
  <c r="AP9" i="53"/>
  <c r="X9" i="53"/>
  <c r="AN10" i="53" a="1"/>
  <c r="AN10" i="53" s="1"/>
  <c r="AO10" i="53" a="1"/>
  <c r="AO10" i="53" s="1"/>
  <c r="Y9" i="53"/>
  <c r="U9" i="53"/>
  <c r="AK10" i="53" a="1"/>
  <c r="AK10" i="53" s="1"/>
  <c r="AM10" i="53" a="1"/>
  <c r="AM10" i="53" s="1"/>
  <c r="W9" i="53"/>
  <c r="V9" i="53"/>
  <c r="AL10" i="53" a="1"/>
  <c r="AL10" i="53" s="1"/>
  <c r="AU10" i="53" a="1"/>
  <c r="AU10" i="53" s="1"/>
  <c r="AD10" i="53" a="1"/>
  <c r="AD10" i="53" s="1"/>
  <c r="AS10" i="53" a="1"/>
  <c r="AS10" i="53" s="1"/>
  <c r="Q10" i="53" a="1"/>
  <c r="Q10" i="53" s="1"/>
  <c r="AG10" i="53" a="1"/>
  <c r="AG10" i="53" s="1"/>
  <c r="T9" i="53"/>
  <c r="N10" i="53" a="1"/>
  <c r="N10" i="53" s="1"/>
  <c r="M10" i="53" a="1"/>
  <c r="M10" i="53" s="1"/>
  <c r="AC10" i="53" a="1"/>
  <c r="AC10" i="53" s="1"/>
  <c r="AJ10" i="53" a="1"/>
  <c r="AJ10" i="53" s="1"/>
  <c r="AT10" i="53" a="1"/>
  <c r="AT10" i="53" s="1"/>
  <c r="AE10" i="53" a="1"/>
  <c r="AE10" i="53" s="1"/>
  <c r="AV10" i="53" a="1"/>
  <c r="AV10" i="53" s="1"/>
  <c r="R9" i="53"/>
  <c r="AR10" i="53" a="1"/>
  <c r="AR10" i="53" s="1"/>
  <c r="AF10" i="53" a="1"/>
  <c r="AF10" i="53" s="1"/>
  <c r="P10" i="53" a="1"/>
  <c r="P10" i="53" s="1"/>
  <c r="O10" i="53" a="1"/>
  <c r="O10" i="53" s="1"/>
  <c r="AB10" i="53" a="1"/>
  <c r="AB10" i="53" s="1"/>
  <c r="L10" i="53" a="1"/>
  <c r="L10" i="53" s="1"/>
  <c r="AW10" i="53" a="1"/>
  <c r="AW10" i="53" s="1"/>
  <c r="A16" i="53"/>
  <c r="AD13" i="13"/>
  <c r="C14" i="13"/>
  <c r="I13" i="13"/>
  <c r="K14" i="13"/>
  <c r="K13" i="16" a="1"/>
  <c r="K13" i="16" s="1"/>
  <c r="U14" i="13"/>
  <c r="U13" i="16" a="1"/>
  <c r="U13" i="16" s="1"/>
  <c r="G15" i="13"/>
  <c r="G15" i="16" s="1" a="1"/>
  <c r="G15" i="16" s="1"/>
  <c r="S14" i="13"/>
  <c r="S14" i="16" s="1" a="1"/>
  <c r="S14" i="16" s="1"/>
  <c r="N14" i="13"/>
  <c r="N13" i="16" a="1"/>
  <c r="N13" i="16" s="1"/>
  <c r="Y14" i="13"/>
  <c r="Y13" i="16" a="1"/>
  <c r="Y13" i="16" s="1"/>
  <c r="Z15" i="13"/>
  <c r="AB14" i="13"/>
  <c r="AB13" i="16" a="1"/>
  <c r="AB13" i="16" s="1"/>
  <c r="X15" i="13"/>
  <c r="D14" i="13"/>
  <c r="D13" i="16" a="1"/>
  <c r="D13" i="16" s="1"/>
  <c r="O14" i="13"/>
  <c r="F14" i="13"/>
  <c r="V15" i="13"/>
  <c r="H14" i="13"/>
  <c r="T15" i="13"/>
  <c r="E14" i="13"/>
  <c r="E14" i="16" s="1" a="1"/>
  <c r="E14" i="16" s="1"/>
  <c r="M14" i="13"/>
  <c r="L14" i="13"/>
  <c r="L14" i="16" s="1" a="1"/>
  <c r="L14" i="16" s="1"/>
  <c r="R14" i="13"/>
  <c r="R13" i="16" a="1"/>
  <c r="R13" i="16" s="1"/>
  <c r="AC14" i="13"/>
  <c r="J14" i="13"/>
  <c r="P13" i="13"/>
  <c r="Q14" i="13"/>
  <c r="W13" i="13"/>
  <c r="AA14" i="13"/>
  <c r="P4" i="41"/>
  <c r="P6" i="41"/>
  <c r="P3" i="41"/>
  <c r="P7" i="41"/>
  <c r="O5" i="41"/>
  <c r="P2" i="41"/>
  <c r="Z14" i="16" a="1"/>
  <c r="Z14" i="16" s="1"/>
  <c r="O6" i="30"/>
  <c r="P7" i="30"/>
  <c r="P2" i="30"/>
  <c r="T13" i="16" a="1"/>
  <c r="T13" i="16" s="1"/>
  <c r="AA13" i="16" a="1"/>
  <c r="AA13" i="16" s="1"/>
  <c r="M13" i="16" a="1"/>
  <c r="M13" i="16" s="1"/>
  <c r="F13" i="16" a="1"/>
  <c r="F13" i="16" s="1"/>
  <c r="O5" i="30"/>
  <c r="P3" i="30"/>
  <c r="P4" i="30"/>
  <c r="Q13" i="16" a="1"/>
  <c r="Q13" i="16" s="1"/>
  <c r="X13" i="16" a="1"/>
  <c r="X13" i="16" s="1"/>
  <c r="J13" i="16" a="1"/>
  <c r="J13" i="16" s="1"/>
  <c r="C13" i="16" a="1"/>
  <c r="C13" i="16" s="1"/>
  <c r="P22" i="1"/>
  <c r="C41" i="1"/>
  <c r="E42" i="1"/>
  <c r="P24" i="1"/>
  <c r="G43" i="1"/>
  <c r="Q26" i="1"/>
  <c r="D43" i="1"/>
  <c r="Q23" i="1"/>
  <c r="F41" i="1"/>
  <c r="O25" i="1"/>
  <c r="Y5" i="3"/>
  <c r="Y3" i="3"/>
  <c r="Y2" i="3"/>
  <c r="Y7" i="3"/>
  <c r="Y6" i="3"/>
  <c r="Y4" i="3"/>
  <c r="B15" i="18"/>
  <c r="I20" i="17"/>
  <c r="I21" i="17" s="1"/>
  <c r="L20" i="17"/>
  <c r="K14" i="53" s="1"/>
  <c r="K14" i="18"/>
  <c r="A17" i="18"/>
  <c r="C42" i="1"/>
  <c r="I64" i="62" l="1"/>
  <c r="J64" i="62"/>
  <c r="J63" i="62"/>
  <c r="C6" i="66" a="1"/>
  <c r="C6" i="66" s="1"/>
  <c r="C7" i="28" s="1"/>
  <c r="D6" i="66" a="1"/>
  <c r="D6" i="66" s="1"/>
  <c r="D7" i="28" s="1"/>
  <c r="E6" i="66" a="1"/>
  <c r="E6" i="66" s="1"/>
  <c r="E7" i="28" s="1"/>
  <c r="F6" i="66" a="1"/>
  <c r="F6" i="66" s="1"/>
  <c r="F7" i="28" s="1"/>
  <c r="J2" i="45"/>
  <c r="J22" i="45" s="1" a="1"/>
  <c r="J22" i="45" s="1"/>
  <c r="J3" i="45"/>
  <c r="J23" i="45" s="1" a="1"/>
  <c r="J23" i="45" s="1"/>
  <c r="J43" i="45" s="1"/>
  <c r="J4" i="45"/>
  <c r="J24" i="45" s="1" a="1"/>
  <c r="J24" i="45" s="1"/>
  <c r="J44" i="45" s="1"/>
  <c r="K8" i="45"/>
  <c r="K28" i="45" s="1" a="1"/>
  <c r="K28" i="45" s="1"/>
  <c r="K48" i="45" s="1"/>
  <c r="K9" i="45"/>
  <c r="K29" i="45" s="1" a="1"/>
  <c r="K29" i="45" s="1"/>
  <c r="K49" i="45" s="1"/>
  <c r="K10" i="45"/>
  <c r="K30" i="45" s="1" a="1"/>
  <c r="K30" i="45" s="1"/>
  <c r="K50" i="45" s="1"/>
  <c r="K17" i="45"/>
  <c r="K37" i="45" s="1" a="1"/>
  <c r="K37" i="45" s="1"/>
  <c r="K57" i="45" s="1"/>
  <c r="K18" i="45"/>
  <c r="K38" i="45" s="1" a="1"/>
  <c r="K38" i="45" s="1"/>
  <c r="K58" i="45" s="1"/>
  <c r="K19" i="45"/>
  <c r="K39" i="45" s="1" a="1"/>
  <c r="K39" i="45" s="1"/>
  <c r="K5" i="45"/>
  <c r="K25" i="45" s="1" a="1"/>
  <c r="K25" i="45" s="1"/>
  <c r="K7" i="45"/>
  <c r="K27" i="45" s="1" a="1"/>
  <c r="K27" i="45" s="1"/>
  <c r="K47" i="45" s="1"/>
  <c r="K6" i="45"/>
  <c r="K26" i="45" s="1" a="1"/>
  <c r="K26" i="45" s="1"/>
  <c r="K46" i="45" s="1"/>
  <c r="K15" i="45"/>
  <c r="K35" i="45" s="1" a="1"/>
  <c r="K35" i="45" s="1"/>
  <c r="K55" i="45" s="1"/>
  <c r="K14" i="45"/>
  <c r="K34" i="45" s="1" a="1"/>
  <c r="K34" i="45" s="1"/>
  <c r="K54" i="45" s="1"/>
  <c r="K16" i="45"/>
  <c r="K36" i="45" s="1" a="1"/>
  <c r="K36" i="45" s="1"/>
  <c r="K56" i="45" s="1"/>
  <c r="K12" i="45"/>
  <c r="K32" i="45" s="1" a="1"/>
  <c r="K32" i="45" s="1"/>
  <c r="K52" i="45" s="1"/>
  <c r="K13" i="45"/>
  <c r="K33" i="45" s="1" a="1"/>
  <c r="K33" i="45" s="1"/>
  <c r="K11" i="45"/>
  <c r="K31" i="45" s="1" a="1"/>
  <c r="K31" i="45" s="1"/>
  <c r="X7" i="47" a="1"/>
  <c r="X7" i="47" s="1"/>
  <c r="AD7" i="47" s="1"/>
  <c r="AA8" i="47" a="1"/>
  <c r="AA8" i="47" s="1"/>
  <c r="T8" i="47" a="1"/>
  <c r="T8" i="47" s="1"/>
  <c r="J7" i="47" a="1"/>
  <c r="J7" i="47" s="1"/>
  <c r="P7" i="47" s="1"/>
  <c r="D4" i="57" s="1" a="1"/>
  <c r="D4" i="57" s="1"/>
  <c r="I62" i="45"/>
  <c r="M8" i="47" a="1"/>
  <c r="M8" i="47" s="1"/>
  <c r="Q7" i="47" a="1"/>
  <c r="Q7" i="47" s="1"/>
  <c r="C74" i="45"/>
  <c r="C8" i="47" s="1" a="1"/>
  <c r="C8" i="47" s="1"/>
  <c r="I8" i="47" s="1"/>
  <c r="J42" i="45"/>
  <c r="H15" i="63"/>
  <c r="J15" i="63"/>
  <c r="P15" i="63" s="1"/>
  <c r="K8" i="47" a="1"/>
  <c r="K8" i="47" s="1"/>
  <c r="Y8" i="47" a="1"/>
  <c r="Y8" i="47" s="1"/>
  <c r="R8" i="47" a="1"/>
  <c r="R8" i="47" s="1"/>
  <c r="O8" i="47" a="1"/>
  <c r="O8" i="47" s="1"/>
  <c r="N8" i="47" a="1"/>
  <c r="N8" i="47" s="1"/>
  <c r="AB8" i="47" a="1"/>
  <c r="AB8" i="47" s="1"/>
  <c r="S8" i="47" a="1"/>
  <c r="S8" i="47" s="1"/>
  <c r="L8" i="47" a="1"/>
  <c r="L8" i="47" s="1"/>
  <c r="U8" i="47" a="1"/>
  <c r="U8" i="47" s="1"/>
  <c r="F4" i="57" a="1"/>
  <c r="F4" i="57" s="1"/>
  <c r="Z8" i="47" a="1"/>
  <c r="Z8" i="47" s="1"/>
  <c r="V8" i="47" a="1"/>
  <c r="V8" i="47" s="1"/>
  <c r="J64" i="45"/>
  <c r="H75" i="45"/>
  <c r="H9" i="47" s="1" a="1"/>
  <c r="H9" i="47" s="1"/>
  <c r="J65" i="45"/>
  <c r="J63" i="45"/>
  <c r="E75" i="45"/>
  <c r="E9" i="47" s="1" a="1"/>
  <c r="E9" i="47" s="1"/>
  <c r="F75" i="45"/>
  <c r="F9" i="47" s="1" a="1"/>
  <c r="F9" i="47" s="1"/>
  <c r="AC8" i="47" a="1"/>
  <c r="AC8" i="47" s="1"/>
  <c r="J66" i="45"/>
  <c r="J67" i="45"/>
  <c r="D75" i="45"/>
  <c r="D9" i="47" s="1" a="1"/>
  <c r="D9" i="47" s="1"/>
  <c r="G75" i="45"/>
  <c r="G9" i="47" s="1" a="1"/>
  <c r="G9" i="47" s="1"/>
  <c r="K53" i="45"/>
  <c r="K51" i="45"/>
  <c r="K59" i="45"/>
  <c r="K45" i="45"/>
  <c r="D16" i="63"/>
  <c r="L16" i="63" s="1"/>
  <c r="G16" i="63"/>
  <c r="O16" i="63" s="1"/>
  <c r="F16" i="63"/>
  <c r="N16" i="63" s="1"/>
  <c r="E16" i="63"/>
  <c r="M16" i="63" s="1"/>
  <c r="C16" i="63"/>
  <c r="K16" i="63" s="1"/>
  <c r="B16" i="63"/>
  <c r="C4" i="57" a="1"/>
  <c r="C4" i="57" s="1"/>
  <c r="C4" i="48" a="1"/>
  <c r="C4" i="48" s="1"/>
  <c r="I4" i="48" s="1"/>
  <c r="BR11" i="18"/>
  <c r="BS11" i="18"/>
  <c r="BP11" i="18"/>
  <c r="BT11" i="18"/>
  <c r="BQ11" i="18"/>
  <c r="BU11" i="18"/>
  <c r="AR16" i="17"/>
  <c r="AR71" i="17" s="1"/>
  <c r="Z71" i="17"/>
  <c r="AQ16" i="17"/>
  <c r="AQ71" i="17" s="1"/>
  <c r="Y71" i="17"/>
  <c r="AO16" i="17"/>
  <c r="AO71" i="17" s="1"/>
  <c r="W71" i="17"/>
  <c r="AS16" i="17"/>
  <c r="AS71" i="17" s="1"/>
  <c r="AN16" i="17"/>
  <c r="AN71" i="17" s="1"/>
  <c r="AP16" i="17"/>
  <c r="AP71" i="17" s="1"/>
  <c r="AI17" i="17"/>
  <c r="AI72" i="17" s="1"/>
  <c r="L13" i="30" a="1"/>
  <c r="L13" i="30" s="1"/>
  <c r="L21" i="30" s="1"/>
  <c r="L10" i="30" a="1"/>
  <c r="L10" i="30" s="1"/>
  <c r="L18" i="30" s="1"/>
  <c r="AG17" i="17"/>
  <c r="AG72" i="17" s="1"/>
  <c r="L15" i="30" a="1"/>
  <c r="L15" i="30" s="1"/>
  <c r="L23" i="30" s="1"/>
  <c r="L12" i="30" a="1"/>
  <c r="L12" i="30" s="1"/>
  <c r="L20" i="30" s="1"/>
  <c r="L14" i="30" a="1"/>
  <c r="L14" i="30" s="1"/>
  <c r="L22" i="30" s="1"/>
  <c r="AE17" i="17"/>
  <c r="AE72" i="17" s="1"/>
  <c r="AA17" i="17" a="1"/>
  <c r="AA17" i="17" s="1"/>
  <c r="AA72" i="17" s="1"/>
  <c r="Z17" i="17" a="1"/>
  <c r="Z17" i="17" s="1"/>
  <c r="Z72" i="17" s="1"/>
  <c r="Y17" i="17" a="1"/>
  <c r="Y17" i="17" s="1"/>
  <c r="AJ17" i="17"/>
  <c r="AJ72" i="17" s="1"/>
  <c r="W17" i="17" a="1"/>
  <c r="W17" i="17" s="1"/>
  <c r="W72" i="17" s="1"/>
  <c r="AF17" i="17"/>
  <c r="AF72" i="17" s="1"/>
  <c r="L11" i="30" a="1"/>
  <c r="L11" i="30" s="1"/>
  <c r="L19" i="30" s="1"/>
  <c r="AH17" i="17"/>
  <c r="AH72" i="17" s="1"/>
  <c r="V17" i="17" a="1"/>
  <c r="V17" i="17" s="1"/>
  <c r="X17" i="17" a="1"/>
  <c r="X17" i="17" s="1"/>
  <c r="X72" i="17" s="1"/>
  <c r="H14" i="28"/>
  <c r="G18" i="59"/>
  <c r="C10" i="60"/>
  <c r="J10" i="60" s="1"/>
  <c r="D10" i="60"/>
  <c r="K10" i="60" s="1"/>
  <c r="E10" i="60"/>
  <c r="L10" i="60" s="1"/>
  <c r="F10" i="60"/>
  <c r="M10" i="60" s="1"/>
  <c r="H10" i="25"/>
  <c r="H11" i="25" s="1"/>
  <c r="L31" i="3"/>
  <c r="AP10" i="18"/>
  <c r="S17" i="17"/>
  <c r="N18" i="17" a="1"/>
  <c r="N18" i="17" s="1"/>
  <c r="AW18" i="17" s="1"/>
  <c r="P18" i="17" a="1"/>
  <c r="P18" i="17" s="1"/>
  <c r="AY18" i="17" s="1"/>
  <c r="M18" i="17" a="1"/>
  <c r="M18" i="17" s="1"/>
  <c r="AV18" i="17" s="1"/>
  <c r="Q18" i="17" a="1"/>
  <c r="Q18" i="17" s="1"/>
  <c r="AZ18" i="17" s="1"/>
  <c r="O18" i="17" a="1"/>
  <c r="O18" i="17" s="1"/>
  <c r="AX18" i="17" s="1"/>
  <c r="R18" i="17" a="1"/>
  <c r="R18" i="17" s="1"/>
  <c r="BA18" i="17" s="1"/>
  <c r="I24" i="41"/>
  <c r="B34" i="41" s="1"/>
  <c r="CB10" i="18"/>
  <c r="J10" i="41"/>
  <c r="J18" i="41" s="1"/>
  <c r="J11" i="41"/>
  <c r="J19" i="41" s="1"/>
  <c r="J13" i="41"/>
  <c r="J21" i="41" s="1"/>
  <c r="I24" i="30"/>
  <c r="B34" i="30" s="1"/>
  <c r="J14" i="41"/>
  <c r="J22" i="41" s="1"/>
  <c r="BZ10" i="18"/>
  <c r="J12" i="41"/>
  <c r="J20" i="41" s="1"/>
  <c r="J15" i="41"/>
  <c r="J23" i="41" s="1"/>
  <c r="CA10" i="18"/>
  <c r="BI11" i="18" a="1"/>
  <c r="BI11" i="18" s="1"/>
  <c r="BH11" i="18" a="1"/>
  <c r="BH11" i="18" s="1"/>
  <c r="BM11" i="18" a="1"/>
  <c r="BM11" i="18" s="1"/>
  <c r="BL11" i="18" a="1"/>
  <c r="BL11" i="18" s="1"/>
  <c r="BK11" i="18" a="1"/>
  <c r="BK11" i="18" s="1"/>
  <c r="BJ11" i="18" a="1"/>
  <c r="BJ11" i="18" s="1"/>
  <c r="CC10" i="18"/>
  <c r="BX10" i="18"/>
  <c r="BY10" i="18"/>
  <c r="AT11" i="18" a="1"/>
  <c r="AT11" i="18" s="1"/>
  <c r="S12" i="3" s="1"/>
  <c r="S20" i="3" s="1"/>
  <c r="AV11" i="18" a="1"/>
  <c r="AV11" i="18" s="1"/>
  <c r="S14" i="3" s="1"/>
  <c r="S22" i="3" s="1"/>
  <c r="BA11" i="18" a="1"/>
  <c r="BA11" i="18" s="1"/>
  <c r="AK11" i="18" a="1"/>
  <c r="AK11" i="18" s="1"/>
  <c r="AZ11" i="18" a="1"/>
  <c r="AZ11" i="18" s="1"/>
  <c r="AC11" i="18" a="1"/>
  <c r="AC11" i="18" s="1"/>
  <c r="AJ11" i="18" a="1"/>
  <c r="AJ11" i="18" s="1"/>
  <c r="AB11" i="18" a="1"/>
  <c r="AB11" i="18" s="1"/>
  <c r="AG11" i="18" a="1"/>
  <c r="AG11" i="18" s="1"/>
  <c r="AF11" i="18" a="1"/>
  <c r="AF11" i="18" s="1"/>
  <c r="AE11" i="18" a="1"/>
  <c r="AE11" i="18" s="1"/>
  <c r="AD11" i="18" a="1"/>
  <c r="AD11" i="18" s="1"/>
  <c r="BB11" i="18" a="1"/>
  <c r="BB11" i="18" s="1"/>
  <c r="AL11" i="18" a="1"/>
  <c r="AL11" i="18" s="1"/>
  <c r="BD11" i="18" a="1"/>
  <c r="BD11" i="18" s="1"/>
  <c r="AN11" i="18" a="1"/>
  <c r="AN11" i="18" s="1"/>
  <c r="BE11" i="18" a="1"/>
  <c r="BE11" i="18" s="1"/>
  <c r="AO11" i="18" a="1"/>
  <c r="AO11" i="18" s="1"/>
  <c r="BC11" i="18" a="1"/>
  <c r="BC11" i="18" s="1"/>
  <c r="AM11" i="18" a="1"/>
  <c r="AM11" i="18" s="1"/>
  <c r="Q11" i="18" a="1"/>
  <c r="Q11" i="18" s="1"/>
  <c r="L11" i="18" a="1"/>
  <c r="L11" i="18" s="1"/>
  <c r="R24" i="3"/>
  <c r="X10" i="18"/>
  <c r="R10" i="18"/>
  <c r="T10" i="18"/>
  <c r="Y10" i="18"/>
  <c r="AU11" i="18" a="1"/>
  <c r="AU11" i="18" s="1"/>
  <c r="S13" i="3" s="1"/>
  <c r="S21" i="3" s="1"/>
  <c r="U10" i="18"/>
  <c r="W10" i="18"/>
  <c r="AW11" i="18" a="1"/>
  <c r="AW11" i="18" s="1"/>
  <c r="S15" i="3" s="1"/>
  <c r="S23" i="3" s="1"/>
  <c r="AR11" i="18" a="1"/>
  <c r="AR11" i="18" s="1"/>
  <c r="S10" i="3" s="1"/>
  <c r="S18" i="3" s="1"/>
  <c r="AS11" i="18" a="1"/>
  <c r="AS11" i="18" s="1"/>
  <c r="S11" i="3" s="1"/>
  <c r="S19" i="3" s="1"/>
  <c r="V10" i="18"/>
  <c r="N11" i="18" a="1"/>
  <c r="N11" i="18" s="1"/>
  <c r="P11" i="18" a="1"/>
  <c r="P11" i="18" s="1"/>
  <c r="M11" i="18" a="1"/>
  <c r="M11" i="18" s="1"/>
  <c r="O11" i="18" a="1"/>
  <c r="O11" i="18" s="1"/>
  <c r="V10" i="53"/>
  <c r="AL11" i="53" a="1"/>
  <c r="AL11" i="53" s="1"/>
  <c r="AK11" i="53" a="1"/>
  <c r="AK11" i="53" s="1"/>
  <c r="U10" i="53"/>
  <c r="AW11" i="53" a="1"/>
  <c r="AW11" i="53" s="1"/>
  <c r="AF11" i="53" a="1"/>
  <c r="AF11" i="53" s="1"/>
  <c r="M11" i="53" a="1"/>
  <c r="M11" i="53" s="1"/>
  <c r="AJ11" i="53" a="1"/>
  <c r="AJ11" i="53" s="1"/>
  <c r="AS11" i="53" a="1"/>
  <c r="AS11" i="53" s="1"/>
  <c r="AB11" i="53" a="1"/>
  <c r="AB11" i="53" s="1"/>
  <c r="AU11" i="53" a="1"/>
  <c r="AU11" i="53" s="1"/>
  <c r="T10" i="53"/>
  <c r="O11" i="53" a="1"/>
  <c r="O11" i="53" s="1"/>
  <c r="AE11" i="53" a="1"/>
  <c r="AE11" i="53" s="1"/>
  <c r="R10" i="53"/>
  <c r="AG11" i="53" a="1"/>
  <c r="AG11" i="53" s="1"/>
  <c r="P11" i="53" a="1"/>
  <c r="P11" i="53" s="1"/>
  <c r="AC11" i="53" a="1"/>
  <c r="AC11" i="53" s="1"/>
  <c r="AT11" i="53" a="1"/>
  <c r="AT11" i="53" s="1"/>
  <c r="AR11" i="53" a="1"/>
  <c r="AR11" i="53" s="1"/>
  <c r="L11" i="53" a="1"/>
  <c r="L11" i="53" s="1"/>
  <c r="AD11" i="53" a="1"/>
  <c r="AD11" i="53" s="1"/>
  <c r="N11" i="53" a="1"/>
  <c r="N11" i="53" s="1"/>
  <c r="Q11" i="53" a="1"/>
  <c r="Q11" i="53" s="1"/>
  <c r="AV11" i="53" a="1"/>
  <c r="AV11" i="53" s="1"/>
  <c r="Y10" i="53"/>
  <c r="AO11" i="53" a="1"/>
  <c r="AO11" i="53" s="1"/>
  <c r="AM11" i="53" a="1"/>
  <c r="AM11" i="53" s="1"/>
  <c r="W10" i="53"/>
  <c r="AP10" i="53"/>
  <c r="X10" i="53"/>
  <c r="AN11" i="53" a="1"/>
  <c r="AN11" i="53" s="1"/>
  <c r="A17" i="53"/>
  <c r="AC15" i="13"/>
  <c r="Z16" i="13"/>
  <c r="J15" i="13"/>
  <c r="J15" i="16" s="1" a="1"/>
  <c r="J15" i="16" s="1"/>
  <c r="P14" i="13"/>
  <c r="L15" i="13"/>
  <c r="L15" i="16" s="1" a="1"/>
  <c r="L15" i="16" s="1"/>
  <c r="E15" i="13"/>
  <c r="E15" i="16" s="1" a="1"/>
  <c r="E15" i="16" s="1"/>
  <c r="O15" i="13"/>
  <c r="AD14" i="13"/>
  <c r="U15" i="13"/>
  <c r="U14" i="16" a="1"/>
  <c r="U14" i="16" s="1"/>
  <c r="D15" i="13"/>
  <c r="D14" i="16" a="1"/>
  <c r="D14" i="16" s="1"/>
  <c r="Q15" i="13"/>
  <c r="Q15" i="16" s="1" a="1"/>
  <c r="Q15" i="16" s="1"/>
  <c r="W14" i="13"/>
  <c r="R15" i="13"/>
  <c r="R14" i="16" a="1"/>
  <c r="R14" i="16" s="1"/>
  <c r="T16" i="13"/>
  <c r="H15" i="13"/>
  <c r="F15" i="13"/>
  <c r="X16" i="13"/>
  <c r="AB15" i="13"/>
  <c r="AB14" i="16" a="1"/>
  <c r="AB14" i="16" s="1"/>
  <c r="N15" i="13"/>
  <c r="N14" i="16" a="1"/>
  <c r="N14" i="16" s="1"/>
  <c r="G16" i="13"/>
  <c r="G16" i="16" s="1" a="1"/>
  <c r="G16" i="16" s="1"/>
  <c r="C15" i="13"/>
  <c r="C15" i="16" s="1" a="1"/>
  <c r="C15" i="16" s="1"/>
  <c r="I14" i="13"/>
  <c r="AA15" i="13"/>
  <c r="M15" i="13"/>
  <c r="V16" i="13"/>
  <c r="Y15" i="13"/>
  <c r="Y14" i="16" a="1"/>
  <c r="Y14" i="16" s="1"/>
  <c r="S15" i="13"/>
  <c r="S15" i="16" s="1" a="1"/>
  <c r="S15" i="16" s="1"/>
  <c r="K15" i="13"/>
  <c r="K14" i="16" a="1"/>
  <c r="K14" i="16" s="1"/>
  <c r="Q2" i="41"/>
  <c r="Q7" i="41"/>
  <c r="Q6" i="41"/>
  <c r="Q4" i="41"/>
  <c r="Q3" i="41"/>
  <c r="P5" i="41"/>
  <c r="X14" i="16" a="1"/>
  <c r="X14" i="16" s="1"/>
  <c r="Q14" i="16" a="1"/>
  <c r="Q14" i="16" s="1"/>
  <c r="C14" i="16" a="1"/>
  <c r="C14" i="16" s="1"/>
  <c r="J14" i="16" a="1"/>
  <c r="J14" i="16" s="1"/>
  <c r="Q7" i="30"/>
  <c r="Q4" i="30"/>
  <c r="P5" i="30"/>
  <c r="Q2" i="30"/>
  <c r="Q3" i="30"/>
  <c r="P6" i="30"/>
  <c r="X15" i="16" a="1"/>
  <c r="X15" i="16" s="1"/>
  <c r="AA14" i="16" a="1"/>
  <c r="AA14" i="16" s="1"/>
  <c r="T14" i="16" a="1"/>
  <c r="T14" i="16" s="1"/>
  <c r="F14" i="16" a="1"/>
  <c r="F14" i="16" s="1"/>
  <c r="M14" i="16" a="1"/>
  <c r="M14" i="16" s="1"/>
  <c r="Z15" i="16" a="1"/>
  <c r="Z15" i="16" s="1"/>
  <c r="G44" i="1"/>
  <c r="R26" i="1"/>
  <c r="D44" i="1"/>
  <c r="R23" i="1"/>
  <c r="Q22" i="1"/>
  <c r="F42" i="1"/>
  <c r="P25" i="1"/>
  <c r="E43" i="1"/>
  <c r="Q24" i="1"/>
  <c r="Z4" i="3"/>
  <c r="Z7" i="3"/>
  <c r="Z3" i="3"/>
  <c r="Z2" i="3"/>
  <c r="Z6" i="3"/>
  <c r="Z5" i="3"/>
  <c r="L21" i="17"/>
  <c r="K15" i="53" s="1"/>
  <c r="K15" i="18"/>
  <c r="B16" i="18"/>
  <c r="A18" i="18"/>
  <c r="C7" i="66" l="1" a="1"/>
  <c r="C7" i="66" s="1"/>
  <c r="C8" i="28" s="1"/>
  <c r="D7" i="66" a="1"/>
  <c r="D7" i="66" s="1"/>
  <c r="D8" i="28" s="1"/>
  <c r="E7" i="66" a="1"/>
  <c r="E7" i="66" s="1"/>
  <c r="E8" i="28" s="1"/>
  <c r="F7" i="66" a="1"/>
  <c r="F7" i="66" s="1"/>
  <c r="F8" i="28" s="1"/>
  <c r="W7" i="47"/>
  <c r="E4" i="48" s="1" a="1"/>
  <c r="E4" i="48" s="1"/>
  <c r="K4" i="48" s="1"/>
  <c r="L11" i="45"/>
  <c r="L31" i="45" s="1" a="1"/>
  <c r="L31" i="45" s="1"/>
  <c r="L13" i="45"/>
  <c r="L33" i="45" s="1" a="1"/>
  <c r="L33" i="45" s="1"/>
  <c r="L53" i="45" s="1"/>
  <c r="L12" i="45"/>
  <c r="L32" i="45" s="1" a="1"/>
  <c r="L32" i="45" s="1"/>
  <c r="L52" i="45" s="1"/>
  <c r="L16" i="45"/>
  <c r="L36" i="45" s="1" a="1"/>
  <c r="L36" i="45" s="1"/>
  <c r="L14" i="45"/>
  <c r="L34" i="45" s="1" a="1"/>
  <c r="L34" i="45" s="1"/>
  <c r="L54" i="45" s="1"/>
  <c r="L15" i="45"/>
  <c r="L35" i="45" s="1" a="1"/>
  <c r="L35" i="45" s="1"/>
  <c r="L55" i="45" s="1"/>
  <c r="L6" i="45"/>
  <c r="L26" i="45" s="1" a="1"/>
  <c r="L26" i="45" s="1"/>
  <c r="L46" i="45" s="1"/>
  <c r="L7" i="45"/>
  <c r="L27" i="45" s="1" a="1"/>
  <c r="L27" i="45" s="1"/>
  <c r="L5" i="45"/>
  <c r="L25" i="45" s="1" a="1"/>
  <c r="L25" i="45" s="1"/>
  <c r="L19" i="45"/>
  <c r="L39" i="45" s="1" a="1"/>
  <c r="L39" i="45" s="1"/>
  <c r="L59" i="45" s="1"/>
  <c r="L18" i="45"/>
  <c r="L38" i="45" s="1" a="1"/>
  <c r="L38" i="45" s="1"/>
  <c r="L58" i="45" s="1"/>
  <c r="L17" i="45"/>
  <c r="L37" i="45" s="1" a="1"/>
  <c r="L37" i="45" s="1"/>
  <c r="L10" i="45"/>
  <c r="L30" i="45" s="1" a="1"/>
  <c r="L30" i="45" s="1"/>
  <c r="L50" i="45" s="1"/>
  <c r="L9" i="45"/>
  <c r="L29" i="45" s="1" a="1"/>
  <c r="L29" i="45" s="1"/>
  <c r="L49" i="45" s="1"/>
  <c r="L8" i="45"/>
  <c r="L28" i="45" s="1" a="1"/>
  <c r="L28" i="45" s="1"/>
  <c r="L48" i="45" s="1"/>
  <c r="K4" i="45"/>
  <c r="K24" i="45" s="1" a="1"/>
  <c r="K24" i="45" s="1"/>
  <c r="K3" i="45"/>
  <c r="K23" i="45" s="1" a="1"/>
  <c r="K23" i="45" s="1"/>
  <c r="K43" i="45" s="1"/>
  <c r="K2" i="45"/>
  <c r="K22" i="45" s="1" a="1"/>
  <c r="K22" i="45" s="1"/>
  <c r="K42" i="45" s="1"/>
  <c r="J62" i="45"/>
  <c r="C75" i="45"/>
  <c r="C9" i="47" s="1" a="1"/>
  <c r="C9" i="47" s="1"/>
  <c r="I9" i="47" s="1"/>
  <c r="X8" i="47" a="1"/>
  <c r="X8" i="47" s="1"/>
  <c r="AD8" i="47" s="1"/>
  <c r="F5" i="48" s="1" a="1"/>
  <c r="F5" i="48" s="1"/>
  <c r="Q8" i="47" a="1"/>
  <c r="Q8" i="47" s="1"/>
  <c r="J8" i="47" a="1"/>
  <c r="J8" i="47" s="1"/>
  <c r="P8" i="47" s="1"/>
  <c r="D5" i="48" s="1" a="1"/>
  <c r="D5" i="48" s="1"/>
  <c r="K44" i="45"/>
  <c r="H16" i="63"/>
  <c r="J16" i="63"/>
  <c r="J9" i="47" a="1"/>
  <c r="J9" i="47" s="1"/>
  <c r="E4" i="57" a="1"/>
  <c r="E4" i="57" s="1"/>
  <c r="D8" i="59" s="1"/>
  <c r="F4" i="48" a="1"/>
  <c r="F4" i="48" s="1"/>
  <c r="D4" i="48" a="1"/>
  <c r="D4" i="48" s="1"/>
  <c r="V9" i="47" a="1"/>
  <c r="V9" i="47" s="1"/>
  <c r="K9" i="47" a="1"/>
  <c r="K9" i="47" s="1"/>
  <c r="AC9" i="47" a="1"/>
  <c r="AC9" i="47" s="1"/>
  <c r="O9" i="47" a="1"/>
  <c r="O9" i="47" s="1"/>
  <c r="H76" i="45"/>
  <c r="H10" i="47" s="1" a="1"/>
  <c r="H10" i="47" s="1"/>
  <c r="AA9" i="47" a="1"/>
  <c r="AA9" i="47" s="1"/>
  <c r="T9" i="47" a="1"/>
  <c r="T9" i="47" s="1"/>
  <c r="K67" i="45"/>
  <c r="M9" i="47" a="1"/>
  <c r="M9" i="47" s="1"/>
  <c r="E76" i="45"/>
  <c r="E10" i="47" s="1" a="1"/>
  <c r="E10" i="47" s="1"/>
  <c r="N9" i="47" a="1"/>
  <c r="N9" i="47" s="1"/>
  <c r="L9" i="47" a="1"/>
  <c r="L9" i="47" s="1"/>
  <c r="K63" i="45"/>
  <c r="AB9" i="47" a="1"/>
  <c r="AB9" i="47" s="1"/>
  <c r="Z9" i="47" a="1"/>
  <c r="Z9" i="47" s="1"/>
  <c r="U9" i="47" a="1"/>
  <c r="U9" i="47" s="1"/>
  <c r="D76" i="45"/>
  <c r="D10" i="47" s="1" a="1"/>
  <c r="D10" i="47" s="1"/>
  <c r="K65" i="45"/>
  <c r="K64" i="45"/>
  <c r="Y9" i="47" a="1"/>
  <c r="Y9" i="47" s="1"/>
  <c r="G76" i="45"/>
  <c r="G10" i="47" s="1" a="1"/>
  <c r="G10" i="47" s="1"/>
  <c r="S9" i="47" a="1"/>
  <c r="S9" i="47" s="1"/>
  <c r="R9" i="47" a="1"/>
  <c r="R9" i="47" s="1"/>
  <c r="L51" i="45"/>
  <c r="L57" i="45"/>
  <c r="L47" i="45"/>
  <c r="L45" i="45"/>
  <c r="L56" i="45"/>
  <c r="F76" i="45"/>
  <c r="F10" i="47" s="1" a="1"/>
  <c r="F10" i="47" s="1"/>
  <c r="K66" i="45"/>
  <c r="E17" i="63"/>
  <c r="M17" i="63" s="1"/>
  <c r="B17" i="63"/>
  <c r="F17" i="63"/>
  <c r="N17" i="63" s="1"/>
  <c r="C17" i="63"/>
  <c r="K17" i="63" s="1"/>
  <c r="D17" i="63"/>
  <c r="L17" i="63" s="1"/>
  <c r="G17" i="63"/>
  <c r="O17" i="63" s="1"/>
  <c r="E12" i="22"/>
  <c r="E18" i="22" s="1"/>
  <c r="C5" i="48" a="1"/>
  <c r="C5" i="48" s="1"/>
  <c r="I5" i="48" s="1"/>
  <c r="C5" i="57" a="1"/>
  <c r="C5" i="57" s="1"/>
  <c r="BP12" i="18"/>
  <c r="BT12" i="18"/>
  <c r="BQ12" i="18"/>
  <c r="BU12" i="18"/>
  <c r="BR12" i="18"/>
  <c r="BS12" i="18"/>
  <c r="B8" i="59"/>
  <c r="AN17" i="17"/>
  <c r="AN72" i="17" s="1"/>
  <c r="V72" i="17"/>
  <c r="AQ17" i="17"/>
  <c r="AQ72" i="17" s="1"/>
  <c r="Y72" i="17"/>
  <c r="E14" i="22"/>
  <c r="E20" i="22" s="1"/>
  <c r="AP17" i="17"/>
  <c r="AP72" i="17" s="1"/>
  <c r="AS17" i="17"/>
  <c r="AS72" i="17" s="1"/>
  <c r="AO17" i="17"/>
  <c r="AO72" i="17" s="1"/>
  <c r="AR17" i="17"/>
  <c r="AR72" i="17" s="1"/>
  <c r="M13" i="30" a="1"/>
  <c r="M13" i="30" s="1"/>
  <c r="M21" i="30" s="1"/>
  <c r="M10" i="30" a="1"/>
  <c r="M10" i="30" s="1"/>
  <c r="M18" i="30" s="1"/>
  <c r="M15" i="30" a="1"/>
  <c r="M15" i="30" s="1"/>
  <c r="M23" i="30" s="1"/>
  <c r="AI18" i="17"/>
  <c r="AI73" i="17" s="1"/>
  <c r="M12" i="30" a="1"/>
  <c r="M12" i="30" s="1"/>
  <c r="M20" i="30" s="1"/>
  <c r="M14" i="30" a="1"/>
  <c r="M14" i="30" s="1"/>
  <c r="M22" i="30" s="1"/>
  <c r="M11" i="30" a="1"/>
  <c r="M11" i="30" s="1"/>
  <c r="M19" i="30" s="1"/>
  <c r="AE18" i="17"/>
  <c r="AE73" i="17" s="1"/>
  <c r="V18" i="17" a="1"/>
  <c r="V18" i="17" s="1"/>
  <c r="V73" i="17" s="1"/>
  <c r="AJ18" i="17"/>
  <c r="AJ73" i="17" s="1"/>
  <c r="AA18" i="17" a="1"/>
  <c r="AA18" i="17" s="1"/>
  <c r="AA73" i="17" s="1"/>
  <c r="AH18" i="17"/>
  <c r="AH73" i="17" s="1"/>
  <c r="AG18" i="17"/>
  <c r="AG73" i="17" s="1"/>
  <c r="AF18" i="17"/>
  <c r="AF73" i="17" s="1"/>
  <c r="Y18" i="17" a="1"/>
  <c r="Y18" i="17" s="1"/>
  <c r="Y73" i="17" s="1"/>
  <c r="X18" i="17" a="1"/>
  <c r="X18" i="17" s="1"/>
  <c r="X73" i="17" s="1"/>
  <c r="W18" i="17" a="1"/>
  <c r="W18" i="17" s="1"/>
  <c r="W73" i="17" s="1"/>
  <c r="Z18" i="17" a="1"/>
  <c r="Z18" i="17" s="1"/>
  <c r="Z73" i="17" s="1"/>
  <c r="CB11" i="18"/>
  <c r="H15" i="28"/>
  <c r="G19" i="59"/>
  <c r="F11" i="60"/>
  <c r="M11" i="60" s="1"/>
  <c r="C11" i="60"/>
  <c r="J11" i="60" s="1"/>
  <c r="D11" i="60"/>
  <c r="K11" i="60" s="1"/>
  <c r="E11" i="60"/>
  <c r="L11" i="60" s="1"/>
  <c r="I10" i="25"/>
  <c r="I11" i="25" s="1"/>
  <c r="L32" i="3"/>
  <c r="S18" i="17"/>
  <c r="P19" i="17" a="1"/>
  <c r="P19" i="17" s="1"/>
  <c r="AY19" i="17" s="1"/>
  <c r="O19" i="17" a="1"/>
  <c r="O19" i="17" s="1"/>
  <c r="AX19" i="17" s="1"/>
  <c r="N19" i="17" a="1"/>
  <c r="N19" i="17" s="1"/>
  <c r="AW19" i="17" s="1"/>
  <c r="M19" i="17" a="1"/>
  <c r="M19" i="17" s="1"/>
  <c r="AV19" i="17" s="1"/>
  <c r="Q19" i="17" a="1"/>
  <c r="Q19" i="17" s="1"/>
  <c r="AZ19" i="17" s="1"/>
  <c r="R19" i="17" a="1"/>
  <c r="R19" i="17" s="1"/>
  <c r="BA19" i="17" s="1"/>
  <c r="CC11" i="18"/>
  <c r="K14" i="41"/>
  <c r="K22" i="41" s="1"/>
  <c r="K15" i="41"/>
  <c r="K23" i="41" s="1"/>
  <c r="K10" i="41"/>
  <c r="K18" i="41" s="1"/>
  <c r="K11" i="41"/>
  <c r="K19" i="41" s="1"/>
  <c r="J24" i="30"/>
  <c r="B35" i="30" s="1"/>
  <c r="K12" i="41"/>
  <c r="K20" i="41" s="1"/>
  <c r="K13" i="41"/>
  <c r="K21" i="41" s="1"/>
  <c r="BZ11" i="18"/>
  <c r="CA11" i="18"/>
  <c r="BX11" i="18"/>
  <c r="BK12" i="18" a="1"/>
  <c r="BK12" i="18" s="1"/>
  <c r="BJ12" i="18" a="1"/>
  <c r="BJ12" i="18" s="1"/>
  <c r="BI12" i="18" a="1"/>
  <c r="BI12" i="18" s="1"/>
  <c r="BH12" i="18" a="1"/>
  <c r="BH12" i="18" s="1"/>
  <c r="BM12" i="18" a="1"/>
  <c r="BM12" i="18" s="1"/>
  <c r="BL12" i="18" a="1"/>
  <c r="BL12" i="18" s="1"/>
  <c r="BY11" i="18"/>
  <c r="BC12" i="18" a="1"/>
  <c r="BC12" i="18" s="1"/>
  <c r="AM12" i="18" a="1"/>
  <c r="AM12" i="18" s="1"/>
  <c r="BA12" i="18" a="1"/>
  <c r="BA12" i="18" s="1"/>
  <c r="AK12" i="18" a="1"/>
  <c r="AK12" i="18" s="1"/>
  <c r="AZ12" i="18" a="1"/>
  <c r="AZ12" i="18" s="1"/>
  <c r="AE12" i="18" a="1"/>
  <c r="AE12" i="18" s="1"/>
  <c r="AD12" i="18" a="1"/>
  <c r="AD12" i="18" s="1"/>
  <c r="AC12" i="18" a="1"/>
  <c r="AC12" i="18" s="1"/>
  <c r="AJ12" i="18" a="1"/>
  <c r="AJ12" i="18" s="1"/>
  <c r="AB12" i="18" a="1"/>
  <c r="AB12" i="18" s="1"/>
  <c r="AG12" i="18" a="1"/>
  <c r="AG12" i="18" s="1"/>
  <c r="AF12" i="18" a="1"/>
  <c r="AF12" i="18" s="1"/>
  <c r="BD12" i="18" a="1"/>
  <c r="BD12" i="18" s="1"/>
  <c r="AN12" i="18" a="1"/>
  <c r="AN12" i="18" s="1"/>
  <c r="BE12" i="18" a="1"/>
  <c r="BE12" i="18" s="1"/>
  <c r="AO12" i="18" a="1"/>
  <c r="AO12" i="18" s="1"/>
  <c r="BB12" i="18" a="1"/>
  <c r="BB12" i="18" s="1"/>
  <c r="AL12" i="18" a="1"/>
  <c r="AL12" i="18" s="1"/>
  <c r="AP11" i="18"/>
  <c r="Y11" i="18"/>
  <c r="W11" i="18"/>
  <c r="T11" i="18"/>
  <c r="S24" i="3"/>
  <c r="X11" i="18"/>
  <c r="AT12" i="18" a="1"/>
  <c r="AT12" i="18" s="1"/>
  <c r="T12" i="3" s="1"/>
  <c r="T20" i="3" s="1"/>
  <c r="N12" i="18" a="1"/>
  <c r="N12" i="18" s="1"/>
  <c r="AW12" i="18" a="1"/>
  <c r="AW12" i="18" s="1"/>
  <c r="T15" i="3" s="1"/>
  <c r="T23" i="3" s="1"/>
  <c r="M12" i="18" a="1"/>
  <c r="M12" i="18" s="1"/>
  <c r="L12" i="18" a="1"/>
  <c r="L12" i="18" s="1"/>
  <c r="P12" i="18" a="1"/>
  <c r="P12" i="18" s="1"/>
  <c r="AU12" i="18" a="1"/>
  <c r="AU12" i="18" s="1"/>
  <c r="T13" i="3" s="1"/>
  <c r="T21" i="3" s="1"/>
  <c r="R11" i="18"/>
  <c r="AS12" i="18" a="1"/>
  <c r="AS12" i="18" s="1"/>
  <c r="T11" i="3" s="1"/>
  <c r="T19" i="3" s="1"/>
  <c r="Q12" i="18" a="1"/>
  <c r="Q12" i="18" s="1"/>
  <c r="V11" i="18"/>
  <c r="AR12" i="18" a="1"/>
  <c r="AR12" i="18" s="1"/>
  <c r="T10" i="3" s="1"/>
  <c r="T18" i="3" s="1"/>
  <c r="U11" i="18"/>
  <c r="AV12" i="18" a="1"/>
  <c r="AV12" i="18" s="1"/>
  <c r="T14" i="3" s="1"/>
  <c r="T22" i="3" s="1"/>
  <c r="O12" i="18" a="1"/>
  <c r="O12" i="18" s="1"/>
  <c r="AP11" i="53"/>
  <c r="Y11" i="53"/>
  <c r="AO12" i="53" a="1"/>
  <c r="AO12" i="53" s="1"/>
  <c r="AL12" i="53" a="1"/>
  <c r="AL12" i="53" s="1"/>
  <c r="V11" i="53"/>
  <c r="AK12" i="53" a="1"/>
  <c r="AK12" i="53" s="1"/>
  <c r="U11" i="53"/>
  <c r="Q12" i="53" a="1"/>
  <c r="Q12" i="53" s="1"/>
  <c r="AG12" i="53" a="1"/>
  <c r="AG12" i="53" s="1"/>
  <c r="AF12" i="53" a="1"/>
  <c r="AF12" i="53" s="1"/>
  <c r="M12" i="53" a="1"/>
  <c r="M12" i="53" s="1"/>
  <c r="AC12" i="53" a="1"/>
  <c r="AC12" i="53" s="1"/>
  <c r="AE12" i="53" a="1"/>
  <c r="AE12" i="53" s="1"/>
  <c r="AV12" i="53" a="1"/>
  <c r="AV12" i="53" s="1"/>
  <c r="T11" i="53"/>
  <c r="AW12" i="53" a="1"/>
  <c r="AW12" i="53" s="1"/>
  <c r="AR12" i="53" a="1"/>
  <c r="AR12" i="53" s="1"/>
  <c r="AJ12" i="53" a="1"/>
  <c r="AJ12" i="53" s="1"/>
  <c r="AT12" i="53" a="1"/>
  <c r="AT12" i="53" s="1"/>
  <c r="N12" i="53" a="1"/>
  <c r="N12" i="53" s="1"/>
  <c r="R11" i="53"/>
  <c r="AB12" i="53" a="1"/>
  <c r="AB12" i="53" s="1"/>
  <c r="L12" i="53" a="1"/>
  <c r="L12" i="53" s="1"/>
  <c r="AS12" i="53" a="1"/>
  <c r="AS12" i="53" s="1"/>
  <c r="P12" i="53" a="1"/>
  <c r="P12" i="53" s="1"/>
  <c r="AU12" i="53" a="1"/>
  <c r="AU12" i="53" s="1"/>
  <c r="AD12" i="53" a="1"/>
  <c r="AD12" i="53" s="1"/>
  <c r="O12" i="53" a="1"/>
  <c r="O12" i="53" s="1"/>
  <c r="AM12" i="53" a="1"/>
  <c r="AM12" i="53" s="1"/>
  <c r="W11" i="53"/>
  <c r="AN12" i="53" a="1"/>
  <c r="AN12" i="53" s="1"/>
  <c r="X11" i="53"/>
  <c r="A18" i="53"/>
  <c r="S16" i="13"/>
  <c r="S16" i="16" s="1" a="1"/>
  <c r="S16" i="16" s="1"/>
  <c r="Y16" i="13"/>
  <c r="Y15" i="16" a="1"/>
  <c r="Y15" i="16" s="1"/>
  <c r="M16" i="13"/>
  <c r="C16" i="13"/>
  <c r="I15" i="13"/>
  <c r="Q16" i="13"/>
  <c r="W15" i="13"/>
  <c r="D16" i="13"/>
  <c r="D15" i="16" a="1"/>
  <c r="D15" i="16" s="1"/>
  <c r="Z17" i="13"/>
  <c r="V17" i="13"/>
  <c r="AB16" i="13"/>
  <c r="AB15" i="16" a="1"/>
  <c r="AB15" i="16" s="1"/>
  <c r="H16" i="13"/>
  <c r="R16" i="13"/>
  <c r="R15" i="16" a="1"/>
  <c r="R15" i="16" s="1"/>
  <c r="E16" i="13"/>
  <c r="E16" i="16" s="1" a="1"/>
  <c r="E16" i="16" s="1"/>
  <c r="K16" i="13"/>
  <c r="K15" i="16" a="1"/>
  <c r="K15" i="16" s="1"/>
  <c r="AA16" i="13"/>
  <c r="N16" i="13"/>
  <c r="N15" i="16" a="1"/>
  <c r="N15" i="16" s="1"/>
  <c r="X17" i="13"/>
  <c r="F16" i="13"/>
  <c r="T17" i="13"/>
  <c r="J16" i="13"/>
  <c r="P15" i="13"/>
  <c r="G17" i="13"/>
  <c r="G17" i="16" s="1" a="1"/>
  <c r="G17" i="16" s="1"/>
  <c r="AD15" i="13"/>
  <c r="U16" i="13"/>
  <c r="U15" i="16" a="1"/>
  <c r="U15" i="16" s="1"/>
  <c r="O16" i="13"/>
  <c r="L16" i="13"/>
  <c r="L16" i="16" s="1" a="1"/>
  <c r="L16" i="16" s="1"/>
  <c r="AC16" i="13"/>
  <c r="Q5" i="41"/>
  <c r="R3" i="41"/>
  <c r="R4" i="41"/>
  <c r="R7" i="41"/>
  <c r="R6" i="41"/>
  <c r="R2" i="41"/>
  <c r="Z16" i="16" a="1"/>
  <c r="Z16" i="16" s="1"/>
  <c r="R2" i="30"/>
  <c r="R4" i="30"/>
  <c r="R7" i="30"/>
  <c r="T15" i="16" a="1"/>
  <c r="T15" i="16" s="1"/>
  <c r="AA15" i="16" a="1"/>
  <c r="AA15" i="16" s="1"/>
  <c r="M15" i="16" a="1"/>
  <c r="M15" i="16" s="1"/>
  <c r="F15" i="16" a="1"/>
  <c r="F15" i="16" s="1"/>
  <c r="R3" i="30"/>
  <c r="Q5" i="30"/>
  <c r="Q6" i="30"/>
  <c r="R22" i="1"/>
  <c r="C43" i="1"/>
  <c r="E44" i="1"/>
  <c r="R24" i="1"/>
  <c r="D45" i="1"/>
  <c r="S23" i="1"/>
  <c r="F43" i="1"/>
  <c r="Q25" i="1"/>
  <c r="G45" i="1"/>
  <c r="S26" i="1"/>
  <c r="AA7" i="3"/>
  <c r="AA5" i="3"/>
  <c r="AA6" i="3"/>
  <c r="AA2" i="3"/>
  <c r="AA3" i="3"/>
  <c r="AA4" i="3"/>
  <c r="B17" i="18"/>
  <c r="I22" i="17"/>
  <c r="L22" i="17"/>
  <c r="K16" i="53" s="1"/>
  <c r="K16" i="18"/>
  <c r="A19" i="18"/>
  <c r="C44" i="1"/>
  <c r="E13" i="22" l="1"/>
  <c r="E19" i="22" s="1"/>
  <c r="J4" i="48"/>
  <c r="E15" i="22"/>
  <c r="E21" i="22" s="1"/>
  <c r="L4" i="48"/>
  <c r="J5" i="48"/>
  <c r="L5" i="48"/>
  <c r="I8" i="59"/>
  <c r="B63" i="59"/>
  <c r="I63" i="59" s="1"/>
  <c r="D63" i="59"/>
  <c r="K63" i="59" s="1"/>
  <c r="C8" i="66" a="1"/>
  <c r="C8" i="66" s="1"/>
  <c r="C9" i="28" s="1"/>
  <c r="D8" i="66" a="1"/>
  <c r="D8" i="66" s="1"/>
  <c r="D9" i="28" s="1"/>
  <c r="E8" i="66" a="1"/>
  <c r="E8" i="66" s="1"/>
  <c r="E9" i="28" s="1"/>
  <c r="F8" i="66" a="1"/>
  <c r="F8" i="66" s="1"/>
  <c r="F9" i="28" s="1"/>
  <c r="Q9" i="47" a="1"/>
  <c r="Q9" i="47" s="1"/>
  <c r="X9" i="47" a="1"/>
  <c r="X9" i="47" s="1"/>
  <c r="AD9" i="47" s="1"/>
  <c r="F6" i="57" s="1" a="1"/>
  <c r="F6" i="57" s="1"/>
  <c r="C76" i="45"/>
  <c r="C10" i="47" s="1" a="1"/>
  <c r="C10" i="47" s="1"/>
  <c r="I10" i="47" s="1"/>
  <c r="P9" i="47"/>
  <c r="W9" i="47"/>
  <c r="W8" i="47"/>
  <c r="E5" i="48" s="1" a="1"/>
  <c r="E5" i="48" s="1"/>
  <c r="L2" i="45"/>
  <c r="L22" i="45" s="1" a="1"/>
  <c r="L22" i="45" s="1"/>
  <c r="L42" i="45" s="1"/>
  <c r="L3" i="45"/>
  <c r="L23" i="45" s="1" a="1"/>
  <c r="L23" i="45" s="1"/>
  <c r="L43" i="45" s="1"/>
  <c r="L4" i="45"/>
  <c r="L24" i="45" s="1" a="1"/>
  <c r="L24" i="45" s="1"/>
  <c r="L44" i="45" s="1"/>
  <c r="M8" i="45"/>
  <c r="M28" i="45" s="1" a="1"/>
  <c r="M28" i="45" s="1"/>
  <c r="M9" i="45"/>
  <c r="M29" i="45" s="1" a="1"/>
  <c r="M29" i="45" s="1"/>
  <c r="M10" i="45"/>
  <c r="M30" i="45" s="1" a="1"/>
  <c r="M30" i="45" s="1"/>
  <c r="M17" i="45"/>
  <c r="M37" i="45" s="1" a="1"/>
  <c r="M37" i="45" s="1"/>
  <c r="M57" i="45" s="1"/>
  <c r="M18" i="45"/>
  <c r="M38" i="45" s="1" a="1"/>
  <c r="M38" i="45" s="1"/>
  <c r="M58" i="45" s="1"/>
  <c r="M19" i="45"/>
  <c r="M39" i="45" s="1" a="1"/>
  <c r="M39" i="45" s="1"/>
  <c r="M5" i="45"/>
  <c r="M25" i="45" s="1" a="1"/>
  <c r="M25" i="45" s="1"/>
  <c r="M45" i="45" s="1"/>
  <c r="M7" i="45"/>
  <c r="M27" i="45" s="1" a="1"/>
  <c r="M27" i="45" s="1"/>
  <c r="M6" i="45"/>
  <c r="M26" i="45" s="1" a="1"/>
  <c r="M26" i="45" s="1"/>
  <c r="M15" i="45"/>
  <c r="M35" i="45" s="1" a="1"/>
  <c r="M35" i="45" s="1"/>
  <c r="M14" i="45"/>
  <c r="M34" i="45" s="1" a="1"/>
  <c r="M34" i="45" s="1"/>
  <c r="M16" i="45"/>
  <c r="M36" i="45" s="1" a="1"/>
  <c r="M36" i="45" s="1"/>
  <c r="M56" i="45" s="1"/>
  <c r="M12" i="45"/>
  <c r="M32" i="45" s="1" a="1"/>
  <c r="M32" i="45" s="1"/>
  <c r="M13" i="45"/>
  <c r="M33" i="45" s="1" a="1"/>
  <c r="M33" i="45" s="1"/>
  <c r="M53" i="45" s="1"/>
  <c r="M11" i="45"/>
  <c r="M31" i="45" s="1" a="1"/>
  <c r="M31" i="45" s="1"/>
  <c r="M51" i="45" s="1"/>
  <c r="K62" i="45"/>
  <c r="P16" i="63"/>
  <c r="H17" i="63"/>
  <c r="J17" i="63"/>
  <c r="P17" i="63" s="1"/>
  <c r="D5" i="57" a="1"/>
  <c r="D5" i="57" s="1"/>
  <c r="C9" i="59" s="1"/>
  <c r="I6" i="62" s="1"/>
  <c r="E8" i="59"/>
  <c r="C8" i="59"/>
  <c r="D6" i="57" a="1"/>
  <c r="D6" i="57" s="1"/>
  <c r="N10" i="47" a="1"/>
  <c r="N10" i="47" s="1"/>
  <c r="F5" i="57" a="1"/>
  <c r="F5" i="57" s="1"/>
  <c r="E9" i="59" s="1"/>
  <c r="L63" i="45"/>
  <c r="V10" i="47" a="1"/>
  <c r="V10" i="47" s="1"/>
  <c r="AC10" i="47" a="1"/>
  <c r="AC10" i="47" s="1"/>
  <c r="O10" i="47" a="1"/>
  <c r="O10" i="47" s="1"/>
  <c r="J10" i="47" a="1"/>
  <c r="J10" i="47" s="1"/>
  <c r="S10" i="47" a="1"/>
  <c r="S10" i="47" s="1"/>
  <c r="L10" i="47" a="1"/>
  <c r="L10" i="47" s="1"/>
  <c r="AB10" i="47" a="1"/>
  <c r="AB10" i="47" s="1"/>
  <c r="Q10" i="47" a="1"/>
  <c r="Q10" i="47" s="1"/>
  <c r="U10" i="47" a="1"/>
  <c r="U10" i="47" s="1"/>
  <c r="X10" i="47" a="1"/>
  <c r="X10" i="47" s="1"/>
  <c r="Z10" i="47" a="1"/>
  <c r="Z10" i="47" s="1"/>
  <c r="Y10" i="47" a="1"/>
  <c r="Y10" i="47" s="1"/>
  <c r="L66" i="45"/>
  <c r="H77" i="45"/>
  <c r="H11" i="47" s="1" a="1"/>
  <c r="H11" i="47" s="1"/>
  <c r="L64" i="45"/>
  <c r="D77" i="45"/>
  <c r="D11" i="47" s="1" a="1"/>
  <c r="D11" i="47" s="1"/>
  <c r="E6" i="48" a="1"/>
  <c r="E6" i="48" s="1"/>
  <c r="K6" i="48" s="1"/>
  <c r="G77" i="45"/>
  <c r="G11" i="47" s="1" a="1"/>
  <c r="G11" i="47" s="1"/>
  <c r="L67" i="45"/>
  <c r="M10" i="47" a="1"/>
  <c r="M10" i="47" s="1"/>
  <c r="R10" i="47" a="1"/>
  <c r="R10" i="47" s="1"/>
  <c r="AA10" i="47" a="1"/>
  <c r="AA10" i="47" s="1"/>
  <c r="K10" i="47" a="1"/>
  <c r="K10" i="47" s="1"/>
  <c r="F77" i="45"/>
  <c r="F11" i="47" s="1" a="1"/>
  <c r="F11" i="47" s="1"/>
  <c r="E77" i="45"/>
  <c r="E11" i="47" s="1" a="1"/>
  <c r="E11" i="47" s="1"/>
  <c r="M48" i="45"/>
  <c r="M49" i="45"/>
  <c r="M50" i="45"/>
  <c r="L65" i="45"/>
  <c r="T10" i="47" a="1"/>
  <c r="T10" i="47" s="1"/>
  <c r="M55" i="45"/>
  <c r="M54" i="45"/>
  <c r="M52" i="45"/>
  <c r="M59" i="45"/>
  <c r="M46" i="45"/>
  <c r="M47" i="45"/>
  <c r="E18" i="63"/>
  <c r="M18" i="63" s="1"/>
  <c r="F18" i="63"/>
  <c r="N18" i="63" s="1"/>
  <c r="B18" i="63"/>
  <c r="C18" i="63"/>
  <c r="K18" i="63" s="1"/>
  <c r="G18" i="63"/>
  <c r="O18" i="63" s="1"/>
  <c r="D18" i="63"/>
  <c r="L18" i="63" s="1"/>
  <c r="H5" i="62"/>
  <c r="C6" i="48" a="1"/>
  <c r="C6" i="48" s="1"/>
  <c r="I6" i="48" s="1"/>
  <c r="C6" i="57" a="1"/>
  <c r="C6" i="57" s="1"/>
  <c r="BR13" i="18"/>
  <c r="BS13" i="18"/>
  <c r="BP13" i="18"/>
  <c r="BT13" i="18"/>
  <c r="BQ13" i="18"/>
  <c r="BU13" i="18"/>
  <c r="K8" i="59"/>
  <c r="J5" i="62"/>
  <c r="F13" i="22"/>
  <c r="F19" i="22" s="1"/>
  <c r="F15" i="22"/>
  <c r="F21" i="22" s="1"/>
  <c r="B9" i="59"/>
  <c r="F12" i="22"/>
  <c r="F18" i="22" s="1"/>
  <c r="AR18" i="17"/>
  <c r="AR73" i="17" s="1"/>
  <c r="AS18" i="17"/>
  <c r="AS73" i="17" s="1"/>
  <c r="AO18" i="17"/>
  <c r="AO73" i="17" s="1"/>
  <c r="AN18" i="17"/>
  <c r="AN73" i="17" s="1"/>
  <c r="AP18" i="17"/>
  <c r="AP73" i="17" s="1"/>
  <c r="AQ18" i="17"/>
  <c r="AQ73" i="17" s="1"/>
  <c r="N10" i="30" a="1"/>
  <c r="N10" i="30" s="1"/>
  <c r="N18" i="30" s="1"/>
  <c r="AE19" i="17"/>
  <c r="AE74" i="17" s="1"/>
  <c r="N15" i="30" a="1"/>
  <c r="N15" i="30" s="1"/>
  <c r="N23" i="30" s="1"/>
  <c r="N12" i="30" a="1"/>
  <c r="N12" i="30" s="1"/>
  <c r="N20" i="30" s="1"/>
  <c r="N14" i="30" a="1"/>
  <c r="N14" i="30" s="1"/>
  <c r="N22" i="30" s="1"/>
  <c r="N11" i="30" a="1"/>
  <c r="N11" i="30" s="1"/>
  <c r="N19" i="30" s="1"/>
  <c r="AG19" i="17"/>
  <c r="AG74" i="17" s="1"/>
  <c r="AF19" i="17"/>
  <c r="AF74" i="17" s="1"/>
  <c r="X19" i="17" a="1"/>
  <c r="X19" i="17" s="1"/>
  <c r="X74" i="17" s="1"/>
  <c r="N13" i="30" a="1"/>
  <c r="N13" i="30" s="1"/>
  <c r="N21" i="30" s="1"/>
  <c r="W19" i="17" a="1"/>
  <c r="W19" i="17" s="1"/>
  <c r="W74" i="17" s="1"/>
  <c r="V19" i="17" a="1"/>
  <c r="V19" i="17" s="1"/>
  <c r="V74" i="17" s="1"/>
  <c r="AJ19" i="17"/>
  <c r="AJ74" i="17" s="1"/>
  <c r="AA19" i="17" a="1"/>
  <c r="AA19" i="17" s="1"/>
  <c r="AA74" i="17" s="1"/>
  <c r="AI19" i="17"/>
  <c r="AI74" i="17" s="1"/>
  <c r="Z19" i="17" a="1"/>
  <c r="Z19" i="17" s="1"/>
  <c r="Z74" i="17" s="1"/>
  <c r="AH19" i="17"/>
  <c r="AH74" i="17" s="1"/>
  <c r="Y19" i="17" a="1"/>
  <c r="Y19" i="17" s="1"/>
  <c r="H16" i="28"/>
  <c r="G20" i="59"/>
  <c r="C12" i="60"/>
  <c r="J12" i="60" s="1"/>
  <c r="D12" i="60"/>
  <c r="K12" i="60" s="1"/>
  <c r="E12" i="60"/>
  <c r="L12" i="60" s="1"/>
  <c r="F12" i="60"/>
  <c r="M12" i="60" s="1"/>
  <c r="J10" i="25"/>
  <c r="J11" i="25" s="1"/>
  <c r="L33" i="3"/>
  <c r="S19" i="17"/>
  <c r="R20" i="17" a="1"/>
  <c r="R20" i="17" s="1"/>
  <c r="BA20" i="17" s="1"/>
  <c r="M20" i="17" a="1"/>
  <c r="M20" i="17" s="1"/>
  <c r="AV20" i="17" s="1"/>
  <c r="Q20" i="17" a="1"/>
  <c r="Q20" i="17" s="1"/>
  <c r="AZ20" i="17" s="1"/>
  <c r="N20" i="17" a="1"/>
  <c r="N20" i="17" s="1"/>
  <c r="AW20" i="17" s="1"/>
  <c r="P20" i="17" a="1"/>
  <c r="P20" i="17" s="1"/>
  <c r="AY20" i="17" s="1"/>
  <c r="O20" i="17" a="1"/>
  <c r="O20" i="17" s="1"/>
  <c r="AX20" i="17" s="1"/>
  <c r="L14" i="41"/>
  <c r="L22" i="41" s="1"/>
  <c r="K24" i="30"/>
  <c r="B36" i="30" s="1"/>
  <c r="E9" i="66" s="1" a="1"/>
  <c r="E9" i="66" s="1"/>
  <c r="L15" i="41"/>
  <c r="L23" i="41" s="1"/>
  <c r="L10" i="41"/>
  <c r="L18" i="41" s="1"/>
  <c r="L11" i="41"/>
  <c r="L19" i="41" s="1"/>
  <c r="BX12" i="18"/>
  <c r="L12" i="41"/>
  <c r="L20" i="41" s="1"/>
  <c r="L13" i="41"/>
  <c r="L21" i="41" s="1"/>
  <c r="CB12" i="18"/>
  <c r="AP12" i="18"/>
  <c r="CC12" i="18"/>
  <c r="BY12" i="18"/>
  <c r="U12" i="18"/>
  <c r="BZ12" i="18"/>
  <c r="CA12" i="18"/>
  <c r="BM13" i="18" a="1"/>
  <c r="BM13" i="18" s="1"/>
  <c r="BL13" i="18" a="1"/>
  <c r="BL13" i="18" s="1"/>
  <c r="BH13" i="18" a="1"/>
  <c r="BH13" i="18" s="1"/>
  <c r="BK13" i="18" a="1"/>
  <c r="BK13" i="18" s="1"/>
  <c r="BJ13" i="18" a="1"/>
  <c r="BJ13" i="18" s="1"/>
  <c r="BI13" i="18" a="1"/>
  <c r="BI13" i="18" s="1"/>
  <c r="W12" i="18"/>
  <c r="Y12" i="18"/>
  <c r="T12" i="18"/>
  <c r="AW13" i="18" a="1"/>
  <c r="AW13" i="18" s="1"/>
  <c r="U15" i="3" s="1"/>
  <c r="U23" i="3" s="1"/>
  <c r="AR13" i="18" a="1"/>
  <c r="AR13" i="18" s="1"/>
  <c r="U10" i="3" s="1"/>
  <c r="U18" i="3" s="1"/>
  <c r="BC13" i="18" a="1"/>
  <c r="BC13" i="18" s="1"/>
  <c r="AM13" i="18" a="1"/>
  <c r="AM13" i="18" s="1"/>
  <c r="BD13" i="18" a="1"/>
  <c r="BD13" i="18" s="1"/>
  <c r="AN13" i="18" a="1"/>
  <c r="AN13" i="18" s="1"/>
  <c r="AZ13" i="18" a="1"/>
  <c r="AZ13" i="18" s="1"/>
  <c r="AG13" i="18" a="1"/>
  <c r="AG13" i="18" s="1"/>
  <c r="AF13" i="18" a="1"/>
  <c r="AF13" i="18" s="1"/>
  <c r="AE13" i="18" a="1"/>
  <c r="AE13" i="18" s="1"/>
  <c r="AD13" i="18" a="1"/>
  <c r="AD13" i="18" s="1"/>
  <c r="AC13" i="18" a="1"/>
  <c r="AC13" i="18" s="1"/>
  <c r="AJ13" i="18" a="1"/>
  <c r="AJ13" i="18" s="1"/>
  <c r="AB13" i="18" a="1"/>
  <c r="AB13" i="18" s="1"/>
  <c r="BA13" i="18" a="1"/>
  <c r="BA13" i="18" s="1"/>
  <c r="AK13" i="18" a="1"/>
  <c r="AK13" i="18" s="1"/>
  <c r="BE13" i="18" a="1"/>
  <c r="BE13" i="18" s="1"/>
  <c r="AO13" i="18" a="1"/>
  <c r="AO13" i="18" s="1"/>
  <c r="BB13" i="18" a="1"/>
  <c r="BB13" i="18" s="1"/>
  <c r="AL13" i="18" a="1"/>
  <c r="AL13" i="18" s="1"/>
  <c r="T24" i="3"/>
  <c r="M13" i="18" a="1"/>
  <c r="M13" i="18" s="1"/>
  <c r="X12" i="18"/>
  <c r="AU13" i="18" a="1"/>
  <c r="AU13" i="18" s="1"/>
  <c r="U13" i="3" s="1"/>
  <c r="U21" i="3" s="1"/>
  <c r="O13" i="18" a="1"/>
  <c r="O13" i="18" s="1"/>
  <c r="V12" i="18"/>
  <c r="AS13" i="18" a="1"/>
  <c r="AS13" i="18" s="1"/>
  <c r="U11" i="3" s="1"/>
  <c r="U19" i="3" s="1"/>
  <c r="AV13" i="18" a="1"/>
  <c r="AV13" i="18" s="1"/>
  <c r="U14" i="3" s="1"/>
  <c r="U22" i="3" s="1"/>
  <c r="R12" i="18"/>
  <c r="AT13" i="18" a="1"/>
  <c r="AT13" i="18" s="1"/>
  <c r="U12" i="3" s="1"/>
  <c r="U20" i="3" s="1"/>
  <c r="Q13" i="18" a="1"/>
  <c r="Q13" i="18" s="1"/>
  <c r="L13" i="18" a="1"/>
  <c r="L13" i="18" s="1"/>
  <c r="P13" i="18" a="1"/>
  <c r="P13" i="18" s="1"/>
  <c r="N13" i="18" a="1"/>
  <c r="N13" i="18" s="1"/>
  <c r="AN13" i="53" a="1"/>
  <c r="AN13" i="53" s="1"/>
  <c r="X12" i="53"/>
  <c r="AK13" i="53" a="1"/>
  <c r="AK13" i="53" s="1"/>
  <c r="U12" i="53"/>
  <c r="AP12" i="53"/>
  <c r="Y12" i="53"/>
  <c r="AO13" i="53" a="1"/>
  <c r="AO13" i="53" s="1"/>
  <c r="AJ13" i="53" a="1"/>
  <c r="AJ13" i="53" s="1"/>
  <c r="AR13" i="53" a="1"/>
  <c r="AR13" i="53" s="1"/>
  <c r="L13" i="53" a="1"/>
  <c r="L13" i="53" s="1"/>
  <c r="T12" i="53"/>
  <c r="AD13" i="53" a="1"/>
  <c r="AD13" i="53" s="1"/>
  <c r="N13" i="53" a="1"/>
  <c r="N13" i="53" s="1"/>
  <c r="M13" i="53" a="1"/>
  <c r="M13" i="53" s="1"/>
  <c r="P13" i="53" a="1"/>
  <c r="P13" i="53" s="1"/>
  <c r="R12" i="53"/>
  <c r="AW13" i="53" a="1"/>
  <c r="AW13" i="53" s="1"/>
  <c r="AF13" i="53" a="1"/>
  <c r="AF13" i="53" s="1"/>
  <c r="AU13" i="53" a="1"/>
  <c r="AU13" i="53" s="1"/>
  <c r="AS13" i="53" a="1"/>
  <c r="AS13" i="53" s="1"/>
  <c r="AB13" i="53" a="1"/>
  <c r="AB13" i="53" s="1"/>
  <c r="Q13" i="53" a="1"/>
  <c r="Q13" i="53" s="1"/>
  <c r="O13" i="53" a="1"/>
  <c r="O13" i="53" s="1"/>
  <c r="AE13" i="53" a="1"/>
  <c r="AE13" i="53" s="1"/>
  <c r="AV13" i="53" a="1"/>
  <c r="AV13" i="53" s="1"/>
  <c r="AG13" i="53" a="1"/>
  <c r="AG13" i="53" s="1"/>
  <c r="AC13" i="53" a="1"/>
  <c r="AC13" i="53" s="1"/>
  <c r="AT13" i="53" a="1"/>
  <c r="AT13" i="53" s="1"/>
  <c r="W12" i="53"/>
  <c r="AM13" i="53" a="1"/>
  <c r="AM13" i="53" s="1"/>
  <c r="V12" i="53"/>
  <c r="AL13" i="53" a="1"/>
  <c r="AL13" i="53" s="1"/>
  <c r="A19" i="53"/>
  <c r="O17" i="13"/>
  <c r="J17" i="13"/>
  <c r="J17" i="16" s="1" a="1"/>
  <c r="J17" i="16" s="1"/>
  <c r="P16" i="13"/>
  <c r="R17" i="13"/>
  <c r="R16" i="16" a="1"/>
  <c r="R16" i="16" s="1"/>
  <c r="H17" i="13"/>
  <c r="V18" i="13"/>
  <c r="L17" i="13"/>
  <c r="L17" i="16" s="1" a="1"/>
  <c r="L17" i="16" s="1"/>
  <c r="F17" i="13"/>
  <c r="AA17" i="13"/>
  <c r="Q17" i="13"/>
  <c r="Q17" i="16" s="1" a="1"/>
  <c r="Q17" i="16" s="1"/>
  <c r="W16" i="13"/>
  <c r="Y17" i="13"/>
  <c r="Y16" i="16" a="1"/>
  <c r="Y16" i="16" s="1"/>
  <c r="G18" i="13"/>
  <c r="G18" i="16" s="1" a="1"/>
  <c r="G18" i="16" s="1"/>
  <c r="T18" i="13"/>
  <c r="X18" i="13"/>
  <c r="E17" i="13"/>
  <c r="E17" i="16" s="1" a="1"/>
  <c r="E17" i="16" s="1"/>
  <c r="D17" i="13"/>
  <c r="D16" i="16" a="1"/>
  <c r="D16" i="16" s="1"/>
  <c r="M17" i="13"/>
  <c r="S17" i="13"/>
  <c r="S17" i="16" s="1" a="1"/>
  <c r="S17" i="16" s="1"/>
  <c r="AC17" i="13"/>
  <c r="U17" i="13"/>
  <c r="U16" i="16" a="1"/>
  <c r="U16" i="16" s="1"/>
  <c r="AD16" i="13"/>
  <c r="N17" i="13"/>
  <c r="N16" i="16" a="1"/>
  <c r="N16" i="16" s="1"/>
  <c r="K17" i="13"/>
  <c r="K16" i="16" a="1"/>
  <c r="K16" i="16" s="1"/>
  <c r="AB17" i="13"/>
  <c r="AB16" i="16" a="1"/>
  <c r="AB16" i="16" s="1"/>
  <c r="Z18" i="13"/>
  <c r="I16" i="13"/>
  <c r="C17" i="13"/>
  <c r="C17" i="16" s="1" a="1"/>
  <c r="C17" i="16" s="1"/>
  <c r="S2" i="41"/>
  <c r="R5" i="41"/>
  <c r="S4" i="41"/>
  <c r="S3" i="41"/>
  <c r="S6" i="41"/>
  <c r="S7" i="41"/>
  <c r="X17" i="16" a="1"/>
  <c r="X17" i="16" s="1"/>
  <c r="R6" i="30"/>
  <c r="R5" i="30"/>
  <c r="S7" i="30"/>
  <c r="S2" i="30"/>
  <c r="AA16" i="16" a="1"/>
  <c r="AA16" i="16" s="1"/>
  <c r="T16" i="16" a="1"/>
  <c r="T16" i="16" s="1"/>
  <c r="M16" i="16" a="1"/>
  <c r="M16" i="16" s="1"/>
  <c r="F16" i="16" a="1"/>
  <c r="F16" i="16" s="1"/>
  <c r="Z17" i="16" a="1"/>
  <c r="Z17" i="16" s="1"/>
  <c r="X16" i="16" a="1"/>
  <c r="X16" i="16" s="1"/>
  <c r="Q16" i="16" a="1"/>
  <c r="Q16" i="16" s="1"/>
  <c r="J16" i="16" a="1"/>
  <c r="J16" i="16" s="1"/>
  <c r="C16" i="16" a="1"/>
  <c r="C16" i="16" s="1"/>
  <c r="S3" i="30"/>
  <c r="S4" i="30"/>
  <c r="S22" i="1"/>
  <c r="D46" i="1"/>
  <c r="T23" i="1"/>
  <c r="G46" i="1"/>
  <c r="T26" i="1"/>
  <c r="F44" i="1"/>
  <c r="R25" i="1"/>
  <c r="E45" i="1"/>
  <c r="S24" i="1"/>
  <c r="AB5" i="3"/>
  <c r="AB3" i="3"/>
  <c r="AB6" i="3"/>
  <c r="AB7" i="3"/>
  <c r="AB4" i="3"/>
  <c r="AB2" i="3"/>
  <c r="I23" i="17"/>
  <c r="L23" i="17"/>
  <c r="K17" i="53" s="1"/>
  <c r="K17" i="18"/>
  <c r="B18" i="18"/>
  <c r="A20" i="18"/>
  <c r="F14" i="22" l="1"/>
  <c r="F20" i="22" s="1"/>
  <c r="K5" i="48"/>
  <c r="B64" i="59"/>
  <c r="I64" i="59" s="1"/>
  <c r="I5" i="62"/>
  <c r="C64" i="59"/>
  <c r="J64" i="59" s="1"/>
  <c r="C63" i="59"/>
  <c r="J63" i="59" s="1"/>
  <c r="L8" i="59"/>
  <c r="E64" i="59"/>
  <c r="L64" i="59" s="1"/>
  <c r="E63" i="59"/>
  <c r="L63" i="59" s="1"/>
  <c r="J65" i="62"/>
  <c r="H65" i="62"/>
  <c r="I66" i="62"/>
  <c r="I65" i="62"/>
  <c r="C9" i="66" a="1"/>
  <c r="C9" i="66" s="1"/>
  <c r="C10" i="28" s="1"/>
  <c r="D9" i="66" a="1"/>
  <c r="D9" i="66" s="1"/>
  <c r="D10" i="28" s="1"/>
  <c r="E10" i="28"/>
  <c r="F9" i="66" a="1"/>
  <c r="F9" i="66" s="1"/>
  <c r="F10" i="28" s="1"/>
  <c r="C77" i="45"/>
  <c r="C11" i="47" s="1" a="1"/>
  <c r="C11" i="47" s="1"/>
  <c r="I11" i="47" s="1"/>
  <c r="L62" i="45"/>
  <c r="E5" i="57" a="1"/>
  <c r="E5" i="57" s="1"/>
  <c r="D9" i="59" s="1"/>
  <c r="AD10" i="47"/>
  <c r="F7" i="57" s="1" a="1"/>
  <c r="F7" i="57" s="1"/>
  <c r="W10" i="47"/>
  <c r="E7" i="57" s="1" a="1"/>
  <c r="E7" i="57" s="1"/>
  <c r="P10" i="47"/>
  <c r="D7" i="57" s="1" a="1"/>
  <c r="D7" i="57" s="1"/>
  <c r="N11" i="45"/>
  <c r="N31" i="45" s="1" a="1"/>
  <c r="N31" i="45" s="1"/>
  <c r="N51" i="45" s="1"/>
  <c r="N13" i="45"/>
  <c r="N33" i="45" s="1" a="1"/>
  <c r="N33" i="45" s="1"/>
  <c r="N12" i="45"/>
  <c r="N32" i="45" s="1" a="1"/>
  <c r="N32" i="45" s="1"/>
  <c r="N16" i="45"/>
  <c r="N36" i="45" s="1" a="1"/>
  <c r="N36" i="45" s="1"/>
  <c r="N56" i="45" s="1"/>
  <c r="N14" i="45"/>
  <c r="N34" i="45" s="1" a="1"/>
  <c r="N34" i="45" s="1"/>
  <c r="N15" i="45"/>
  <c r="N35" i="45" s="1" a="1"/>
  <c r="N35" i="45" s="1"/>
  <c r="N55" i="45" s="1"/>
  <c r="N6" i="45"/>
  <c r="N26" i="45" s="1" a="1"/>
  <c r="N26" i="45" s="1"/>
  <c r="N46" i="45" s="1"/>
  <c r="N7" i="45"/>
  <c r="N27" i="45" s="1" a="1"/>
  <c r="N27" i="45" s="1"/>
  <c r="N47" i="45" s="1"/>
  <c r="N5" i="45"/>
  <c r="N25" i="45" s="1" a="1"/>
  <c r="N25" i="45" s="1"/>
  <c r="N45" i="45" s="1"/>
  <c r="N19" i="45"/>
  <c r="N39" i="45" s="1" a="1"/>
  <c r="N39" i="45" s="1"/>
  <c r="N59" i="45" s="1"/>
  <c r="N18" i="45"/>
  <c r="N38" i="45" s="1" a="1"/>
  <c r="N38" i="45" s="1"/>
  <c r="N17" i="45"/>
  <c r="N37" i="45" s="1" a="1"/>
  <c r="N37" i="45" s="1"/>
  <c r="N10" i="45"/>
  <c r="N30" i="45" s="1" a="1"/>
  <c r="N30" i="45" s="1"/>
  <c r="N9" i="45"/>
  <c r="N29" i="45" s="1" a="1"/>
  <c r="N29" i="45" s="1"/>
  <c r="N49" i="45" s="1"/>
  <c r="N8" i="45"/>
  <c r="N28" i="45" s="1" a="1"/>
  <c r="N28" i="45" s="1"/>
  <c r="N48" i="45" s="1"/>
  <c r="M4" i="45"/>
  <c r="M24" i="45" s="1" a="1"/>
  <c r="M24" i="45" s="1"/>
  <c r="M44" i="45" s="1"/>
  <c r="M3" i="45"/>
  <c r="M23" i="45" s="1" a="1"/>
  <c r="M23" i="45" s="1"/>
  <c r="M43" i="45" s="1"/>
  <c r="M2" i="45"/>
  <c r="M22" i="45" s="1" a="1"/>
  <c r="M22" i="45" s="1"/>
  <c r="M42" i="45" s="1"/>
  <c r="J18" i="63"/>
  <c r="P18" i="63" s="1"/>
  <c r="H18" i="63"/>
  <c r="D6" i="48" a="1"/>
  <c r="D6" i="48" s="1"/>
  <c r="J8" i="59"/>
  <c r="K5" i="62"/>
  <c r="H78" i="45"/>
  <c r="H12" i="47" s="1" a="1"/>
  <c r="H12" i="47" s="1"/>
  <c r="F6" i="48" a="1"/>
  <c r="F6" i="48" s="1"/>
  <c r="L6" i="48" s="1"/>
  <c r="M65" i="45"/>
  <c r="Y11" i="47" a="1"/>
  <c r="Y11" i="47" s="1"/>
  <c r="O11" i="47" a="1"/>
  <c r="O11" i="47" s="1"/>
  <c r="AC11" i="47" a="1"/>
  <c r="AC11" i="47" s="1"/>
  <c r="V11" i="47" a="1"/>
  <c r="V11" i="47" s="1"/>
  <c r="J11" i="47" a="1"/>
  <c r="J11" i="47" s="1"/>
  <c r="E78" i="45"/>
  <c r="E12" i="47" s="1" a="1"/>
  <c r="E12" i="47" s="1"/>
  <c r="N11" i="47" a="1"/>
  <c r="N11" i="47" s="1"/>
  <c r="AB11" i="47" a="1"/>
  <c r="AB11" i="47" s="1"/>
  <c r="M64" i="45"/>
  <c r="X11" i="47" a="1"/>
  <c r="X11" i="47" s="1"/>
  <c r="M63" i="45"/>
  <c r="U11" i="47" a="1"/>
  <c r="U11" i="47" s="1"/>
  <c r="Q11" i="47" a="1"/>
  <c r="Q11" i="47" s="1"/>
  <c r="E6" i="57" a="1"/>
  <c r="E6" i="57" s="1"/>
  <c r="D10" i="59" s="1"/>
  <c r="M67" i="45"/>
  <c r="L11" i="47" a="1"/>
  <c r="L11" i="47" s="1"/>
  <c r="R11" i="47" a="1"/>
  <c r="R11" i="47" s="1"/>
  <c r="K11" i="47" a="1"/>
  <c r="K11" i="47" s="1"/>
  <c r="D78" i="45"/>
  <c r="D12" i="47" s="1" a="1"/>
  <c r="D12" i="47" s="1"/>
  <c r="F78" i="45"/>
  <c r="F12" i="47" s="1" a="1"/>
  <c r="F12" i="47" s="1"/>
  <c r="G78" i="45"/>
  <c r="G12" i="47" s="1" a="1"/>
  <c r="G12" i="47" s="1"/>
  <c r="Z11" i="47" a="1"/>
  <c r="Z11" i="47" s="1"/>
  <c r="AA11" i="47" a="1"/>
  <c r="AA11" i="47" s="1"/>
  <c r="T11" i="47" a="1"/>
  <c r="T11" i="47" s="1"/>
  <c r="S11" i="47" a="1"/>
  <c r="S11" i="47" s="1"/>
  <c r="M11" i="47" a="1"/>
  <c r="M11" i="47" s="1"/>
  <c r="N57" i="45"/>
  <c r="N58" i="45"/>
  <c r="N54" i="45"/>
  <c r="N50" i="45"/>
  <c r="M66" i="45"/>
  <c r="N53" i="45"/>
  <c r="N52" i="45"/>
  <c r="F19" i="63"/>
  <c r="N19" i="63" s="1"/>
  <c r="E19" i="63"/>
  <c r="M19" i="63" s="1"/>
  <c r="D19" i="63"/>
  <c r="L19" i="63" s="1"/>
  <c r="G19" i="63"/>
  <c r="O19" i="63" s="1"/>
  <c r="B19" i="63"/>
  <c r="C19" i="63"/>
  <c r="K19" i="63" s="1"/>
  <c r="C7" i="48" a="1"/>
  <c r="C7" i="48" s="1"/>
  <c r="I7" i="48" s="1"/>
  <c r="C7" i="57" a="1"/>
  <c r="C7" i="57" s="1"/>
  <c r="BP14" i="18"/>
  <c r="BT14" i="18"/>
  <c r="BQ14" i="18"/>
  <c r="BU14" i="18"/>
  <c r="BR14" i="18"/>
  <c r="BS14" i="18"/>
  <c r="K9" i="59"/>
  <c r="J6" i="62"/>
  <c r="L9" i="59"/>
  <c r="K6" i="62"/>
  <c r="I9" i="59"/>
  <c r="H6" i="62"/>
  <c r="J9" i="59"/>
  <c r="AQ19" i="17"/>
  <c r="AQ74" i="17" s="1"/>
  <c r="Y74" i="17"/>
  <c r="G14" i="22"/>
  <c r="G20" i="22" s="1"/>
  <c r="B10" i="59"/>
  <c r="G12" i="22"/>
  <c r="G18" i="22" s="1"/>
  <c r="AO19" i="17"/>
  <c r="AO74" i="17" s="1"/>
  <c r="AP19" i="17"/>
  <c r="AP74" i="17" s="1"/>
  <c r="AR19" i="17"/>
  <c r="AR74" i="17" s="1"/>
  <c r="AS19" i="17"/>
  <c r="AS74" i="17" s="1"/>
  <c r="AN19" i="17"/>
  <c r="AN74" i="17" s="1"/>
  <c r="O15" i="30" a="1"/>
  <c r="O15" i="30" s="1"/>
  <c r="O23" i="30" s="1"/>
  <c r="AG20" i="17"/>
  <c r="AG75" i="17" s="1"/>
  <c r="O12" i="30" a="1"/>
  <c r="O12" i="30" s="1"/>
  <c r="O20" i="30" s="1"/>
  <c r="AE20" i="17"/>
  <c r="AE75" i="17" s="1"/>
  <c r="O14" i="30" a="1"/>
  <c r="O14" i="30" s="1"/>
  <c r="O22" i="30" s="1"/>
  <c r="O11" i="30" a="1"/>
  <c r="O11" i="30" s="1"/>
  <c r="O19" i="30" s="1"/>
  <c r="O13" i="30" a="1"/>
  <c r="O13" i="30" s="1"/>
  <c r="O21" i="30" s="1"/>
  <c r="AI20" i="17"/>
  <c r="AI75" i="17" s="1"/>
  <c r="Y20" i="17" a="1"/>
  <c r="Y20" i="17" s="1"/>
  <c r="Y75" i="17" s="1"/>
  <c r="X20" i="17" a="1"/>
  <c r="X20" i="17" s="1"/>
  <c r="AJ20" i="17"/>
  <c r="AJ75" i="17" s="1"/>
  <c r="W20" i="17" a="1"/>
  <c r="W20" i="17" s="1"/>
  <c r="W75" i="17" s="1"/>
  <c r="AH20" i="17"/>
  <c r="AH75" i="17" s="1"/>
  <c r="O10" i="30" a="1"/>
  <c r="O10" i="30" s="1"/>
  <c r="O18" i="30" s="1"/>
  <c r="AF20" i="17"/>
  <c r="AF75" i="17" s="1"/>
  <c r="AA20" i="17" a="1"/>
  <c r="AA20" i="17" s="1"/>
  <c r="AA75" i="17" s="1"/>
  <c r="Z20" i="17" a="1"/>
  <c r="Z20" i="17" s="1"/>
  <c r="Z75" i="17" s="1"/>
  <c r="V20" i="17" a="1"/>
  <c r="V20" i="17" s="1"/>
  <c r="V75" i="17" s="1"/>
  <c r="F13" i="60"/>
  <c r="M13" i="60" s="1"/>
  <c r="C13" i="60"/>
  <c r="J13" i="60" s="1"/>
  <c r="D13" i="60"/>
  <c r="K13" i="60" s="1"/>
  <c r="E13" i="60"/>
  <c r="L13" i="60" s="1"/>
  <c r="G21" i="59"/>
  <c r="H17" i="28"/>
  <c r="K10" i="25"/>
  <c r="K11" i="25" s="1"/>
  <c r="L34" i="3"/>
  <c r="S20" i="17"/>
  <c r="CA13" i="18"/>
  <c r="O21" i="17" a="1"/>
  <c r="O21" i="17" s="1"/>
  <c r="AX21" i="17" s="1"/>
  <c r="M21" i="17" a="1"/>
  <c r="M21" i="17" s="1"/>
  <c r="AV21" i="17" s="1"/>
  <c r="R21" i="17" a="1"/>
  <c r="R21" i="17" s="1"/>
  <c r="BA21" i="17" s="1"/>
  <c r="N21" i="17" a="1"/>
  <c r="N21" i="17" s="1"/>
  <c r="AW21" i="17" s="1"/>
  <c r="Q21" i="17" a="1"/>
  <c r="Q21" i="17" s="1"/>
  <c r="AZ21" i="17" s="1"/>
  <c r="P21" i="17" a="1"/>
  <c r="P21" i="17" s="1"/>
  <c r="AY21" i="17" s="1"/>
  <c r="BZ13" i="18"/>
  <c r="L24" i="30"/>
  <c r="B37" i="30" s="1"/>
  <c r="M12" i="41"/>
  <c r="M20" i="41" s="1"/>
  <c r="M13" i="41"/>
  <c r="M21" i="41" s="1"/>
  <c r="M10" i="41"/>
  <c r="M18" i="41" s="1"/>
  <c r="M14" i="41"/>
  <c r="M22" i="41" s="1"/>
  <c r="M15" i="41"/>
  <c r="M23" i="41" s="1"/>
  <c r="M11" i="41"/>
  <c r="M19" i="41" s="1"/>
  <c r="BY13" i="18"/>
  <c r="CB13" i="18"/>
  <c r="BM14" i="18" a="1"/>
  <c r="BM14" i="18" s="1"/>
  <c r="BL14" i="18" a="1"/>
  <c r="BL14" i="18" s="1"/>
  <c r="BJ14" i="18" a="1"/>
  <c r="BJ14" i="18" s="1"/>
  <c r="BK14" i="18" a="1"/>
  <c r="BK14" i="18" s="1"/>
  <c r="BI14" i="18" a="1"/>
  <c r="BI14" i="18" s="1"/>
  <c r="BH14" i="18" a="1"/>
  <c r="BH14" i="18" s="1"/>
  <c r="CC13" i="18"/>
  <c r="BX13" i="18"/>
  <c r="BD14" i="18" a="1"/>
  <c r="BD14" i="18" s="1"/>
  <c r="AN14" i="18" a="1"/>
  <c r="AN14" i="18" s="1"/>
  <c r="BC14" i="18" a="1"/>
  <c r="BC14" i="18" s="1"/>
  <c r="AM14" i="18" a="1"/>
  <c r="AM14" i="18" s="1"/>
  <c r="AV14" i="18" a="1"/>
  <c r="AV14" i="18" s="1"/>
  <c r="V14" i="3" s="1"/>
  <c r="V22" i="3" s="1"/>
  <c r="AZ14" i="18" a="1"/>
  <c r="AZ14" i="18" s="1"/>
  <c r="AG14" i="18" a="1"/>
  <c r="AG14" i="18" s="1"/>
  <c r="AF14" i="18" a="1"/>
  <c r="AF14" i="18" s="1"/>
  <c r="AE14" i="18" a="1"/>
  <c r="AE14" i="18" s="1"/>
  <c r="AD14" i="18" a="1"/>
  <c r="AD14" i="18" s="1"/>
  <c r="AC14" i="18" a="1"/>
  <c r="AC14" i="18" s="1"/>
  <c r="AB14" i="18" a="1"/>
  <c r="AB14" i="18" s="1"/>
  <c r="AJ14" i="18" a="1"/>
  <c r="AJ14" i="18" s="1"/>
  <c r="BE14" i="18" a="1"/>
  <c r="BE14" i="18" s="1"/>
  <c r="AO14" i="18" a="1"/>
  <c r="AO14" i="18" s="1"/>
  <c r="BB14" i="18" a="1"/>
  <c r="BB14" i="18" s="1"/>
  <c r="AL14" i="18" a="1"/>
  <c r="AL14" i="18" s="1"/>
  <c r="BA14" i="18" a="1"/>
  <c r="BA14" i="18" s="1"/>
  <c r="AK14" i="18" a="1"/>
  <c r="AK14" i="18" s="1"/>
  <c r="AU14" i="18" a="1"/>
  <c r="AU14" i="18" s="1"/>
  <c r="V13" i="3" s="1"/>
  <c r="V21" i="3" s="1"/>
  <c r="AP13" i="18"/>
  <c r="T13" i="18"/>
  <c r="R13" i="18"/>
  <c r="V13" i="18"/>
  <c r="M14" i="18" a="1"/>
  <c r="M14" i="18" s="1"/>
  <c r="P14" i="18" a="1"/>
  <c r="P14" i="18" s="1"/>
  <c r="U13" i="18"/>
  <c r="U24" i="3"/>
  <c r="Y13" i="18"/>
  <c r="N14" i="18" a="1"/>
  <c r="N14" i="18" s="1"/>
  <c r="AS14" i="18" a="1"/>
  <c r="AS14" i="18" s="1"/>
  <c r="V11" i="3" s="1"/>
  <c r="V19" i="3" s="1"/>
  <c r="X13" i="18"/>
  <c r="O14" i="18" a="1"/>
  <c r="O14" i="18" s="1"/>
  <c r="L14" i="18" a="1"/>
  <c r="L14" i="18" s="1"/>
  <c r="W13" i="18"/>
  <c r="AT14" i="18" a="1"/>
  <c r="AT14" i="18" s="1"/>
  <c r="V12" i="3" s="1"/>
  <c r="V20" i="3" s="1"/>
  <c r="AW14" i="18" a="1"/>
  <c r="AW14" i="18" s="1"/>
  <c r="V15" i="3" s="1"/>
  <c r="V23" i="3" s="1"/>
  <c r="AR14" i="18" a="1"/>
  <c r="AR14" i="18" s="1"/>
  <c r="V10" i="3" s="1"/>
  <c r="V18" i="3" s="1"/>
  <c r="Q14" i="18" a="1"/>
  <c r="Q14" i="18" s="1"/>
  <c r="AP13" i="53"/>
  <c r="AM14" i="53" a="1"/>
  <c r="AM14" i="53" s="1"/>
  <c r="W13" i="53"/>
  <c r="AN14" i="53" a="1"/>
  <c r="AN14" i="53" s="1"/>
  <c r="X13" i="53"/>
  <c r="AL14" i="53" a="1"/>
  <c r="AL14" i="53" s="1"/>
  <c r="V13" i="53"/>
  <c r="AO14" i="53" a="1"/>
  <c r="AO14" i="53" s="1"/>
  <c r="Y13" i="53"/>
  <c r="Q14" i="53" a="1"/>
  <c r="Q14" i="53" s="1"/>
  <c r="AG14" i="53" a="1"/>
  <c r="AG14" i="53" s="1"/>
  <c r="M14" i="53" a="1"/>
  <c r="M14" i="53" s="1"/>
  <c r="AC14" i="53" a="1"/>
  <c r="AC14" i="53" s="1"/>
  <c r="O14" i="53" a="1"/>
  <c r="O14" i="53" s="1"/>
  <c r="T13" i="53"/>
  <c r="AE14" i="53" a="1"/>
  <c r="AE14" i="53" s="1"/>
  <c r="AV14" i="53" a="1"/>
  <c r="AV14" i="53" s="1"/>
  <c r="AJ14" i="53" a="1"/>
  <c r="AJ14" i="53" s="1"/>
  <c r="AR14" i="53" a="1"/>
  <c r="AR14" i="53" s="1"/>
  <c r="R13" i="53"/>
  <c r="AT14" i="53" a="1"/>
  <c r="AT14" i="53" s="1"/>
  <c r="N14" i="53" a="1"/>
  <c r="N14" i="53" s="1"/>
  <c r="AF14" i="53" a="1"/>
  <c r="AF14" i="53" s="1"/>
  <c r="AB14" i="53" a="1"/>
  <c r="AB14" i="53" s="1"/>
  <c r="L14" i="53" a="1"/>
  <c r="L14" i="53" s="1"/>
  <c r="AS14" i="53" a="1"/>
  <c r="AS14" i="53" s="1"/>
  <c r="P14" i="53" a="1"/>
  <c r="P14" i="53" s="1"/>
  <c r="AU14" i="53" a="1"/>
  <c r="AU14" i="53" s="1"/>
  <c r="AD14" i="53" a="1"/>
  <c r="AD14" i="53" s="1"/>
  <c r="AW14" i="53" a="1"/>
  <c r="AW14" i="53" s="1"/>
  <c r="AK14" i="53" a="1"/>
  <c r="AK14" i="53" s="1"/>
  <c r="U13" i="53"/>
  <c r="A20" i="53"/>
  <c r="K18" i="13"/>
  <c r="K17" i="16" a="1"/>
  <c r="K17" i="16" s="1"/>
  <c r="N18" i="13"/>
  <c r="N17" i="16" a="1"/>
  <c r="N17" i="16" s="1"/>
  <c r="U18" i="13"/>
  <c r="U17" i="16" a="1"/>
  <c r="U17" i="16" s="1"/>
  <c r="M18" i="13"/>
  <c r="G19" i="13"/>
  <c r="G19" i="16" s="1" a="1"/>
  <c r="G19" i="16" s="1"/>
  <c r="Y18" i="13"/>
  <c r="Y17" i="16" a="1"/>
  <c r="Y17" i="16" s="1"/>
  <c r="R18" i="13"/>
  <c r="R17" i="16" a="1"/>
  <c r="R17" i="16" s="1"/>
  <c r="S18" i="13"/>
  <c r="S18" i="16" s="1" a="1"/>
  <c r="S18" i="16" s="1"/>
  <c r="E18" i="13"/>
  <c r="E18" i="16" s="1" a="1"/>
  <c r="E18" i="16" s="1"/>
  <c r="T19" i="13"/>
  <c r="AA18" i="13"/>
  <c r="L18" i="13"/>
  <c r="L18" i="16" s="1" a="1"/>
  <c r="L18" i="16" s="1"/>
  <c r="AB18" i="13"/>
  <c r="AB17" i="16" a="1"/>
  <c r="AB17" i="16" s="1"/>
  <c r="AD17" i="13"/>
  <c r="Q18" i="13"/>
  <c r="W17" i="13"/>
  <c r="V19" i="13"/>
  <c r="H18" i="13"/>
  <c r="C18" i="13"/>
  <c r="I17" i="13"/>
  <c r="Z19" i="13"/>
  <c r="AC18" i="13"/>
  <c r="D18" i="13"/>
  <c r="D17" i="16" a="1"/>
  <c r="D17" i="16" s="1"/>
  <c r="X19" i="13"/>
  <c r="F18" i="13"/>
  <c r="J18" i="13"/>
  <c r="P17" i="13"/>
  <c r="O18" i="13"/>
  <c r="T3" i="41"/>
  <c r="T6" i="41"/>
  <c r="S5" i="41"/>
  <c r="T7" i="41"/>
  <c r="T4" i="41"/>
  <c r="T2" i="41"/>
  <c r="T17" i="16" a="1"/>
  <c r="T17" i="16" s="1"/>
  <c r="AA17" i="16" a="1"/>
  <c r="AA17" i="16" s="1"/>
  <c r="M17" i="16" a="1"/>
  <c r="M17" i="16" s="1"/>
  <c r="F17" i="16" a="1"/>
  <c r="F17" i="16" s="1"/>
  <c r="S5" i="30"/>
  <c r="T3" i="30"/>
  <c r="T2" i="30"/>
  <c r="Z18" i="16" a="1"/>
  <c r="Z18" i="16" s="1"/>
  <c r="T7" i="30"/>
  <c r="S6" i="30"/>
  <c r="T4" i="30"/>
  <c r="T22" i="1"/>
  <c r="C45" i="1"/>
  <c r="F45" i="1"/>
  <c r="S25" i="1"/>
  <c r="D47" i="1"/>
  <c r="U23" i="1"/>
  <c r="E46" i="1"/>
  <c r="T24" i="1"/>
  <c r="G47" i="1"/>
  <c r="U26" i="1"/>
  <c r="AC7" i="3"/>
  <c r="AC3" i="3"/>
  <c r="AC4" i="3"/>
  <c r="AC6" i="3"/>
  <c r="AC2" i="3"/>
  <c r="AC5" i="3"/>
  <c r="B19" i="18"/>
  <c r="I24" i="17"/>
  <c r="I25" i="17" s="1"/>
  <c r="L24" i="17"/>
  <c r="K18" i="53" s="1"/>
  <c r="K18" i="18"/>
  <c r="A21" i="18"/>
  <c r="C46" i="1"/>
  <c r="C10" i="59" l="1"/>
  <c r="J6" i="48"/>
  <c r="B65" i="59"/>
  <c r="I65" i="59" s="1"/>
  <c r="I7" i="62"/>
  <c r="C65" i="59"/>
  <c r="J65" i="59" s="1"/>
  <c r="D65" i="59"/>
  <c r="K65" i="59" s="1"/>
  <c r="D64" i="59"/>
  <c r="K64" i="59" s="1"/>
  <c r="H66" i="62"/>
  <c r="J66" i="62"/>
  <c r="K66" i="62"/>
  <c r="K65" i="62"/>
  <c r="I67" i="62"/>
  <c r="C10" i="66" a="1"/>
  <c r="C10" i="66" s="1"/>
  <c r="C11" i="28" s="1"/>
  <c r="D10" i="66" a="1"/>
  <c r="D10" i="66" s="1"/>
  <c r="D11" i="28" s="1"/>
  <c r="E10" i="66" a="1"/>
  <c r="E10" i="66" s="1"/>
  <c r="E11" i="28" s="1"/>
  <c r="F10" i="66" a="1"/>
  <c r="F10" i="66" s="1"/>
  <c r="F11" i="28" s="1"/>
  <c r="W11" i="47"/>
  <c r="AD11" i="47"/>
  <c r="P11" i="47"/>
  <c r="N2" i="45"/>
  <c r="N22" i="45" s="1" a="1"/>
  <c r="N22" i="45" s="1"/>
  <c r="N42" i="45" s="1"/>
  <c r="N3" i="45"/>
  <c r="N23" i="45" s="1" a="1"/>
  <c r="N23" i="45" s="1"/>
  <c r="N43" i="45" s="1"/>
  <c r="N4" i="45"/>
  <c r="N24" i="45" s="1" a="1"/>
  <c r="N24" i="45" s="1"/>
  <c r="N44" i="45" s="1"/>
  <c r="O8" i="45"/>
  <c r="O28" i="45" s="1" a="1"/>
  <c r="O28" i="45" s="1"/>
  <c r="O48" i="45" s="1"/>
  <c r="O9" i="45"/>
  <c r="O29" i="45" s="1" a="1"/>
  <c r="O29" i="45" s="1"/>
  <c r="O49" i="45" s="1"/>
  <c r="O10" i="45"/>
  <c r="O30" i="45" s="1" a="1"/>
  <c r="O30" i="45" s="1"/>
  <c r="O17" i="45"/>
  <c r="O37" i="45" s="1" a="1"/>
  <c r="O37" i="45" s="1"/>
  <c r="O18" i="45"/>
  <c r="O38" i="45" s="1" a="1"/>
  <c r="O38" i="45" s="1"/>
  <c r="O19" i="45"/>
  <c r="O39" i="45" s="1" a="1"/>
  <c r="O39" i="45" s="1"/>
  <c r="O59" i="45" s="1"/>
  <c r="O5" i="45"/>
  <c r="O25" i="45" s="1" a="1"/>
  <c r="O25" i="45" s="1"/>
  <c r="O7" i="45"/>
  <c r="O27" i="45" s="1" a="1"/>
  <c r="O27" i="45" s="1"/>
  <c r="O47" i="45" s="1"/>
  <c r="O6" i="45"/>
  <c r="O26" i="45" s="1" a="1"/>
  <c r="O26" i="45" s="1"/>
  <c r="O46" i="45" s="1"/>
  <c r="O15" i="45"/>
  <c r="O35" i="45" s="1" a="1"/>
  <c r="O35" i="45" s="1"/>
  <c r="O55" i="45" s="1"/>
  <c r="O14" i="45"/>
  <c r="O34" i="45" s="1" a="1"/>
  <c r="O34" i="45" s="1"/>
  <c r="O16" i="45"/>
  <c r="O36" i="45" s="1" a="1"/>
  <c r="O36" i="45" s="1"/>
  <c r="O12" i="45"/>
  <c r="O32" i="45" s="1" a="1"/>
  <c r="O32" i="45" s="1"/>
  <c r="O13" i="45"/>
  <c r="O33" i="45" s="1" a="1"/>
  <c r="O33" i="45" s="1"/>
  <c r="O11" i="45"/>
  <c r="O31" i="45" s="1" a="1"/>
  <c r="O31" i="45" s="1"/>
  <c r="C78" i="45"/>
  <c r="C12" i="47" s="1" a="1"/>
  <c r="C12" i="47" s="1"/>
  <c r="I12" i="47" s="1"/>
  <c r="M62" i="45"/>
  <c r="G13" i="22"/>
  <c r="G19" i="22" s="1"/>
  <c r="J19" i="63"/>
  <c r="P19" i="63" s="1"/>
  <c r="H19" i="63"/>
  <c r="Q12" i="47" a="1"/>
  <c r="Q12" i="47" s="1"/>
  <c r="E10" i="59"/>
  <c r="O12" i="47" a="1"/>
  <c r="O12" i="47" s="1"/>
  <c r="V12" i="47" a="1"/>
  <c r="V12" i="47" s="1"/>
  <c r="G15" i="22"/>
  <c r="G21" i="22" s="1"/>
  <c r="F7" i="48" a="1"/>
  <c r="F7" i="48" s="1"/>
  <c r="AC12" i="47" a="1"/>
  <c r="AC12" i="47" s="1"/>
  <c r="N12" i="47" a="1"/>
  <c r="N12" i="47" s="1"/>
  <c r="Z12" i="47" a="1"/>
  <c r="Z12" i="47" s="1"/>
  <c r="S12" i="47" a="1"/>
  <c r="S12" i="47" s="1"/>
  <c r="D7" i="48" a="1"/>
  <c r="D7" i="48" s="1"/>
  <c r="J7" i="48" s="1"/>
  <c r="L12" i="47" a="1"/>
  <c r="L12" i="47" s="1"/>
  <c r="D79" i="45"/>
  <c r="D13" i="47" s="1" a="1"/>
  <c r="D13" i="47" s="1"/>
  <c r="D8" i="57" a="1"/>
  <c r="D8" i="57" s="1"/>
  <c r="N67" i="45"/>
  <c r="F8" i="57" a="1"/>
  <c r="F8" i="57" s="1"/>
  <c r="AB12" i="47" a="1"/>
  <c r="AB12" i="47" s="1"/>
  <c r="N66" i="45"/>
  <c r="E8" i="57" a="1"/>
  <c r="E8" i="57" s="1"/>
  <c r="E7" i="48" a="1"/>
  <c r="E7" i="48" s="1"/>
  <c r="Y12" i="47" a="1"/>
  <c r="Y12" i="47" s="1"/>
  <c r="N64" i="45"/>
  <c r="R12" i="47" a="1"/>
  <c r="R12" i="47" s="1"/>
  <c r="N65" i="45"/>
  <c r="AA12" i="47" a="1"/>
  <c r="AA12" i="47" s="1"/>
  <c r="K12" i="47" a="1"/>
  <c r="K12" i="47" s="1"/>
  <c r="M12" i="47" a="1"/>
  <c r="M12" i="47" s="1"/>
  <c r="T12" i="47" a="1"/>
  <c r="T12" i="47" s="1"/>
  <c r="G79" i="45"/>
  <c r="G13" i="47" s="1" a="1"/>
  <c r="G13" i="47" s="1"/>
  <c r="N63" i="45"/>
  <c r="U12" i="47" a="1"/>
  <c r="U12" i="47" s="1"/>
  <c r="O45" i="45"/>
  <c r="O57" i="45"/>
  <c r="O58" i="45"/>
  <c r="F79" i="45"/>
  <c r="F13" i="47" s="1" a="1"/>
  <c r="F13" i="47" s="1"/>
  <c r="H79" i="45"/>
  <c r="H13" i="47" s="1" a="1"/>
  <c r="H13" i="47" s="1"/>
  <c r="O56" i="45"/>
  <c r="O54" i="45"/>
  <c r="E79" i="45"/>
  <c r="E13" i="47" s="1" a="1"/>
  <c r="E13" i="47" s="1"/>
  <c r="O51" i="45"/>
  <c r="O53" i="45"/>
  <c r="O52" i="45"/>
  <c r="O50" i="45"/>
  <c r="D20" i="63"/>
  <c r="L20" i="63" s="1"/>
  <c r="E20" i="63"/>
  <c r="M20" i="63" s="1"/>
  <c r="C20" i="63"/>
  <c r="K20" i="63" s="1"/>
  <c r="G20" i="63"/>
  <c r="O20" i="63" s="1"/>
  <c r="B20" i="63"/>
  <c r="F20" i="63"/>
  <c r="N20" i="63" s="1"/>
  <c r="C8" i="57" a="1"/>
  <c r="C8" i="57" s="1"/>
  <c r="BR15" i="18"/>
  <c r="BS15" i="18"/>
  <c r="BP15" i="18"/>
  <c r="BT15" i="18"/>
  <c r="BU15" i="18"/>
  <c r="BQ15" i="18"/>
  <c r="K10" i="59"/>
  <c r="J7" i="62"/>
  <c r="I10" i="59"/>
  <c r="H7" i="62"/>
  <c r="J10" i="59"/>
  <c r="AP20" i="17"/>
  <c r="AP75" i="17" s="1"/>
  <c r="X75" i="17"/>
  <c r="AD18" i="13"/>
  <c r="H12" i="22"/>
  <c r="H18" i="22" s="1"/>
  <c r="B11" i="59"/>
  <c r="AQ20" i="17"/>
  <c r="AQ75" i="17" s="1"/>
  <c r="AO20" i="17"/>
  <c r="AO75" i="17" s="1"/>
  <c r="AN20" i="17"/>
  <c r="AN75" i="17" s="1"/>
  <c r="AR20" i="17"/>
  <c r="AR75" i="17" s="1"/>
  <c r="AS20" i="17"/>
  <c r="AS75" i="17" s="1"/>
  <c r="P12" i="30" a="1"/>
  <c r="P12" i="30" s="1"/>
  <c r="P20" i="30" s="1"/>
  <c r="AI21" i="17"/>
  <c r="AI76" i="17" s="1"/>
  <c r="P14" i="30" a="1"/>
  <c r="P14" i="30" s="1"/>
  <c r="P22" i="30" s="1"/>
  <c r="AG21" i="17"/>
  <c r="AG76" i="17" s="1"/>
  <c r="P11" i="30" a="1"/>
  <c r="P11" i="30" s="1"/>
  <c r="P19" i="30" s="1"/>
  <c r="P13" i="30" a="1"/>
  <c r="P13" i="30" s="1"/>
  <c r="P21" i="30" s="1"/>
  <c r="P10" i="30" a="1"/>
  <c r="P10" i="30" s="1"/>
  <c r="P18" i="30" s="1"/>
  <c r="AF21" i="17"/>
  <c r="AF76" i="17" s="1"/>
  <c r="Y21" i="17" a="1"/>
  <c r="Y21" i="17" s="1"/>
  <c r="Y76" i="17" s="1"/>
  <c r="AE21" i="17"/>
  <c r="AE76" i="17" s="1"/>
  <c r="X21" i="17" a="1"/>
  <c r="X21" i="17" s="1"/>
  <c r="X76" i="17" s="1"/>
  <c r="W21" i="17" a="1"/>
  <c r="W21" i="17" s="1"/>
  <c r="W76" i="17" s="1"/>
  <c r="P15" i="30" a="1"/>
  <c r="P15" i="30" s="1"/>
  <c r="P23" i="30" s="1"/>
  <c r="AJ21" i="17"/>
  <c r="AJ76" i="17" s="1"/>
  <c r="AA21" i="17" a="1"/>
  <c r="AA21" i="17" s="1"/>
  <c r="AH21" i="17"/>
  <c r="AH76" i="17" s="1"/>
  <c r="Z21" i="17" a="1"/>
  <c r="Z21" i="17" s="1"/>
  <c r="Z76" i="17" s="1"/>
  <c r="V21" i="17" a="1"/>
  <c r="V21" i="17" s="1"/>
  <c r="H18" i="28"/>
  <c r="G22" i="59"/>
  <c r="L10" i="25"/>
  <c r="L11" i="25" s="1"/>
  <c r="L35" i="3"/>
  <c r="C14" i="60"/>
  <c r="J14" i="60" s="1"/>
  <c r="D14" i="60"/>
  <c r="K14" i="60" s="1"/>
  <c r="E14" i="60"/>
  <c r="L14" i="60" s="1"/>
  <c r="F14" i="60"/>
  <c r="M14" i="60" s="1"/>
  <c r="S21" i="17"/>
  <c r="P22" i="17" a="1"/>
  <c r="P22" i="17" s="1"/>
  <c r="AY22" i="17" s="1"/>
  <c r="R22" i="17" a="1"/>
  <c r="R22" i="17" s="1"/>
  <c r="BA22" i="17" s="1"/>
  <c r="O22" i="17" a="1"/>
  <c r="O22" i="17" s="1"/>
  <c r="AX22" i="17" s="1"/>
  <c r="Q22" i="17" a="1"/>
  <c r="Q22" i="17" s="1"/>
  <c r="AZ22" i="17" s="1"/>
  <c r="N22" i="17" a="1"/>
  <c r="N22" i="17" s="1"/>
  <c r="AW22" i="17" s="1"/>
  <c r="M22" i="17" a="1"/>
  <c r="M22" i="17" s="1"/>
  <c r="AV22" i="17" s="1"/>
  <c r="CB14" i="18"/>
  <c r="N13" i="41"/>
  <c r="N21" i="41" s="1"/>
  <c r="M24" i="30"/>
  <c r="B38" i="30" s="1"/>
  <c r="N12" i="41"/>
  <c r="N20" i="41" s="1"/>
  <c r="N14" i="41"/>
  <c r="N22" i="41" s="1"/>
  <c r="N15" i="41"/>
  <c r="N23" i="41" s="1"/>
  <c r="N10" i="41"/>
  <c r="N18" i="41" s="1"/>
  <c r="BX14" i="18"/>
  <c r="N11" i="41"/>
  <c r="N19" i="41" s="1"/>
  <c r="BY14" i="18"/>
  <c r="BZ14" i="18"/>
  <c r="CA14" i="18"/>
  <c r="BI15" i="18" a="1"/>
  <c r="BI15" i="18" s="1"/>
  <c r="BL15" i="18" a="1"/>
  <c r="BL15" i="18" s="1"/>
  <c r="BH15" i="18" a="1"/>
  <c r="BH15" i="18" s="1"/>
  <c r="BM15" i="18" a="1"/>
  <c r="BM15" i="18" s="1"/>
  <c r="BK15" i="18" a="1"/>
  <c r="BK15" i="18" s="1"/>
  <c r="BJ15" i="18" a="1"/>
  <c r="BJ15" i="18" s="1"/>
  <c r="AV15" i="18" a="1"/>
  <c r="AV15" i="18" s="1"/>
  <c r="W14" i="3" s="1"/>
  <c r="W22" i="3" s="1"/>
  <c r="CC14" i="18"/>
  <c r="V24" i="3"/>
  <c r="R14" i="18"/>
  <c r="AP14" i="18"/>
  <c r="AU15" i="18" a="1"/>
  <c r="AU15" i="18" s="1"/>
  <c r="W13" i="3" s="1"/>
  <c r="W21" i="3" s="1"/>
  <c r="AS15" i="18" a="1"/>
  <c r="AS15" i="18" s="1"/>
  <c r="W11" i="3" s="1"/>
  <c r="W19" i="3" s="1"/>
  <c r="O15" i="18" a="1"/>
  <c r="O15" i="18" s="1"/>
  <c r="BE15" i="18" a="1"/>
  <c r="BE15" i="18" s="1"/>
  <c r="AO15" i="18" a="1"/>
  <c r="AO15" i="18" s="1"/>
  <c r="BB15" i="18" a="1"/>
  <c r="BB15" i="18" s="1"/>
  <c r="AL15" i="18" a="1"/>
  <c r="AL15" i="18" s="1"/>
  <c r="AZ15" i="18" a="1"/>
  <c r="AZ15" i="18" s="1"/>
  <c r="AC15" i="18" a="1"/>
  <c r="AC15" i="18" s="1"/>
  <c r="AJ15" i="18" a="1"/>
  <c r="AJ15" i="18" s="1"/>
  <c r="AB15" i="18" a="1"/>
  <c r="AB15" i="18" s="1"/>
  <c r="AG15" i="18" a="1"/>
  <c r="AG15" i="18" s="1"/>
  <c r="AF15" i="18" a="1"/>
  <c r="AF15" i="18" s="1"/>
  <c r="AE15" i="18" a="1"/>
  <c r="AE15" i="18" s="1"/>
  <c r="AD15" i="18" a="1"/>
  <c r="AD15" i="18" s="1"/>
  <c r="BD15" i="18" a="1"/>
  <c r="BD15" i="18" s="1"/>
  <c r="AN15" i="18" a="1"/>
  <c r="AN15" i="18" s="1"/>
  <c r="BC15" i="18" a="1"/>
  <c r="BC15" i="18" s="1"/>
  <c r="AM15" i="18" a="1"/>
  <c r="AM15" i="18" s="1"/>
  <c r="BA15" i="18" a="1"/>
  <c r="BA15" i="18" s="1"/>
  <c r="AK15" i="18" a="1"/>
  <c r="AK15" i="18" s="1"/>
  <c r="P15" i="18" a="1"/>
  <c r="P15" i="18" s="1"/>
  <c r="M15" i="18" a="1"/>
  <c r="M15" i="18" s="1"/>
  <c r="AT15" i="18" a="1"/>
  <c r="AT15" i="18" s="1"/>
  <c r="W12" i="3" s="1"/>
  <c r="W20" i="3" s="1"/>
  <c r="W14" i="18"/>
  <c r="V14" i="18"/>
  <c r="AW15" i="18" a="1"/>
  <c r="AW15" i="18" s="1"/>
  <c r="W15" i="3" s="1"/>
  <c r="W23" i="3" s="1"/>
  <c r="Q15" i="18" a="1"/>
  <c r="Q15" i="18" s="1"/>
  <c r="Y14" i="18"/>
  <c r="X14" i="18"/>
  <c r="L15" i="18" a="1"/>
  <c r="L15" i="18" s="1"/>
  <c r="U14" i="18"/>
  <c r="T14" i="18"/>
  <c r="N15" i="18" a="1"/>
  <c r="N15" i="18" s="1"/>
  <c r="AR15" i="18" a="1"/>
  <c r="AR15" i="18" s="1"/>
  <c r="W10" i="3" s="1"/>
  <c r="W18" i="3" s="1"/>
  <c r="AP14" i="53"/>
  <c r="AN15" i="53" a="1"/>
  <c r="AN15" i="53" s="1"/>
  <c r="X14" i="53"/>
  <c r="AO15" i="53" a="1"/>
  <c r="AO15" i="53" s="1"/>
  <c r="Y14" i="53"/>
  <c r="R14" i="53"/>
  <c r="AR15" i="53" a="1"/>
  <c r="AR15" i="53" s="1"/>
  <c r="L15" i="53" a="1"/>
  <c r="L15" i="53" s="1"/>
  <c r="AD15" i="53" a="1"/>
  <c r="AD15" i="53" s="1"/>
  <c r="N15" i="53" a="1"/>
  <c r="N15" i="53" s="1"/>
  <c r="Q15" i="53" a="1"/>
  <c r="Q15" i="53" s="1"/>
  <c r="AW15" i="53" a="1"/>
  <c r="AW15" i="53" s="1"/>
  <c r="AF15" i="53" a="1"/>
  <c r="AF15" i="53" s="1"/>
  <c r="M15" i="53" a="1"/>
  <c r="M15" i="53" s="1"/>
  <c r="AS15" i="53" a="1"/>
  <c r="AS15" i="53" s="1"/>
  <c r="AB15" i="53" a="1"/>
  <c r="AB15" i="53" s="1"/>
  <c r="AU15" i="53" a="1"/>
  <c r="AU15" i="53" s="1"/>
  <c r="O15" i="53" a="1"/>
  <c r="O15" i="53" s="1"/>
  <c r="AE15" i="53" a="1"/>
  <c r="AE15" i="53" s="1"/>
  <c r="AG15" i="53" a="1"/>
  <c r="AG15" i="53" s="1"/>
  <c r="T14" i="53"/>
  <c r="AV15" i="53" a="1"/>
  <c r="AV15" i="53" s="1"/>
  <c r="AJ15" i="53" a="1"/>
  <c r="AJ15" i="53" s="1"/>
  <c r="AC15" i="53" a="1"/>
  <c r="AC15" i="53" s="1"/>
  <c r="AT15" i="53" a="1"/>
  <c r="AT15" i="53" s="1"/>
  <c r="P15" i="53" a="1"/>
  <c r="P15" i="53" s="1"/>
  <c r="AL15" i="53" a="1"/>
  <c r="AL15" i="53" s="1"/>
  <c r="V14" i="53"/>
  <c r="AM15" i="53" a="1"/>
  <c r="AM15" i="53" s="1"/>
  <c r="W14" i="53"/>
  <c r="AK15" i="53" a="1"/>
  <c r="AK15" i="53" s="1"/>
  <c r="U14" i="53"/>
  <c r="A21" i="53"/>
  <c r="F19" i="13"/>
  <c r="L19" i="13"/>
  <c r="L19" i="16" s="1" a="1"/>
  <c r="L19" i="16" s="1"/>
  <c r="G20" i="13"/>
  <c r="G20" i="16" s="1" a="1"/>
  <c r="G20" i="16" s="1"/>
  <c r="N19" i="13"/>
  <c r="N18" i="16" a="1"/>
  <c r="N18" i="16" s="1"/>
  <c r="J19" i="13"/>
  <c r="J19" i="16" s="1" a="1"/>
  <c r="J19" i="16" s="1"/>
  <c r="P18" i="13"/>
  <c r="AC19" i="13"/>
  <c r="I18" i="13"/>
  <c r="C19" i="13"/>
  <c r="C19" i="16" s="1" a="1"/>
  <c r="C19" i="16" s="1"/>
  <c r="H19" i="13"/>
  <c r="U19" i="13"/>
  <c r="U18" i="16" a="1"/>
  <c r="U18" i="16" s="1"/>
  <c r="X20" i="13"/>
  <c r="D19" i="13"/>
  <c r="D18" i="16" a="1"/>
  <c r="D18" i="16" s="1"/>
  <c r="V20" i="13"/>
  <c r="Q19" i="13"/>
  <c r="Q19" i="16" s="1" a="1"/>
  <c r="Q19" i="16" s="1"/>
  <c r="W18" i="13"/>
  <c r="AB19" i="13"/>
  <c r="AB18" i="16" a="1"/>
  <c r="AB18" i="16" s="1"/>
  <c r="AA19" i="13"/>
  <c r="E19" i="13"/>
  <c r="E19" i="16" s="1" a="1"/>
  <c r="E19" i="16" s="1"/>
  <c r="R19" i="13"/>
  <c r="R18" i="16" a="1"/>
  <c r="R18" i="16" s="1"/>
  <c r="Y19" i="13"/>
  <c r="Y18" i="16" a="1"/>
  <c r="Y18" i="16" s="1"/>
  <c r="M19" i="13"/>
  <c r="K19" i="13"/>
  <c r="K18" i="16" a="1"/>
  <c r="K18" i="16" s="1"/>
  <c r="O19" i="13"/>
  <c r="Z20" i="13"/>
  <c r="T20" i="13"/>
  <c r="S19" i="13"/>
  <c r="S19" i="16" s="1" a="1"/>
  <c r="S19" i="16" s="1"/>
  <c r="T5" i="41"/>
  <c r="U7" i="41"/>
  <c r="U3" i="41"/>
  <c r="U2" i="41"/>
  <c r="U4" i="41"/>
  <c r="U6" i="41"/>
  <c r="Z19" i="16" a="1"/>
  <c r="Z19" i="16" s="1"/>
  <c r="AA18" i="16" a="1"/>
  <c r="AA18" i="16" s="1"/>
  <c r="T18" i="16" a="1"/>
  <c r="T18" i="16" s="1"/>
  <c r="F18" i="16" a="1"/>
  <c r="F18" i="16" s="1"/>
  <c r="M18" i="16" a="1"/>
  <c r="M18" i="16" s="1"/>
  <c r="U4" i="30"/>
  <c r="X19" i="16" a="1"/>
  <c r="X19" i="16" s="1"/>
  <c r="X18" i="16" a="1"/>
  <c r="X18" i="16" s="1"/>
  <c r="Q18" i="16" a="1"/>
  <c r="Q18" i="16" s="1"/>
  <c r="C18" i="16" a="1"/>
  <c r="C18" i="16" s="1"/>
  <c r="J18" i="16" a="1"/>
  <c r="J18" i="16" s="1"/>
  <c r="U7" i="30"/>
  <c r="U2" i="30"/>
  <c r="T5" i="30"/>
  <c r="U3" i="30"/>
  <c r="T6" i="30"/>
  <c r="G48" i="1"/>
  <c r="V26" i="1"/>
  <c r="D48" i="1"/>
  <c r="V23" i="1"/>
  <c r="U22" i="1"/>
  <c r="E47" i="1"/>
  <c r="U24" i="1"/>
  <c r="F46" i="1"/>
  <c r="T25" i="1"/>
  <c r="AD6" i="3"/>
  <c r="AD2" i="3"/>
  <c r="AD3" i="3"/>
  <c r="AD4" i="3"/>
  <c r="AD7" i="3"/>
  <c r="AD5" i="3"/>
  <c r="L25" i="17"/>
  <c r="K19" i="53" s="1"/>
  <c r="K19" i="18"/>
  <c r="B20" i="18"/>
  <c r="A22" i="18"/>
  <c r="H14" i="22" l="1"/>
  <c r="H20" i="22" s="1"/>
  <c r="K7" i="48"/>
  <c r="E11" i="59"/>
  <c r="L7" i="48"/>
  <c r="B66" i="59"/>
  <c r="I66" i="59" s="1"/>
  <c r="K7" i="62"/>
  <c r="E66" i="59"/>
  <c r="L66" i="59" s="1"/>
  <c r="E65" i="59"/>
  <c r="L65" i="59" s="1"/>
  <c r="H67" i="62"/>
  <c r="J67" i="62"/>
  <c r="K67" i="62"/>
  <c r="C11" i="66" a="1"/>
  <c r="C11" i="66" s="1"/>
  <c r="C12" i="28" s="1"/>
  <c r="D11" i="66" a="1"/>
  <c r="D11" i="66" s="1"/>
  <c r="D12" i="28" s="1"/>
  <c r="E11" i="66" a="1"/>
  <c r="E11" i="66" s="1"/>
  <c r="E12" i="28" s="1"/>
  <c r="F11" i="66" a="1"/>
  <c r="F11" i="66" s="1"/>
  <c r="F12" i="28" s="1"/>
  <c r="C79" i="45"/>
  <c r="C13" i="47" s="1" a="1"/>
  <c r="C13" i="47" s="1"/>
  <c r="N62" i="45"/>
  <c r="J12" i="47" a="1"/>
  <c r="J12" i="47" s="1"/>
  <c r="P12" i="47" s="1"/>
  <c r="D9" i="57" s="1" a="1"/>
  <c r="D9" i="57" s="1"/>
  <c r="X12" i="47" a="1"/>
  <c r="X12" i="47" s="1"/>
  <c r="I13" i="47"/>
  <c r="W12" i="47"/>
  <c r="AD12" i="47"/>
  <c r="F9" i="57" s="1" a="1"/>
  <c r="F9" i="57" s="1"/>
  <c r="P11" i="45"/>
  <c r="P31" i="45" s="1" a="1"/>
  <c r="P31" i="45" s="1"/>
  <c r="P13" i="45"/>
  <c r="P33" i="45" s="1" a="1"/>
  <c r="P33" i="45" s="1"/>
  <c r="P53" i="45" s="1"/>
  <c r="P12" i="45"/>
  <c r="P32" i="45" s="1" a="1"/>
  <c r="P32" i="45" s="1"/>
  <c r="P52" i="45" s="1"/>
  <c r="P16" i="45"/>
  <c r="P36" i="45" s="1" a="1"/>
  <c r="P36" i="45" s="1"/>
  <c r="P14" i="45"/>
  <c r="P34" i="45" s="1" a="1"/>
  <c r="P34" i="45" s="1"/>
  <c r="P15" i="45"/>
  <c r="P35" i="45" s="1" a="1"/>
  <c r="P35" i="45" s="1"/>
  <c r="P6" i="45"/>
  <c r="P26" i="45" s="1" a="1"/>
  <c r="P26" i="45" s="1"/>
  <c r="P7" i="45"/>
  <c r="P27" i="45" s="1" a="1"/>
  <c r="P27" i="45" s="1"/>
  <c r="P47" i="45" s="1"/>
  <c r="P5" i="45"/>
  <c r="P25" i="45" s="1" a="1"/>
  <c r="P25" i="45" s="1"/>
  <c r="P19" i="45"/>
  <c r="P39" i="45" s="1" a="1"/>
  <c r="P39" i="45" s="1"/>
  <c r="P59" i="45" s="1"/>
  <c r="P18" i="45"/>
  <c r="P38" i="45" s="1" a="1"/>
  <c r="P38" i="45" s="1"/>
  <c r="P58" i="45" s="1"/>
  <c r="P17" i="45"/>
  <c r="P37" i="45" s="1" a="1"/>
  <c r="P37" i="45" s="1"/>
  <c r="P10" i="45"/>
  <c r="P30" i="45" s="1" a="1"/>
  <c r="P30" i="45" s="1"/>
  <c r="P9" i="45"/>
  <c r="P29" i="45" s="1" a="1"/>
  <c r="P29" i="45" s="1"/>
  <c r="P8" i="45"/>
  <c r="P28" i="45" s="1" a="1"/>
  <c r="P28" i="45" s="1"/>
  <c r="O4" i="45"/>
  <c r="O24" i="45" s="1" a="1"/>
  <c r="O24" i="45" s="1"/>
  <c r="O44" i="45" s="1"/>
  <c r="O3" i="45"/>
  <c r="O23" i="45" s="1" a="1"/>
  <c r="O23" i="45" s="1"/>
  <c r="O43" i="45" s="1"/>
  <c r="O2" i="45"/>
  <c r="O22" i="45" s="1" a="1"/>
  <c r="O22" i="45" s="1"/>
  <c r="O42" i="45" s="1"/>
  <c r="C80" i="45" s="1"/>
  <c r="C14" i="47" s="1" a="1"/>
  <c r="C14" i="47" s="1"/>
  <c r="H20" i="63"/>
  <c r="J20" i="63"/>
  <c r="P20" i="63" s="1"/>
  <c r="L10" i="59"/>
  <c r="H13" i="22"/>
  <c r="H19" i="22" s="1"/>
  <c r="H15" i="22"/>
  <c r="H21" i="22" s="1"/>
  <c r="R13" i="47" a="1"/>
  <c r="R13" i="47" s="1"/>
  <c r="C11" i="59"/>
  <c r="X13" i="47" a="1"/>
  <c r="X13" i="47" s="1"/>
  <c r="Y13" i="47" a="1"/>
  <c r="Y13" i="47" s="1"/>
  <c r="T13" i="47" a="1"/>
  <c r="T13" i="47" s="1"/>
  <c r="K13" i="47" a="1"/>
  <c r="K13" i="47" s="1"/>
  <c r="M13" i="47" a="1"/>
  <c r="M13" i="47" s="1"/>
  <c r="J13" i="47" a="1"/>
  <c r="J13" i="47" s="1"/>
  <c r="F80" i="45"/>
  <c r="F14" i="47" s="1" a="1"/>
  <c r="F14" i="47" s="1"/>
  <c r="AA13" i="47" a="1"/>
  <c r="AA13" i="47" s="1"/>
  <c r="Q13" i="47" a="1"/>
  <c r="Q13" i="47" s="1"/>
  <c r="D11" i="59"/>
  <c r="N13" i="47" a="1"/>
  <c r="N13" i="47" s="1"/>
  <c r="G80" i="45"/>
  <c r="G14" i="47" s="1" a="1"/>
  <c r="G14" i="47" s="1"/>
  <c r="O63" i="45"/>
  <c r="U13" i="47" a="1"/>
  <c r="U13" i="47" s="1"/>
  <c r="AB13" i="47" a="1"/>
  <c r="AB13" i="47" s="1"/>
  <c r="O67" i="45"/>
  <c r="E9" i="57" a="1"/>
  <c r="E9" i="57" s="1"/>
  <c r="E80" i="45"/>
  <c r="E14" i="47" s="1" a="1"/>
  <c r="E14" i="47" s="1"/>
  <c r="O66" i="45"/>
  <c r="O64" i="45"/>
  <c r="Z13" i="47" a="1"/>
  <c r="Z13" i="47" s="1"/>
  <c r="H80" i="45"/>
  <c r="H14" i="47" s="1" a="1"/>
  <c r="H14" i="47" s="1"/>
  <c r="O65" i="45"/>
  <c r="S13" i="47" a="1"/>
  <c r="S13" i="47" s="1"/>
  <c r="D80" i="45"/>
  <c r="D14" i="47" s="1" a="1"/>
  <c r="D14" i="47" s="1"/>
  <c r="L13" i="47" a="1"/>
  <c r="L13" i="47" s="1"/>
  <c r="P57" i="45"/>
  <c r="P46" i="45"/>
  <c r="P45" i="45"/>
  <c r="V13" i="47" a="1"/>
  <c r="V13" i="47" s="1"/>
  <c r="P50" i="45"/>
  <c r="P48" i="45"/>
  <c r="P49" i="45"/>
  <c r="AC13" i="47" a="1"/>
  <c r="AC13" i="47" s="1"/>
  <c r="O13" i="47" a="1"/>
  <c r="O13" i="47" s="1"/>
  <c r="P54" i="45"/>
  <c r="P56" i="45"/>
  <c r="P55" i="45"/>
  <c r="P51" i="45"/>
  <c r="D21" i="63"/>
  <c r="L21" i="63" s="1"/>
  <c r="E21" i="63"/>
  <c r="M21" i="63" s="1"/>
  <c r="B21" i="63"/>
  <c r="C21" i="63"/>
  <c r="K21" i="63" s="1"/>
  <c r="F21" i="63"/>
  <c r="N21" i="63" s="1"/>
  <c r="G21" i="63"/>
  <c r="O21" i="63" s="1"/>
  <c r="BP16" i="18"/>
  <c r="BT16" i="18"/>
  <c r="BQ16" i="18"/>
  <c r="BU16" i="18"/>
  <c r="BR16" i="18"/>
  <c r="BS16" i="18"/>
  <c r="C9" i="57" a="1"/>
  <c r="C9" i="57" s="1"/>
  <c r="L11" i="59"/>
  <c r="K8" i="62"/>
  <c r="I11" i="59"/>
  <c r="H8" i="62"/>
  <c r="AS21" i="17"/>
  <c r="AS76" i="17" s="1"/>
  <c r="AA76" i="17"/>
  <c r="AN21" i="17"/>
  <c r="AN76" i="17" s="1"/>
  <c r="V76" i="17"/>
  <c r="CB15" i="18"/>
  <c r="AM16" i="18" a="1"/>
  <c r="AM16" i="18" s="1"/>
  <c r="AQ21" i="17"/>
  <c r="AQ76" i="17" s="1"/>
  <c r="AO21" i="17"/>
  <c r="AO76" i="17" s="1"/>
  <c r="AP21" i="17"/>
  <c r="AP76" i="17" s="1"/>
  <c r="AR21" i="17"/>
  <c r="AR76" i="17" s="1"/>
  <c r="Q14" i="30" a="1"/>
  <c r="Q14" i="30" s="1"/>
  <c r="Q22" i="30" s="1"/>
  <c r="Q11" i="30" a="1"/>
  <c r="Q11" i="30" s="1"/>
  <c r="Q19" i="30" s="1"/>
  <c r="AI22" i="17"/>
  <c r="AI77" i="17" s="1"/>
  <c r="Q13" i="30" a="1"/>
  <c r="Q13" i="30" s="1"/>
  <c r="Q21" i="30" s="1"/>
  <c r="Q10" i="30" a="1"/>
  <c r="Q10" i="30" s="1"/>
  <c r="Q18" i="30" s="1"/>
  <c r="Q15" i="30" a="1"/>
  <c r="Q15" i="30" s="1"/>
  <c r="Q23" i="30" s="1"/>
  <c r="AE22" i="17"/>
  <c r="AE77" i="17" s="1"/>
  <c r="AA22" i="17" a="1"/>
  <c r="AA22" i="17" s="1"/>
  <c r="AA77" i="17" s="1"/>
  <c r="Z22" i="17" a="1"/>
  <c r="Z22" i="17" s="1"/>
  <c r="Z77" i="17" s="1"/>
  <c r="AH22" i="17"/>
  <c r="AH77" i="17" s="1"/>
  <c r="X22" i="17" a="1"/>
  <c r="X22" i="17" s="1"/>
  <c r="X77" i="17" s="1"/>
  <c r="AJ22" i="17"/>
  <c r="AJ77" i="17" s="1"/>
  <c r="Y22" i="17" a="1"/>
  <c r="Y22" i="17" s="1"/>
  <c r="Y77" i="17" s="1"/>
  <c r="AG22" i="17"/>
  <c r="AG77" i="17" s="1"/>
  <c r="AF22" i="17"/>
  <c r="AF77" i="17" s="1"/>
  <c r="V22" i="17" a="1"/>
  <c r="V22" i="17" s="1"/>
  <c r="Q12" i="30" a="1"/>
  <c r="Q12" i="30" s="1"/>
  <c r="Q20" i="30" s="1"/>
  <c r="W22" i="17" a="1"/>
  <c r="W22" i="17" s="1"/>
  <c r="S22" i="17"/>
  <c r="G23" i="59"/>
  <c r="H19" i="28"/>
  <c r="W24" i="3"/>
  <c r="F15" i="60"/>
  <c r="M15" i="60" s="1"/>
  <c r="C15" i="60"/>
  <c r="J15" i="60" s="1"/>
  <c r="D15" i="60"/>
  <c r="K15" i="60" s="1"/>
  <c r="E15" i="60"/>
  <c r="L15" i="60" s="1"/>
  <c r="M10" i="25"/>
  <c r="M11" i="25" s="1"/>
  <c r="L36" i="3"/>
  <c r="CA15" i="18"/>
  <c r="R23" i="17" a="1"/>
  <c r="R23" i="17" s="1"/>
  <c r="BA23" i="17" s="1"/>
  <c r="M23" i="17" a="1"/>
  <c r="M23" i="17" s="1"/>
  <c r="AV23" i="17" s="1"/>
  <c r="O23" i="17" a="1"/>
  <c r="O23" i="17" s="1"/>
  <c r="AX23" i="17" s="1"/>
  <c r="N23" i="17" a="1"/>
  <c r="N23" i="17" s="1"/>
  <c r="AW23" i="17" s="1"/>
  <c r="P23" i="17" a="1"/>
  <c r="P23" i="17" s="1"/>
  <c r="AY23" i="17" s="1"/>
  <c r="Q23" i="17" a="1"/>
  <c r="Q23" i="17" s="1"/>
  <c r="AZ23" i="17" s="1"/>
  <c r="BY15" i="18"/>
  <c r="O11" i="41"/>
  <c r="O19" i="41" s="1"/>
  <c r="O14" i="41"/>
  <c r="O22" i="41" s="1"/>
  <c r="O12" i="41"/>
  <c r="O20" i="41" s="1"/>
  <c r="O13" i="41"/>
  <c r="O21" i="41" s="1"/>
  <c r="O15" i="41"/>
  <c r="O23" i="41" s="1"/>
  <c r="O10" i="41"/>
  <c r="O18" i="41" s="1"/>
  <c r="N24" i="30"/>
  <c r="B39" i="30" s="1"/>
  <c r="CC15" i="18"/>
  <c r="AP15" i="18"/>
  <c r="BX15" i="18"/>
  <c r="BC16" i="18" a="1"/>
  <c r="BC16" i="18" s="1"/>
  <c r="BK16" i="18" a="1"/>
  <c r="BK16" i="18" s="1"/>
  <c r="BJ16" i="18" a="1"/>
  <c r="BJ16" i="18" s="1"/>
  <c r="BI16" i="18" a="1"/>
  <c r="BI16" i="18" s="1"/>
  <c r="BH16" i="18" a="1"/>
  <c r="BH16" i="18" s="1"/>
  <c r="BM16" i="18" a="1"/>
  <c r="BM16" i="18" s="1"/>
  <c r="BL16" i="18" a="1"/>
  <c r="BL16" i="18" s="1"/>
  <c r="BZ15" i="18"/>
  <c r="L16" i="18" a="1"/>
  <c r="L16" i="18" s="1"/>
  <c r="X15" i="18"/>
  <c r="R15" i="18"/>
  <c r="T15" i="18"/>
  <c r="AZ16" i="18" a="1"/>
  <c r="AZ16" i="18" s="1"/>
  <c r="AE16" i="18" a="1"/>
  <c r="AE16" i="18" s="1"/>
  <c r="AD16" i="18" a="1"/>
  <c r="AD16" i="18" s="1"/>
  <c r="AC16" i="18" a="1"/>
  <c r="AC16" i="18" s="1"/>
  <c r="AJ16" i="18" a="1"/>
  <c r="AJ16" i="18" s="1"/>
  <c r="AB16" i="18" a="1"/>
  <c r="AB16" i="18" s="1"/>
  <c r="AG16" i="18" a="1"/>
  <c r="AG16" i="18" s="1"/>
  <c r="AF16" i="18" a="1"/>
  <c r="AF16" i="18" s="1"/>
  <c r="BA16" i="18" a="1"/>
  <c r="BA16" i="18" s="1"/>
  <c r="AK16" i="18" a="1"/>
  <c r="AK16" i="18" s="1"/>
  <c r="BD16" i="18" a="1"/>
  <c r="BD16" i="18" s="1"/>
  <c r="AN16" i="18" a="1"/>
  <c r="AN16" i="18" s="1"/>
  <c r="BE16" i="18" a="1"/>
  <c r="BE16" i="18" s="1"/>
  <c r="AO16" i="18" a="1"/>
  <c r="AO16" i="18" s="1"/>
  <c r="BB16" i="18" a="1"/>
  <c r="BB16" i="18" s="1"/>
  <c r="AL16" i="18" a="1"/>
  <c r="AL16" i="18" s="1"/>
  <c r="N16" i="18" a="1"/>
  <c r="N16" i="18" s="1"/>
  <c r="O16" i="18" a="1"/>
  <c r="O16" i="18" s="1"/>
  <c r="AW16" i="18" a="1"/>
  <c r="AW16" i="18" s="1"/>
  <c r="X15" i="3" s="1"/>
  <c r="X23" i="3" s="1"/>
  <c r="AR16" i="18" a="1"/>
  <c r="AR16" i="18" s="1"/>
  <c r="X10" i="3" s="1"/>
  <c r="X18" i="3" s="1"/>
  <c r="V15" i="18"/>
  <c r="U15" i="18"/>
  <c r="Y15" i="18"/>
  <c r="AU16" i="18" a="1"/>
  <c r="AU16" i="18" s="1"/>
  <c r="X13" i="3" s="1"/>
  <c r="X21" i="3" s="1"/>
  <c r="W15" i="18"/>
  <c r="M16" i="18" a="1"/>
  <c r="M16" i="18" s="1"/>
  <c r="AS16" i="18" a="1"/>
  <c r="AS16" i="18" s="1"/>
  <c r="X11" i="3" s="1"/>
  <c r="X19" i="3" s="1"/>
  <c r="Q16" i="18" a="1"/>
  <c r="Q16" i="18" s="1"/>
  <c r="AT16" i="18" a="1"/>
  <c r="AT16" i="18" s="1"/>
  <c r="X12" i="3" s="1"/>
  <c r="X20" i="3" s="1"/>
  <c r="AV16" i="18" a="1"/>
  <c r="AV16" i="18" s="1"/>
  <c r="X14" i="3" s="1"/>
  <c r="X22" i="3" s="1"/>
  <c r="P16" i="18" a="1"/>
  <c r="P16" i="18" s="1"/>
  <c r="AP15" i="53"/>
  <c r="Y15" i="53"/>
  <c r="AO16" i="53" a="1"/>
  <c r="AO16" i="53" s="1"/>
  <c r="AN16" i="53" a="1"/>
  <c r="AN16" i="53" s="1"/>
  <c r="X15" i="53"/>
  <c r="AF16" i="53" a="1"/>
  <c r="AF16" i="53" s="1"/>
  <c r="P16" i="53" a="1"/>
  <c r="P16" i="53" s="1"/>
  <c r="AW16" i="53" a="1"/>
  <c r="AW16" i="53" s="1"/>
  <c r="AB16" i="53" a="1"/>
  <c r="AB16" i="53" s="1"/>
  <c r="L16" i="53" a="1"/>
  <c r="L16" i="53" s="1"/>
  <c r="AS16" i="53" a="1"/>
  <c r="AS16" i="53" s="1"/>
  <c r="T15" i="53"/>
  <c r="AU16" i="53" a="1"/>
  <c r="AU16" i="53" s="1"/>
  <c r="AD16" i="53" a="1"/>
  <c r="AD16" i="53" s="1"/>
  <c r="O16" i="53" a="1"/>
  <c r="O16" i="53" s="1"/>
  <c r="Q16" i="53" a="1"/>
  <c r="Q16" i="53" s="1"/>
  <c r="AG16" i="53" a="1"/>
  <c r="AG16" i="53" s="1"/>
  <c r="AV16" i="53" a="1"/>
  <c r="AV16" i="53" s="1"/>
  <c r="M16" i="53" a="1"/>
  <c r="M16" i="53" s="1"/>
  <c r="AC16" i="53" a="1"/>
  <c r="AC16" i="53" s="1"/>
  <c r="AE16" i="53" a="1"/>
  <c r="AE16" i="53" s="1"/>
  <c r="AJ16" i="53" a="1"/>
  <c r="AJ16" i="53" s="1"/>
  <c r="AR16" i="53" a="1"/>
  <c r="AR16" i="53" s="1"/>
  <c r="R15" i="53"/>
  <c r="AT16" i="53" a="1"/>
  <c r="AT16" i="53" s="1"/>
  <c r="N16" i="53" a="1"/>
  <c r="N16" i="53" s="1"/>
  <c r="AL16" i="53" a="1"/>
  <c r="AL16" i="53" s="1"/>
  <c r="V15" i="53"/>
  <c r="AM16" i="53" a="1"/>
  <c r="AM16" i="53" s="1"/>
  <c r="W15" i="53"/>
  <c r="U15" i="53"/>
  <c r="AK16" i="53" a="1"/>
  <c r="AK16" i="53" s="1"/>
  <c r="A22" i="53"/>
  <c r="AD19" i="13"/>
  <c r="T21" i="13"/>
  <c r="K20" i="13"/>
  <c r="K19" i="16" a="1"/>
  <c r="K19" i="16" s="1"/>
  <c r="R20" i="13"/>
  <c r="R19" i="16" a="1"/>
  <c r="R19" i="16" s="1"/>
  <c r="AB20" i="13"/>
  <c r="AB19" i="16" a="1"/>
  <c r="AB19" i="16" s="1"/>
  <c r="V21" i="13"/>
  <c r="D20" i="13"/>
  <c r="D19" i="16" a="1"/>
  <c r="D19" i="16" s="1"/>
  <c r="AA20" i="13"/>
  <c r="H20" i="13"/>
  <c r="J20" i="13"/>
  <c r="P19" i="13"/>
  <c r="N20" i="13"/>
  <c r="N19" i="16" a="1"/>
  <c r="N19" i="16" s="1"/>
  <c r="L20" i="13"/>
  <c r="L20" i="16" s="1" a="1"/>
  <c r="L20" i="16" s="1"/>
  <c r="S20" i="13"/>
  <c r="S20" i="16" s="1" a="1"/>
  <c r="S20" i="16" s="1"/>
  <c r="O20" i="13"/>
  <c r="Y20" i="13"/>
  <c r="Y19" i="16" a="1"/>
  <c r="Y19" i="16" s="1"/>
  <c r="X21" i="13"/>
  <c r="U20" i="13"/>
  <c r="U19" i="16" a="1"/>
  <c r="U19" i="16" s="1"/>
  <c r="I19" i="13"/>
  <c r="C20" i="13"/>
  <c r="Z21" i="13"/>
  <c r="M20" i="13"/>
  <c r="E20" i="13"/>
  <c r="E20" i="16" s="1" a="1"/>
  <c r="E20" i="16" s="1"/>
  <c r="Q20" i="13"/>
  <c r="W19" i="13"/>
  <c r="AC20" i="13"/>
  <c r="G21" i="13"/>
  <c r="G21" i="16" s="1" a="1"/>
  <c r="G21" i="16" s="1"/>
  <c r="F20" i="13"/>
  <c r="V2" i="41"/>
  <c r="V3" i="41"/>
  <c r="V7" i="41"/>
  <c r="V6" i="41"/>
  <c r="V4" i="41"/>
  <c r="U5" i="41"/>
  <c r="V2" i="30"/>
  <c r="T19" i="16" a="1"/>
  <c r="T19" i="16" s="1"/>
  <c r="AA19" i="16" a="1"/>
  <c r="AA19" i="16" s="1"/>
  <c r="F19" i="16" a="1"/>
  <c r="F19" i="16" s="1"/>
  <c r="M19" i="16" a="1"/>
  <c r="M19" i="16" s="1"/>
  <c r="V3" i="30"/>
  <c r="V4" i="30"/>
  <c r="Z20" i="16" a="1"/>
  <c r="Z20" i="16" s="1"/>
  <c r="U6" i="30"/>
  <c r="U5" i="30"/>
  <c r="V7" i="30"/>
  <c r="V22" i="1"/>
  <c r="C47" i="1"/>
  <c r="F47" i="1"/>
  <c r="U25" i="1"/>
  <c r="D49" i="1"/>
  <c r="W23" i="1"/>
  <c r="E48" i="1"/>
  <c r="V24" i="1"/>
  <c r="G49" i="1"/>
  <c r="W26" i="1"/>
  <c r="AE4" i="3"/>
  <c r="AE7" i="3"/>
  <c r="AE3" i="3"/>
  <c r="AE5" i="3"/>
  <c r="AE2" i="3"/>
  <c r="AE6" i="3"/>
  <c r="B21" i="18"/>
  <c r="I26" i="17"/>
  <c r="L26" i="17"/>
  <c r="K20" i="53" s="1"/>
  <c r="K20" i="18"/>
  <c r="A23" i="18"/>
  <c r="C48" i="1"/>
  <c r="K11" i="59" l="1"/>
  <c r="D66" i="59"/>
  <c r="K66" i="59" s="1"/>
  <c r="I8" i="62"/>
  <c r="C66" i="59"/>
  <c r="J66" i="59" s="1"/>
  <c r="H68" i="62"/>
  <c r="K68" i="62"/>
  <c r="I68" i="62"/>
  <c r="C12" i="66" a="1"/>
  <c r="C12" i="66" s="1"/>
  <c r="C13" i="28" s="1"/>
  <c r="D12" i="66" a="1"/>
  <c r="D12" i="66" s="1"/>
  <c r="D13" i="28" s="1"/>
  <c r="E12" i="66" a="1"/>
  <c r="E12" i="66" s="1"/>
  <c r="E13" i="28" s="1"/>
  <c r="F12" i="66" a="1"/>
  <c r="F12" i="66" s="1"/>
  <c r="F13" i="28" s="1"/>
  <c r="O62" i="45"/>
  <c r="I14" i="47"/>
  <c r="W13" i="47"/>
  <c r="P13" i="47"/>
  <c r="AD13" i="47"/>
  <c r="P2" i="45"/>
  <c r="P22" i="45" s="1" a="1"/>
  <c r="P22" i="45" s="1"/>
  <c r="P42" i="45" s="1"/>
  <c r="P3" i="45"/>
  <c r="P23" i="45" s="1" a="1"/>
  <c r="P23" i="45" s="1"/>
  <c r="P43" i="45" s="1"/>
  <c r="P4" i="45"/>
  <c r="P24" i="45" s="1" a="1"/>
  <c r="P24" i="45" s="1"/>
  <c r="P44" i="45" s="1"/>
  <c r="P62" i="45" s="1"/>
  <c r="Q8" i="45"/>
  <c r="Q28" i="45" s="1" a="1"/>
  <c r="Q28" i="45" s="1"/>
  <c r="Q48" i="45" s="1"/>
  <c r="Q9" i="45"/>
  <c r="Q29" i="45" s="1" a="1"/>
  <c r="Q29" i="45" s="1"/>
  <c r="Q10" i="45"/>
  <c r="Q30" i="45" s="1" a="1"/>
  <c r="Q30" i="45" s="1"/>
  <c r="Q17" i="45"/>
  <c r="Q37" i="45" s="1" a="1"/>
  <c r="Q37" i="45" s="1"/>
  <c r="Q18" i="45"/>
  <c r="Q38" i="45" s="1" a="1"/>
  <c r="Q38" i="45" s="1"/>
  <c r="Q19" i="45"/>
  <c r="Q39" i="45" s="1" a="1"/>
  <c r="Q39" i="45" s="1"/>
  <c r="Q5" i="45"/>
  <c r="Q25" i="45" s="1" a="1"/>
  <c r="Q25" i="45" s="1"/>
  <c r="Q7" i="45"/>
  <c r="Q27" i="45" s="1" a="1"/>
  <c r="Q27" i="45" s="1"/>
  <c r="Q47" i="45" s="1"/>
  <c r="Q6" i="45"/>
  <c r="Q26" i="45" s="1" a="1"/>
  <c r="Q26" i="45" s="1"/>
  <c r="Q46" i="45" s="1"/>
  <c r="Q15" i="45"/>
  <c r="Q35" i="45" s="1" a="1"/>
  <c r="Q35" i="45" s="1"/>
  <c r="Q14" i="45"/>
  <c r="Q34" i="45" s="1" a="1"/>
  <c r="Q34" i="45" s="1"/>
  <c r="Q16" i="45"/>
  <c r="Q36" i="45" s="1" a="1"/>
  <c r="Q36" i="45" s="1"/>
  <c r="Q12" i="45"/>
  <c r="Q32" i="45" s="1" a="1"/>
  <c r="Q32" i="45" s="1"/>
  <c r="Q13" i="45"/>
  <c r="Q33" i="45" s="1" a="1"/>
  <c r="Q33" i="45" s="1"/>
  <c r="Q53" i="45" s="1"/>
  <c r="Q11" i="45"/>
  <c r="Q31" i="45" s="1" a="1"/>
  <c r="Q31" i="45" s="1"/>
  <c r="J11" i="59"/>
  <c r="J8" i="62"/>
  <c r="H21" i="63"/>
  <c r="J21" i="63"/>
  <c r="P21" i="63" s="1"/>
  <c r="D81" i="45"/>
  <c r="D15" i="47" s="1" a="1"/>
  <c r="D15" i="47" s="1"/>
  <c r="AA14" i="47" a="1"/>
  <c r="AA14" i="47" s="1"/>
  <c r="Q14" i="47" a="1"/>
  <c r="Q14" i="47" s="1"/>
  <c r="J14" i="47" a="1"/>
  <c r="J14" i="47" s="1"/>
  <c r="M14" i="47" a="1"/>
  <c r="M14" i="47" s="1"/>
  <c r="T14" i="47" a="1"/>
  <c r="T14" i="47" s="1"/>
  <c r="N14" i="47" a="1"/>
  <c r="N14" i="47" s="1"/>
  <c r="AB14" i="47" a="1"/>
  <c r="AB14" i="47" s="1"/>
  <c r="X14" i="47" a="1"/>
  <c r="X14" i="47" s="1"/>
  <c r="E10" i="57" a="1"/>
  <c r="E10" i="57" s="1"/>
  <c r="O14" i="47" a="1"/>
  <c r="O14" i="47" s="1"/>
  <c r="U14" i="47" a="1"/>
  <c r="U14" i="47" s="1"/>
  <c r="L14" i="47" a="1"/>
  <c r="L14" i="47" s="1"/>
  <c r="Z14" i="47" a="1"/>
  <c r="Z14" i="47" s="1"/>
  <c r="Y14" i="47" a="1"/>
  <c r="Y14" i="47" s="1"/>
  <c r="D10" i="57" a="1"/>
  <c r="D10" i="57" s="1"/>
  <c r="R14" i="47" a="1"/>
  <c r="R14" i="47" s="1"/>
  <c r="P67" i="45"/>
  <c r="V14" i="47" a="1"/>
  <c r="V14" i="47" s="1"/>
  <c r="AC14" i="47" a="1"/>
  <c r="AC14" i="47" s="1"/>
  <c r="P65" i="45"/>
  <c r="P64" i="45"/>
  <c r="S14" i="47" a="1"/>
  <c r="S14" i="47" s="1"/>
  <c r="P66" i="45"/>
  <c r="P63" i="45"/>
  <c r="K14" i="47" a="1"/>
  <c r="K14" i="47" s="1"/>
  <c r="F10" i="57" a="1"/>
  <c r="F10" i="57" s="1"/>
  <c r="F81" i="45"/>
  <c r="F15" i="47" s="1" a="1"/>
  <c r="F15" i="47" s="1"/>
  <c r="H81" i="45"/>
  <c r="H15" i="47" s="1" a="1"/>
  <c r="H15" i="47" s="1"/>
  <c r="Q55" i="45"/>
  <c r="Q54" i="45"/>
  <c r="Q56" i="45"/>
  <c r="E81" i="45"/>
  <c r="E15" i="47" s="1" a="1"/>
  <c r="E15" i="47" s="1"/>
  <c r="G81" i="45"/>
  <c r="G15" i="47" s="1" a="1"/>
  <c r="G15" i="47" s="1"/>
  <c r="Q45" i="45"/>
  <c r="Q52" i="45"/>
  <c r="Q51" i="45"/>
  <c r="Q59" i="45"/>
  <c r="Q57" i="45"/>
  <c r="Q58" i="45"/>
  <c r="Q50" i="45"/>
  <c r="Q49" i="45"/>
  <c r="G22" i="63"/>
  <c r="O22" i="63" s="1"/>
  <c r="D22" i="63"/>
  <c r="L22" i="63" s="1"/>
  <c r="E22" i="63"/>
  <c r="M22" i="63" s="1"/>
  <c r="F22" i="63"/>
  <c r="N22" i="63" s="1"/>
  <c r="C22" i="63"/>
  <c r="K22" i="63" s="1"/>
  <c r="B22" i="63"/>
  <c r="BR17" i="18"/>
  <c r="BS17" i="18"/>
  <c r="BP17" i="18"/>
  <c r="BT17" i="18"/>
  <c r="BQ17" i="18"/>
  <c r="BU17" i="18"/>
  <c r="C10" i="57" a="1"/>
  <c r="C10" i="57" s="1"/>
  <c r="AO22" i="17"/>
  <c r="AO77" i="17" s="1"/>
  <c r="W77" i="17"/>
  <c r="AN22" i="17"/>
  <c r="AN77" i="17" s="1"/>
  <c r="V77" i="17"/>
  <c r="AJ17" i="18" a="1"/>
  <c r="AJ17" i="18" s="1"/>
  <c r="AQ22" i="17"/>
  <c r="AQ77" i="17" s="1"/>
  <c r="AP22" i="17"/>
  <c r="AP77" i="17" s="1"/>
  <c r="AR22" i="17"/>
  <c r="AR77" i="17" s="1"/>
  <c r="AS22" i="17"/>
  <c r="AS77" i="17" s="1"/>
  <c r="R14" i="30" a="1"/>
  <c r="R14" i="30" s="1"/>
  <c r="R22" i="30" s="1"/>
  <c r="AE23" i="17"/>
  <c r="AE78" i="17" s="1"/>
  <c r="R11" i="30" a="1"/>
  <c r="R11" i="30" s="1"/>
  <c r="R19" i="30" s="1"/>
  <c r="R13" i="30" a="1"/>
  <c r="R13" i="30" s="1"/>
  <c r="R21" i="30" s="1"/>
  <c r="R10" i="30" a="1"/>
  <c r="R10" i="30" s="1"/>
  <c r="R18" i="30" s="1"/>
  <c r="R15" i="30" a="1"/>
  <c r="R15" i="30" s="1"/>
  <c r="R23" i="30" s="1"/>
  <c r="R12" i="30" a="1"/>
  <c r="R12" i="30" s="1"/>
  <c r="R20" i="30" s="1"/>
  <c r="AG23" i="17"/>
  <c r="AG78" i="17" s="1"/>
  <c r="AH23" i="17"/>
  <c r="AH78" i="17" s="1"/>
  <c r="AF23" i="17"/>
  <c r="AF78" i="17" s="1"/>
  <c r="AA23" i="17" a="1"/>
  <c r="AA23" i="17" s="1"/>
  <c r="Z23" i="17" a="1"/>
  <c r="Z23" i="17" s="1"/>
  <c r="X23" i="17" a="1"/>
  <c r="X23" i="17" s="1"/>
  <c r="X78" i="17" s="1"/>
  <c r="AI23" i="17"/>
  <c r="AI78" i="17" s="1"/>
  <c r="AJ23" i="17"/>
  <c r="AJ78" i="17" s="1"/>
  <c r="W23" i="17" a="1"/>
  <c r="W23" i="17" s="1"/>
  <c r="W78" i="17" s="1"/>
  <c r="Y23" i="17" a="1"/>
  <c r="Y23" i="17" s="1"/>
  <c r="V23" i="17" a="1"/>
  <c r="V23" i="17" s="1"/>
  <c r="N10" i="25"/>
  <c r="N11" i="25" s="1"/>
  <c r="L37" i="3"/>
  <c r="C16" i="60"/>
  <c r="J16" i="60" s="1"/>
  <c r="D16" i="60"/>
  <c r="K16" i="60" s="1"/>
  <c r="E16" i="60"/>
  <c r="L16" i="60" s="1"/>
  <c r="F16" i="60"/>
  <c r="M16" i="60" s="1"/>
  <c r="G24" i="59"/>
  <c r="H20" i="28"/>
  <c r="S23" i="17"/>
  <c r="P24" i="17" a="1"/>
  <c r="P24" i="17" s="1"/>
  <c r="AY24" i="17" s="1"/>
  <c r="Q24" i="17" a="1"/>
  <c r="Q24" i="17" s="1"/>
  <c r="AZ24" i="17" s="1"/>
  <c r="O24" i="17" a="1"/>
  <c r="O24" i="17" s="1"/>
  <c r="AX24" i="17" s="1"/>
  <c r="R24" i="17" a="1"/>
  <c r="R24" i="17" s="1"/>
  <c r="BA24" i="17" s="1"/>
  <c r="M24" i="17" a="1"/>
  <c r="M24" i="17" s="1"/>
  <c r="AV24" i="17" s="1"/>
  <c r="N24" i="17" a="1"/>
  <c r="N24" i="17" s="1"/>
  <c r="AW24" i="17" s="1"/>
  <c r="AZ17" i="18" a="1"/>
  <c r="AZ17" i="18" s="1"/>
  <c r="P12" i="41"/>
  <c r="P20" i="41" s="1"/>
  <c r="P13" i="41"/>
  <c r="P21" i="41" s="1"/>
  <c r="BY16" i="18"/>
  <c r="P11" i="41"/>
  <c r="P19" i="41" s="1"/>
  <c r="P14" i="41"/>
  <c r="P22" i="41" s="1"/>
  <c r="P15" i="41"/>
  <c r="P23" i="41" s="1"/>
  <c r="P10" i="41"/>
  <c r="P18" i="41" s="1"/>
  <c r="O24" i="30"/>
  <c r="B40" i="30" s="1"/>
  <c r="BX16" i="18"/>
  <c r="BM17" i="18" a="1"/>
  <c r="BM17" i="18" s="1"/>
  <c r="BL17" i="18" a="1"/>
  <c r="BL17" i="18" s="1"/>
  <c r="BK17" i="18" a="1"/>
  <c r="BK17" i="18" s="1"/>
  <c r="BJ17" i="18" a="1"/>
  <c r="BJ17" i="18" s="1"/>
  <c r="BI17" i="18" a="1"/>
  <c r="BI17" i="18" s="1"/>
  <c r="BH17" i="18" a="1"/>
  <c r="BH17" i="18" s="1"/>
  <c r="BZ16" i="18"/>
  <c r="CA16" i="18"/>
  <c r="CB16" i="18"/>
  <c r="CC16" i="18"/>
  <c r="T16" i="18"/>
  <c r="AP16" i="18"/>
  <c r="AE17" i="18" a="1"/>
  <c r="AE17" i="18" s="1"/>
  <c r="AB17" i="18" a="1"/>
  <c r="AB17" i="18" s="1"/>
  <c r="AR17" i="18" a="1"/>
  <c r="AR17" i="18" s="1"/>
  <c r="Y10" i="3" s="1"/>
  <c r="Y18" i="3" s="1"/>
  <c r="R16" i="18"/>
  <c r="BD17" i="18" a="1"/>
  <c r="BD17" i="18" s="1"/>
  <c r="AN17" i="18" a="1"/>
  <c r="AN17" i="18" s="1"/>
  <c r="AF17" i="18" a="1"/>
  <c r="AF17" i="18" s="1"/>
  <c r="AG17" i="18" a="1"/>
  <c r="AG17" i="18" s="1"/>
  <c r="BE17" i="18" a="1"/>
  <c r="BE17" i="18" s="1"/>
  <c r="AO17" i="18" a="1"/>
  <c r="AO17" i="18" s="1"/>
  <c r="BA17" i="18" a="1"/>
  <c r="BA17" i="18" s="1"/>
  <c r="AK17" i="18" a="1"/>
  <c r="AK17" i="18" s="1"/>
  <c r="BC17" i="18" a="1"/>
  <c r="BC17" i="18" s="1"/>
  <c r="AM17" i="18" a="1"/>
  <c r="AM17" i="18" s="1"/>
  <c r="AC17" i="18" a="1"/>
  <c r="AC17" i="18" s="1"/>
  <c r="BB17" i="18" a="1"/>
  <c r="BB17" i="18" s="1"/>
  <c r="AL17" i="18" a="1"/>
  <c r="AL17" i="18" s="1"/>
  <c r="AD17" i="18" a="1"/>
  <c r="AD17" i="18" s="1"/>
  <c r="AW17" i="18" a="1"/>
  <c r="AW17" i="18" s="1"/>
  <c r="Y15" i="3" s="1"/>
  <c r="Y23" i="3" s="1"/>
  <c r="U16" i="18"/>
  <c r="N17" i="18" a="1"/>
  <c r="N17" i="18" s="1"/>
  <c r="X24" i="3"/>
  <c r="P17" i="18" a="1"/>
  <c r="P17" i="18" s="1"/>
  <c r="AU17" i="18" a="1"/>
  <c r="AU17" i="18" s="1"/>
  <c r="Y13" i="3" s="1"/>
  <c r="Y21" i="3" s="1"/>
  <c r="M17" i="18" a="1"/>
  <c r="M17" i="18" s="1"/>
  <c r="AS17" i="18" a="1"/>
  <c r="AS17" i="18" s="1"/>
  <c r="Y11" i="3" s="1"/>
  <c r="Y19" i="3" s="1"/>
  <c r="Q17" i="18" a="1"/>
  <c r="Q17" i="18" s="1"/>
  <c r="X16" i="18"/>
  <c r="AV17" i="18" a="1"/>
  <c r="AV17" i="18" s="1"/>
  <c r="Y14" i="3" s="1"/>
  <c r="Y22" i="3" s="1"/>
  <c r="V16" i="18"/>
  <c r="AT17" i="18" a="1"/>
  <c r="AT17" i="18" s="1"/>
  <c r="Y12" i="3" s="1"/>
  <c r="Y20" i="3" s="1"/>
  <c r="Y16" i="18"/>
  <c r="W16" i="18"/>
  <c r="O17" i="18" a="1"/>
  <c r="O17" i="18" s="1"/>
  <c r="L17" i="18" a="1"/>
  <c r="L17" i="18" s="1"/>
  <c r="AP16" i="53"/>
  <c r="Y16" i="53"/>
  <c r="AO17" i="53" a="1"/>
  <c r="AO17" i="53" s="1"/>
  <c r="AN17" i="53" a="1"/>
  <c r="AN17" i="53" s="1"/>
  <c r="X16" i="53"/>
  <c r="AM17" i="53" a="1"/>
  <c r="AM17" i="53" s="1"/>
  <c r="W16" i="53"/>
  <c r="AK17" i="53" a="1"/>
  <c r="AK17" i="53" s="1"/>
  <c r="U16" i="53"/>
  <c r="AL17" i="53" a="1"/>
  <c r="AL17" i="53" s="1"/>
  <c r="V16" i="53"/>
  <c r="O17" i="53" a="1"/>
  <c r="O17" i="53" s="1"/>
  <c r="AE17" i="53" a="1"/>
  <c r="AE17" i="53" s="1"/>
  <c r="N17" i="53" a="1"/>
  <c r="N17" i="53" s="1"/>
  <c r="AG17" i="53" a="1"/>
  <c r="AG17" i="53" s="1"/>
  <c r="M17" i="53" a="1"/>
  <c r="M17" i="53" s="1"/>
  <c r="AJ17" i="53" a="1"/>
  <c r="AJ17" i="53" s="1"/>
  <c r="AC17" i="53" a="1"/>
  <c r="AC17" i="53" s="1"/>
  <c r="AT17" i="53" a="1"/>
  <c r="AT17" i="53" s="1"/>
  <c r="R16" i="53"/>
  <c r="T16" i="53"/>
  <c r="AV17" i="53" a="1"/>
  <c r="AV17" i="53" s="1"/>
  <c r="P17" i="53" a="1"/>
  <c r="P17" i="53" s="1"/>
  <c r="AW17" i="53" a="1"/>
  <c r="AW17" i="53" s="1"/>
  <c r="AF17" i="53" a="1"/>
  <c r="AF17" i="53" s="1"/>
  <c r="Q17" i="53" a="1"/>
  <c r="Q17" i="53" s="1"/>
  <c r="AR17" i="53" a="1"/>
  <c r="AR17" i="53" s="1"/>
  <c r="AD17" i="53" a="1"/>
  <c r="AD17" i="53" s="1"/>
  <c r="AS17" i="53" a="1"/>
  <c r="AS17" i="53" s="1"/>
  <c r="AB17" i="53" a="1"/>
  <c r="AB17" i="53" s="1"/>
  <c r="AU17" i="53" a="1"/>
  <c r="AU17" i="53" s="1"/>
  <c r="L17" i="53" a="1"/>
  <c r="L17" i="53" s="1"/>
  <c r="A23" i="53"/>
  <c r="AC21" i="13"/>
  <c r="AD20" i="13"/>
  <c r="O21" i="13"/>
  <c r="L21" i="13"/>
  <c r="L21" i="16" s="1" a="1"/>
  <c r="L21" i="16" s="1"/>
  <c r="K21" i="13"/>
  <c r="K20" i="16" a="1"/>
  <c r="K20" i="16" s="1"/>
  <c r="G22" i="13"/>
  <c r="G22" i="16" s="1" a="1"/>
  <c r="G22" i="16" s="1"/>
  <c r="E21" i="13"/>
  <c r="E21" i="16" s="1" a="1"/>
  <c r="E21" i="16" s="1"/>
  <c r="Z22" i="13"/>
  <c r="X22" i="13"/>
  <c r="Y21" i="13"/>
  <c r="Y20" i="16" a="1"/>
  <c r="Y20" i="16" s="1"/>
  <c r="S21" i="13"/>
  <c r="S21" i="16" s="1" a="1"/>
  <c r="S21" i="16" s="1"/>
  <c r="J21" i="13"/>
  <c r="J21" i="16" s="1" a="1"/>
  <c r="J21" i="16" s="1"/>
  <c r="P20" i="13"/>
  <c r="H21" i="13"/>
  <c r="R21" i="13"/>
  <c r="R20" i="16" a="1"/>
  <c r="R20" i="16" s="1"/>
  <c r="C21" i="13"/>
  <c r="C21" i="16" s="1" a="1"/>
  <c r="C21" i="16" s="1"/>
  <c r="I20" i="13"/>
  <c r="D21" i="13"/>
  <c r="D20" i="16" a="1"/>
  <c r="D20" i="16" s="1"/>
  <c r="T22" i="13"/>
  <c r="F21" i="13"/>
  <c r="Q21" i="13"/>
  <c r="Q21" i="16" s="1" a="1"/>
  <c r="Q21" i="16" s="1"/>
  <c r="W20" i="13"/>
  <c r="M21" i="13"/>
  <c r="U21" i="13"/>
  <c r="U20" i="16" a="1"/>
  <c r="U20" i="16" s="1"/>
  <c r="N21" i="13"/>
  <c r="N20" i="16" a="1"/>
  <c r="N20" i="16" s="1"/>
  <c r="AA21" i="13"/>
  <c r="V22" i="13"/>
  <c r="AB21" i="13"/>
  <c r="AB20" i="16" a="1"/>
  <c r="AB20" i="16" s="1"/>
  <c r="W6" i="41"/>
  <c r="W3" i="41"/>
  <c r="V5" i="41"/>
  <c r="W4" i="41"/>
  <c r="W7" i="41"/>
  <c r="W2" i="41"/>
  <c r="AA20" i="16" a="1"/>
  <c r="AA20" i="16" s="1"/>
  <c r="T20" i="16" a="1"/>
  <c r="T20" i="16" s="1"/>
  <c r="F20" i="16" a="1"/>
  <c r="F20" i="16" s="1"/>
  <c r="M20" i="16" a="1"/>
  <c r="M20" i="16" s="1"/>
  <c r="X20" i="16" a="1"/>
  <c r="X20" i="16" s="1"/>
  <c r="Q20" i="16" a="1"/>
  <c r="Q20" i="16" s="1"/>
  <c r="J20" i="16" a="1"/>
  <c r="J20" i="16" s="1"/>
  <c r="C20" i="16" a="1"/>
  <c r="C20" i="16" s="1"/>
  <c r="V5" i="30"/>
  <c r="W4" i="30"/>
  <c r="W2" i="30"/>
  <c r="X21" i="16" a="1"/>
  <c r="X21" i="16" s="1"/>
  <c r="Z21" i="16" a="1"/>
  <c r="Z21" i="16" s="1"/>
  <c r="W3" i="30"/>
  <c r="W7" i="30"/>
  <c r="V6" i="30"/>
  <c r="E49" i="1"/>
  <c r="W24" i="1"/>
  <c r="W22" i="1"/>
  <c r="G50" i="1"/>
  <c r="X26" i="1"/>
  <c r="D50" i="1"/>
  <c r="X23" i="1"/>
  <c r="F48" i="1"/>
  <c r="V25" i="1"/>
  <c r="AF5" i="3"/>
  <c r="AF2" i="3"/>
  <c r="AF3" i="3"/>
  <c r="AF6" i="3"/>
  <c r="AF7" i="3"/>
  <c r="AF4" i="3"/>
  <c r="I27" i="17"/>
  <c r="L27" i="17"/>
  <c r="K21" i="53" s="1"/>
  <c r="K21" i="18"/>
  <c r="B22" i="18"/>
  <c r="A24" i="18"/>
  <c r="J68" i="62" l="1"/>
  <c r="C13" i="66" a="1"/>
  <c r="C13" i="66" s="1"/>
  <c r="C14" i="28" s="1"/>
  <c r="D13" i="66" a="1"/>
  <c r="D13" i="66" s="1"/>
  <c r="D14" i="28" s="1"/>
  <c r="E13" i="66" a="1"/>
  <c r="E13" i="66" s="1"/>
  <c r="E14" i="28" s="1"/>
  <c r="F13" i="66" a="1"/>
  <c r="F13" i="66" s="1"/>
  <c r="F14" i="28" s="1"/>
  <c r="C81" i="45"/>
  <c r="C15" i="47" s="1" a="1"/>
  <c r="C15" i="47" s="1"/>
  <c r="I15" i="47" s="1"/>
  <c r="AD14" i="47"/>
  <c r="F11" i="57" s="1" a="1"/>
  <c r="F11" i="57" s="1"/>
  <c r="P14" i="47"/>
  <c r="W14" i="47"/>
  <c r="R11" i="45"/>
  <c r="R31" i="45" s="1" a="1"/>
  <c r="R31" i="45" s="1"/>
  <c r="R13" i="45"/>
  <c r="R33" i="45" s="1" a="1"/>
  <c r="R33" i="45" s="1"/>
  <c r="R12" i="45"/>
  <c r="R32" i="45" s="1" a="1"/>
  <c r="R32" i="45" s="1"/>
  <c r="R52" i="45" s="1"/>
  <c r="R16" i="45"/>
  <c r="R36" i="45" s="1" a="1"/>
  <c r="R36" i="45" s="1"/>
  <c r="R56" i="45" s="1"/>
  <c r="R14" i="45"/>
  <c r="R34" i="45" s="1" a="1"/>
  <c r="R34" i="45" s="1"/>
  <c r="R15" i="45"/>
  <c r="R35" i="45" s="1" a="1"/>
  <c r="R35" i="45" s="1"/>
  <c r="R6" i="45"/>
  <c r="R26" i="45" s="1" a="1"/>
  <c r="R26" i="45" s="1"/>
  <c r="R7" i="45"/>
  <c r="R27" i="45" s="1" a="1"/>
  <c r="R27" i="45" s="1"/>
  <c r="R5" i="45"/>
  <c r="R25" i="45" s="1" a="1"/>
  <c r="R25" i="45" s="1"/>
  <c r="R19" i="45"/>
  <c r="R39" i="45" s="1" a="1"/>
  <c r="R39" i="45" s="1"/>
  <c r="R18" i="45"/>
  <c r="R38" i="45" s="1" a="1"/>
  <c r="R38" i="45" s="1"/>
  <c r="R58" i="45" s="1"/>
  <c r="R17" i="45"/>
  <c r="R37" i="45" s="1" a="1"/>
  <c r="R37" i="45" s="1"/>
  <c r="R57" i="45" s="1"/>
  <c r="R10" i="45"/>
  <c r="R30" i="45" s="1" a="1"/>
  <c r="R30" i="45" s="1"/>
  <c r="R9" i="45"/>
  <c r="R29" i="45" s="1" a="1"/>
  <c r="R29" i="45" s="1"/>
  <c r="R49" i="45" s="1"/>
  <c r="R8" i="45"/>
  <c r="R28" i="45" s="1" a="1"/>
  <c r="R28" i="45" s="1"/>
  <c r="Q4" i="45"/>
  <c r="Q24" i="45" s="1" a="1"/>
  <c r="Q24" i="45" s="1"/>
  <c r="Q44" i="45" s="1"/>
  <c r="Q3" i="45"/>
  <c r="Q23" i="45" s="1" a="1"/>
  <c r="Q23" i="45" s="1"/>
  <c r="Q43" i="45" s="1"/>
  <c r="Q2" i="45"/>
  <c r="Q22" i="45" s="1" a="1"/>
  <c r="Q22" i="45" s="1"/>
  <c r="Q42" i="45" s="1"/>
  <c r="C82" i="45" s="1"/>
  <c r="C16" i="47" s="1" a="1"/>
  <c r="C16" i="47" s="1"/>
  <c r="H22" i="63"/>
  <c r="J22" i="63"/>
  <c r="P22" i="63" s="1"/>
  <c r="R15" i="47" a="1"/>
  <c r="R15" i="47" s="1"/>
  <c r="K15" i="47" a="1"/>
  <c r="K15" i="47" s="1"/>
  <c r="Y15" i="47" a="1"/>
  <c r="Y15" i="47" s="1"/>
  <c r="AC15" i="47" a="1"/>
  <c r="AC15" i="47" s="1"/>
  <c r="Q66" i="45"/>
  <c r="Q15" i="47" a="1"/>
  <c r="Q15" i="47" s="1"/>
  <c r="X15" i="47" a="1"/>
  <c r="X15" i="47" s="1"/>
  <c r="O15" i="47" a="1"/>
  <c r="O15" i="47" s="1"/>
  <c r="D11" i="57" a="1"/>
  <c r="D11" i="57" s="1"/>
  <c r="M15" i="47" a="1"/>
  <c r="M15" i="47" s="1"/>
  <c r="AA15" i="47" a="1"/>
  <c r="AA15" i="47" s="1"/>
  <c r="E11" i="57" a="1"/>
  <c r="E11" i="57" s="1"/>
  <c r="Q63" i="45"/>
  <c r="Q65" i="45"/>
  <c r="V15" i="47" a="1"/>
  <c r="V15" i="47" s="1"/>
  <c r="J15" i="47" a="1"/>
  <c r="J15" i="47" s="1"/>
  <c r="T15" i="47" a="1"/>
  <c r="T15" i="47" s="1"/>
  <c r="E82" i="45"/>
  <c r="E16" i="47" s="1" a="1"/>
  <c r="E16" i="47" s="1"/>
  <c r="F82" i="45"/>
  <c r="F16" i="47" s="1" a="1"/>
  <c r="F16" i="47" s="1"/>
  <c r="S15" i="47" a="1"/>
  <c r="S15" i="47" s="1"/>
  <c r="G82" i="45"/>
  <c r="G16" i="47" s="1" a="1"/>
  <c r="G16" i="47" s="1"/>
  <c r="Q62" i="45"/>
  <c r="H82" i="45"/>
  <c r="H16" i="47" s="1" a="1"/>
  <c r="H16" i="47" s="1"/>
  <c r="Z15" i="47" a="1"/>
  <c r="Z15" i="47" s="1"/>
  <c r="U15" i="47" a="1"/>
  <c r="U15" i="47" s="1"/>
  <c r="AB15" i="47" a="1"/>
  <c r="AB15" i="47" s="1"/>
  <c r="N15" i="47" a="1"/>
  <c r="N15" i="47" s="1"/>
  <c r="L15" i="47" a="1"/>
  <c r="L15" i="47" s="1"/>
  <c r="Q64" i="45"/>
  <c r="R59" i="45"/>
  <c r="D82" i="45"/>
  <c r="D16" i="47" s="1" a="1"/>
  <c r="D16" i="47" s="1"/>
  <c r="R48" i="45"/>
  <c r="R50" i="45"/>
  <c r="R51" i="45"/>
  <c r="R53" i="45"/>
  <c r="Q67" i="45"/>
  <c r="R47" i="45"/>
  <c r="R45" i="45"/>
  <c r="R46" i="45"/>
  <c r="R54" i="45"/>
  <c r="R55" i="45"/>
  <c r="D23" i="63"/>
  <c r="L23" i="63" s="1"/>
  <c r="F23" i="63"/>
  <c r="N23" i="63" s="1"/>
  <c r="B23" i="63"/>
  <c r="G23" i="63"/>
  <c r="O23" i="63" s="1"/>
  <c r="E23" i="63"/>
  <c r="M23" i="63" s="1"/>
  <c r="C23" i="63"/>
  <c r="K23" i="63" s="1"/>
  <c r="BP18" i="18"/>
  <c r="BT18" i="18"/>
  <c r="BQ18" i="18"/>
  <c r="BU18" i="18"/>
  <c r="BR18" i="18"/>
  <c r="BS18" i="18"/>
  <c r="C11" i="57" a="1"/>
  <c r="C11" i="57" s="1"/>
  <c r="AR23" i="17"/>
  <c r="AR78" i="17" s="1"/>
  <c r="Z78" i="17"/>
  <c r="AS23" i="17"/>
  <c r="AS78" i="17" s="1"/>
  <c r="AA78" i="17"/>
  <c r="AN23" i="17"/>
  <c r="AN78" i="17" s="1"/>
  <c r="V78" i="17"/>
  <c r="AQ23" i="17"/>
  <c r="AQ78" i="17" s="1"/>
  <c r="Y78" i="17"/>
  <c r="C61" i="47"/>
  <c r="AO23" i="17"/>
  <c r="AO78" i="17" s="1"/>
  <c r="AP23" i="17"/>
  <c r="AP78" i="17" s="1"/>
  <c r="AP17" i="18"/>
  <c r="S11" i="30" a="1"/>
  <c r="S11" i="30" s="1"/>
  <c r="S19" i="30" s="1"/>
  <c r="AG24" i="17"/>
  <c r="AG79" i="17" s="1"/>
  <c r="S13" i="30" a="1"/>
  <c r="S13" i="30" s="1"/>
  <c r="S21" i="30" s="1"/>
  <c r="AE24" i="17"/>
  <c r="AE79" i="17" s="1"/>
  <c r="S10" i="30" a="1"/>
  <c r="S10" i="30" s="1"/>
  <c r="S18" i="30" s="1"/>
  <c r="S15" i="30" a="1"/>
  <c r="S15" i="30" s="1"/>
  <c r="S23" i="30" s="1"/>
  <c r="S12" i="30" a="1"/>
  <c r="S12" i="30" s="1"/>
  <c r="S20" i="30" s="1"/>
  <c r="AI24" i="17"/>
  <c r="AI79" i="17" s="1"/>
  <c r="AJ24" i="17"/>
  <c r="AJ79" i="17" s="1"/>
  <c r="AA24" i="17" a="1"/>
  <c r="AA24" i="17" s="1"/>
  <c r="AA79" i="17" s="1"/>
  <c r="V24" i="17" a="1"/>
  <c r="V24" i="17" s="1"/>
  <c r="S14" i="30" a="1"/>
  <c r="S14" i="30" s="1"/>
  <c r="S22" i="30" s="1"/>
  <c r="AH24" i="17"/>
  <c r="AH79" i="17" s="1"/>
  <c r="AF24" i="17"/>
  <c r="AF79" i="17" s="1"/>
  <c r="Y24" i="17" a="1"/>
  <c r="Y24" i="17" s="1"/>
  <c r="Y79" i="17" s="1"/>
  <c r="X24" i="17" a="1"/>
  <c r="X24" i="17" s="1"/>
  <c r="X79" i="17" s="1"/>
  <c r="W24" i="17" a="1"/>
  <c r="W24" i="17" s="1"/>
  <c r="W79" i="17" s="1"/>
  <c r="Z24" i="17" a="1"/>
  <c r="Z24" i="17" s="1"/>
  <c r="G25" i="59"/>
  <c r="H21" i="28"/>
  <c r="F17" i="60"/>
  <c r="M17" i="60" s="1"/>
  <c r="C17" i="60"/>
  <c r="J17" i="60" s="1"/>
  <c r="D17" i="60"/>
  <c r="K17" i="60" s="1"/>
  <c r="E17" i="60"/>
  <c r="L17" i="60" s="1"/>
  <c r="O10" i="25"/>
  <c r="O11" i="25" s="1"/>
  <c r="L38" i="3"/>
  <c r="S24" i="17"/>
  <c r="N25" i="17" a="1"/>
  <c r="N25" i="17" s="1"/>
  <c r="AW25" i="17" s="1"/>
  <c r="M25" i="17" a="1"/>
  <c r="M25" i="17" s="1"/>
  <c r="AV25" i="17" s="1"/>
  <c r="R25" i="17" a="1"/>
  <c r="R25" i="17" s="1"/>
  <c r="BA25" i="17" s="1"/>
  <c r="Q25" i="17" a="1"/>
  <c r="Q25" i="17" s="1"/>
  <c r="AZ25" i="17" s="1"/>
  <c r="P25" i="17" a="1"/>
  <c r="P25" i="17" s="1"/>
  <c r="AY25" i="17" s="1"/>
  <c r="O25" i="17" a="1"/>
  <c r="O25" i="17" s="1"/>
  <c r="AX25" i="17" s="1"/>
  <c r="Q14" i="41"/>
  <c r="Q22" i="41" s="1"/>
  <c r="Q15" i="41"/>
  <c r="Q23" i="41" s="1"/>
  <c r="P24" i="30"/>
  <c r="B41" i="30" s="1"/>
  <c r="Q10" i="41"/>
  <c r="Q18" i="41" s="1"/>
  <c r="Q13" i="41"/>
  <c r="Q21" i="41" s="1"/>
  <c r="Q11" i="41"/>
  <c r="Q19" i="41" s="1"/>
  <c r="BY17" i="18"/>
  <c r="CB17" i="18"/>
  <c r="Q12" i="41"/>
  <c r="Q20" i="41" s="1"/>
  <c r="CA17" i="18"/>
  <c r="AS18" i="18" a="1"/>
  <c r="AS18" i="18" s="1"/>
  <c r="Z11" i="3" s="1"/>
  <c r="Z19" i="3" s="1"/>
  <c r="CC17" i="18"/>
  <c r="BM18" i="18" a="1"/>
  <c r="BM18" i="18" s="1"/>
  <c r="BL18" i="18" a="1"/>
  <c r="BL18" i="18" s="1"/>
  <c r="BK18" i="18" a="1"/>
  <c r="BK18" i="18" s="1"/>
  <c r="BJ18" i="18" a="1"/>
  <c r="BJ18" i="18" s="1"/>
  <c r="BI18" i="18" a="1"/>
  <c r="BI18" i="18" s="1"/>
  <c r="BH18" i="18" a="1"/>
  <c r="BH18" i="18" s="1"/>
  <c r="BZ17" i="18"/>
  <c r="BX17" i="18"/>
  <c r="M18" i="18" a="1"/>
  <c r="M18" i="18" s="1"/>
  <c r="W17" i="18"/>
  <c r="AT18" i="18" a="1"/>
  <c r="AT18" i="18" s="1"/>
  <c r="Z12" i="3" s="1"/>
  <c r="Z20" i="3" s="1"/>
  <c r="AW18" i="18" a="1"/>
  <c r="AW18" i="18" s="1"/>
  <c r="Z15" i="3" s="1"/>
  <c r="Z23" i="3" s="1"/>
  <c r="R17" i="18"/>
  <c r="AR18" i="18" a="1"/>
  <c r="AR18" i="18" s="1"/>
  <c r="Z10" i="3" s="1"/>
  <c r="Z18" i="3" s="1"/>
  <c r="U17" i="18"/>
  <c r="AU18" i="18" a="1"/>
  <c r="AU18" i="18" s="1"/>
  <c r="Z13" i="3" s="1"/>
  <c r="Z21" i="3" s="1"/>
  <c r="Y17" i="18"/>
  <c r="T17" i="18"/>
  <c r="AV18" i="18" a="1"/>
  <c r="AV18" i="18" s="1"/>
  <c r="Z14" i="3" s="1"/>
  <c r="Z22" i="3" s="1"/>
  <c r="V17" i="18"/>
  <c r="X17" i="18"/>
  <c r="Y24" i="3"/>
  <c r="P18" i="18" a="1"/>
  <c r="P18" i="18" s="1"/>
  <c r="AZ18" i="18" a="1"/>
  <c r="AZ18" i="18" s="1"/>
  <c r="AG18" i="18" a="1"/>
  <c r="AG18" i="18" s="1"/>
  <c r="AF18" i="18" a="1"/>
  <c r="AF18" i="18" s="1"/>
  <c r="AE18" i="18" a="1"/>
  <c r="AE18" i="18" s="1"/>
  <c r="AD18" i="18" a="1"/>
  <c r="AD18" i="18" s="1"/>
  <c r="AC18" i="18" a="1"/>
  <c r="AC18" i="18" s="1"/>
  <c r="AB18" i="18" a="1"/>
  <c r="AB18" i="18" s="1"/>
  <c r="AJ18" i="18" a="1"/>
  <c r="AJ18" i="18" s="1"/>
  <c r="BE18" i="18" a="1"/>
  <c r="BE18" i="18" s="1"/>
  <c r="AO18" i="18" a="1"/>
  <c r="AO18" i="18" s="1"/>
  <c r="BC18" i="18" a="1"/>
  <c r="BC18" i="18" s="1"/>
  <c r="AM18" i="18" a="1"/>
  <c r="AM18" i="18" s="1"/>
  <c r="BA18" i="18" a="1"/>
  <c r="BA18" i="18" s="1"/>
  <c r="AK18" i="18" a="1"/>
  <c r="AK18" i="18" s="1"/>
  <c r="BD18" i="18" a="1"/>
  <c r="BD18" i="18" s="1"/>
  <c r="AN18" i="18" a="1"/>
  <c r="AN18" i="18" s="1"/>
  <c r="BB18" i="18" a="1"/>
  <c r="BB18" i="18" s="1"/>
  <c r="AL18" i="18" a="1"/>
  <c r="AL18" i="18" s="1"/>
  <c r="Q18" i="18" a="1"/>
  <c r="Q18" i="18" s="1"/>
  <c r="L18" i="18" a="1"/>
  <c r="L18" i="18" s="1"/>
  <c r="N18" i="18" a="1"/>
  <c r="N18" i="18" s="1"/>
  <c r="O18" i="18" a="1"/>
  <c r="O18" i="18" s="1"/>
  <c r="Y17" i="53"/>
  <c r="AO18" i="53" a="1"/>
  <c r="AO18" i="53" s="1"/>
  <c r="AN18" i="53" a="1"/>
  <c r="AN18" i="53" s="1"/>
  <c r="X17" i="53"/>
  <c r="U17" i="53"/>
  <c r="AK18" i="53" a="1"/>
  <c r="AK18" i="53" s="1"/>
  <c r="AP17" i="53"/>
  <c r="AL18" i="53" a="1"/>
  <c r="AL18" i="53" s="1"/>
  <c r="V17" i="53"/>
  <c r="AM18" i="53" a="1"/>
  <c r="AM18" i="53" s="1"/>
  <c r="W17" i="53"/>
  <c r="AR18" i="53" a="1"/>
  <c r="AR18" i="53" s="1"/>
  <c r="AT18" i="53" a="1"/>
  <c r="AT18" i="53" s="1"/>
  <c r="N18" i="53" a="1"/>
  <c r="N18" i="53" s="1"/>
  <c r="AG18" i="53" a="1"/>
  <c r="AG18" i="53" s="1"/>
  <c r="AF18" i="53" a="1"/>
  <c r="AF18" i="53" s="1"/>
  <c r="P18" i="53" a="1"/>
  <c r="P18" i="53" s="1"/>
  <c r="O18" i="53" a="1"/>
  <c r="O18" i="53" s="1"/>
  <c r="T17" i="53"/>
  <c r="AB18" i="53" a="1"/>
  <c r="AB18" i="53" s="1"/>
  <c r="L18" i="53" a="1"/>
  <c r="L18" i="53" s="1"/>
  <c r="AS18" i="53" a="1"/>
  <c r="AS18" i="53" s="1"/>
  <c r="AJ18" i="53" a="1"/>
  <c r="AJ18" i="53" s="1"/>
  <c r="AU18" i="53" a="1"/>
  <c r="AU18" i="53" s="1"/>
  <c r="AD18" i="53" a="1"/>
  <c r="AD18" i="53" s="1"/>
  <c r="AW18" i="53" a="1"/>
  <c r="AW18" i="53" s="1"/>
  <c r="R17" i="53"/>
  <c r="Q18" i="53" a="1"/>
  <c r="Q18" i="53" s="1"/>
  <c r="M18" i="53" a="1"/>
  <c r="M18" i="53" s="1"/>
  <c r="AC18" i="53" a="1"/>
  <c r="AC18" i="53" s="1"/>
  <c r="AE18" i="53" a="1"/>
  <c r="AE18" i="53" s="1"/>
  <c r="AV18" i="53" a="1"/>
  <c r="AV18" i="53" s="1"/>
  <c r="A24" i="53"/>
  <c r="V23" i="13"/>
  <c r="F22" i="13"/>
  <c r="J22" i="13"/>
  <c r="P21" i="13"/>
  <c r="X23" i="13"/>
  <c r="L22" i="13"/>
  <c r="U22" i="13"/>
  <c r="U21" i="16" a="1"/>
  <c r="U21" i="16" s="1"/>
  <c r="T23" i="13"/>
  <c r="D22" i="13"/>
  <c r="D21" i="16" a="1"/>
  <c r="D21" i="16" s="1"/>
  <c r="E22" i="13"/>
  <c r="E22" i="16" s="1" a="1"/>
  <c r="E22" i="16" s="1"/>
  <c r="K22" i="13"/>
  <c r="K21" i="16" a="1"/>
  <c r="K21" i="16" s="1"/>
  <c r="N22" i="13"/>
  <c r="N21" i="16" a="1"/>
  <c r="N21" i="16" s="1"/>
  <c r="Q22" i="13"/>
  <c r="W21" i="13"/>
  <c r="R22" i="13"/>
  <c r="R21" i="16" a="1"/>
  <c r="R21" i="16" s="1"/>
  <c r="H22" i="13"/>
  <c r="S22" i="13"/>
  <c r="S22" i="16" s="1" a="1"/>
  <c r="S22" i="16" s="1"/>
  <c r="Y22" i="13"/>
  <c r="Y21" i="16" a="1"/>
  <c r="Y21" i="16" s="1"/>
  <c r="AB22" i="13"/>
  <c r="AB21" i="16" a="1"/>
  <c r="AB21" i="16" s="1"/>
  <c r="AA22" i="13"/>
  <c r="M22" i="13"/>
  <c r="I21" i="13"/>
  <c r="C22" i="13"/>
  <c r="AD21" i="13"/>
  <c r="Z23" i="13"/>
  <c r="G23" i="13"/>
  <c r="G23" i="16" s="1" a="1"/>
  <c r="G23" i="16" s="1"/>
  <c r="O22" i="13"/>
  <c r="AC22" i="13"/>
  <c r="W5" i="41"/>
  <c r="X7" i="41"/>
  <c r="X4" i="41"/>
  <c r="X6" i="41"/>
  <c r="X2" i="41"/>
  <c r="X3" i="41"/>
  <c r="X3" i="30"/>
  <c r="X4" i="30"/>
  <c r="X7" i="30"/>
  <c r="T21" i="16" a="1"/>
  <c r="T21" i="16" s="1"/>
  <c r="AA21" i="16" a="1"/>
  <c r="AA21" i="16" s="1"/>
  <c r="M21" i="16" a="1"/>
  <c r="M21" i="16" s="1"/>
  <c r="F21" i="16" a="1"/>
  <c r="F21" i="16" s="1"/>
  <c r="X2" i="30"/>
  <c r="W5" i="30"/>
  <c r="Z22" i="16" a="1"/>
  <c r="Z22" i="16" s="1"/>
  <c r="L22" i="16" a="1"/>
  <c r="L22" i="16" s="1"/>
  <c r="W6" i="30"/>
  <c r="X22" i="1"/>
  <c r="C49" i="1"/>
  <c r="F49" i="1"/>
  <c r="W25" i="1"/>
  <c r="G51" i="1"/>
  <c r="Y26" i="1"/>
  <c r="D51" i="1"/>
  <c r="Y23" i="1"/>
  <c r="E50" i="1"/>
  <c r="X24" i="1"/>
  <c r="AG4" i="3"/>
  <c r="AG6" i="3"/>
  <c r="AG2" i="3"/>
  <c r="AG7" i="3"/>
  <c r="AG3" i="3"/>
  <c r="AG5" i="3"/>
  <c r="B23" i="18"/>
  <c r="I28" i="17"/>
  <c r="I29" i="17" s="1"/>
  <c r="L28" i="17"/>
  <c r="K22" i="53" s="1"/>
  <c r="K22" i="18"/>
  <c r="A25" i="18"/>
  <c r="C50" i="1"/>
  <c r="C14" i="66" l="1" a="1"/>
  <c r="C14" i="66" s="1"/>
  <c r="C15" i="28" s="1"/>
  <c r="D14" i="66" a="1"/>
  <c r="D14" i="66" s="1"/>
  <c r="D15" i="28" s="1"/>
  <c r="E14" i="66" a="1"/>
  <c r="E14" i="66" s="1"/>
  <c r="E15" i="28" s="1"/>
  <c r="F14" i="66" a="1"/>
  <c r="F14" i="66" s="1"/>
  <c r="F15" i="28" s="1"/>
  <c r="P15" i="47"/>
  <c r="AD15" i="47"/>
  <c r="F12" i="57" s="1" a="1"/>
  <c r="F12" i="57" s="1"/>
  <c r="W15" i="47"/>
  <c r="I16" i="47"/>
  <c r="R2" i="45"/>
  <c r="R22" i="45" s="1" a="1"/>
  <c r="R22" i="45" s="1"/>
  <c r="R42" i="45" s="1"/>
  <c r="R3" i="45"/>
  <c r="R23" i="45" s="1" a="1"/>
  <c r="R23" i="45" s="1"/>
  <c r="R43" i="45" s="1"/>
  <c r="R4" i="45"/>
  <c r="R24" i="45" s="1" a="1"/>
  <c r="R24" i="45" s="1"/>
  <c r="R44" i="45" s="1"/>
  <c r="R62" i="45" s="1"/>
  <c r="S8" i="45"/>
  <c r="S28" i="45" s="1" a="1"/>
  <c r="S28" i="45" s="1"/>
  <c r="S48" i="45" s="1"/>
  <c r="S9" i="45"/>
  <c r="S29" i="45" s="1" a="1"/>
  <c r="S29" i="45" s="1"/>
  <c r="S10" i="45"/>
  <c r="S30" i="45" s="1" a="1"/>
  <c r="S30" i="45" s="1"/>
  <c r="S50" i="45" s="1"/>
  <c r="S17" i="45"/>
  <c r="S37" i="45" s="1" a="1"/>
  <c r="S37" i="45" s="1"/>
  <c r="S18" i="45"/>
  <c r="S38" i="45" s="1" a="1"/>
  <c r="S38" i="45" s="1"/>
  <c r="S19" i="45"/>
  <c r="S39" i="45" s="1" a="1"/>
  <c r="S39" i="45" s="1"/>
  <c r="S5" i="45"/>
  <c r="S25" i="45" s="1" a="1"/>
  <c r="S25" i="45" s="1"/>
  <c r="S45" i="45" s="1"/>
  <c r="S7" i="45"/>
  <c r="S27" i="45" s="1" a="1"/>
  <c r="S27" i="45" s="1"/>
  <c r="S47" i="45" s="1"/>
  <c r="S6" i="45"/>
  <c r="S26" i="45" s="1" a="1"/>
  <c r="S26" i="45" s="1"/>
  <c r="S46" i="45" s="1"/>
  <c r="S15" i="45"/>
  <c r="S35" i="45" s="1" a="1"/>
  <c r="S35" i="45" s="1"/>
  <c r="S14" i="45"/>
  <c r="S34" i="45" s="1" a="1"/>
  <c r="S34" i="45" s="1"/>
  <c r="S16" i="45"/>
  <c r="S36" i="45" s="1" a="1"/>
  <c r="S36" i="45" s="1"/>
  <c r="S12" i="45"/>
  <c r="S32" i="45" s="1" a="1"/>
  <c r="S32" i="45" s="1"/>
  <c r="S13" i="45"/>
  <c r="S33" i="45" s="1" a="1"/>
  <c r="S33" i="45" s="1"/>
  <c r="S11" i="45"/>
  <c r="S31" i="45" s="1" a="1"/>
  <c r="S31" i="45" s="1"/>
  <c r="S51" i="45" s="1"/>
  <c r="H23" i="63"/>
  <c r="J23" i="63"/>
  <c r="P23" i="63" s="1"/>
  <c r="Q16" i="47" a="1"/>
  <c r="Q16" i="47" s="1"/>
  <c r="X16" i="47" a="1"/>
  <c r="X16" i="47" s="1"/>
  <c r="AC16" i="47" a="1"/>
  <c r="AC16" i="47" s="1"/>
  <c r="J16" i="47" a="1"/>
  <c r="J16" i="47" s="1"/>
  <c r="O16" i="47" a="1"/>
  <c r="O16" i="47" s="1"/>
  <c r="N16" i="47" a="1"/>
  <c r="N16" i="47" s="1"/>
  <c r="U16" i="47" a="1"/>
  <c r="U16" i="47" s="1"/>
  <c r="F83" i="45"/>
  <c r="F17" i="47" s="1" a="1"/>
  <c r="F17" i="47" s="1"/>
  <c r="AB16" i="47" a="1"/>
  <c r="AB16" i="47" s="1"/>
  <c r="R66" i="45"/>
  <c r="L16" i="47" a="1"/>
  <c r="L16" i="47" s="1"/>
  <c r="R67" i="45"/>
  <c r="D12" i="57" a="1"/>
  <c r="D12" i="57" s="1"/>
  <c r="J61" i="47"/>
  <c r="Q61" i="47"/>
  <c r="R65" i="45"/>
  <c r="X61" i="47"/>
  <c r="M16" i="47" a="1"/>
  <c r="M16" i="47" s="1"/>
  <c r="G83" i="45"/>
  <c r="G17" i="47" s="1" a="1"/>
  <c r="G17" i="47" s="1"/>
  <c r="R64" i="45"/>
  <c r="H83" i="45"/>
  <c r="H17" i="47" s="1" a="1"/>
  <c r="H17" i="47" s="1"/>
  <c r="S16" i="47" a="1"/>
  <c r="S16" i="47" s="1"/>
  <c r="AA16" i="47" a="1"/>
  <c r="AA16" i="47" s="1"/>
  <c r="Z16" i="47" a="1"/>
  <c r="Z16" i="47" s="1"/>
  <c r="T16" i="47" a="1"/>
  <c r="T16" i="47" s="1"/>
  <c r="K16" i="47" a="1"/>
  <c r="K16" i="47" s="1"/>
  <c r="Y16" i="47" a="1"/>
  <c r="Y16" i="47" s="1"/>
  <c r="E12" i="57" a="1"/>
  <c r="E12" i="57" s="1"/>
  <c r="R63" i="45"/>
  <c r="R16" i="47" a="1"/>
  <c r="R16" i="47" s="1"/>
  <c r="E83" i="45"/>
  <c r="E17" i="47" s="1" a="1"/>
  <c r="E17" i="47" s="1"/>
  <c r="V16" i="47" a="1"/>
  <c r="V16" i="47" s="1"/>
  <c r="D83" i="45"/>
  <c r="D17" i="47" s="1" a="1"/>
  <c r="D17" i="47" s="1"/>
  <c r="S59" i="45"/>
  <c r="S58" i="45"/>
  <c r="S57" i="45"/>
  <c r="S53" i="45"/>
  <c r="S52" i="45"/>
  <c r="S55" i="45"/>
  <c r="S54" i="45"/>
  <c r="S56" i="45"/>
  <c r="S49" i="45"/>
  <c r="D24" i="63"/>
  <c r="L24" i="63" s="1"/>
  <c r="G24" i="63"/>
  <c r="O24" i="63" s="1"/>
  <c r="C24" i="63"/>
  <c r="K24" i="63" s="1"/>
  <c r="B24" i="63"/>
  <c r="F24" i="63"/>
  <c r="N24" i="63" s="1"/>
  <c r="E24" i="63"/>
  <c r="M24" i="63" s="1"/>
  <c r="BR19" i="18"/>
  <c r="BS19" i="18"/>
  <c r="BP19" i="18"/>
  <c r="BT19" i="18"/>
  <c r="BQ19" i="18"/>
  <c r="BU19" i="18"/>
  <c r="C12" i="57" a="1"/>
  <c r="C12" i="57" s="1"/>
  <c r="AN24" i="17"/>
  <c r="AN79" i="17" s="1"/>
  <c r="V79" i="17"/>
  <c r="AR24" i="17"/>
  <c r="AR79" i="17" s="1"/>
  <c r="Z79" i="17"/>
  <c r="AQ24" i="17"/>
  <c r="AQ79" i="17" s="1"/>
  <c r="AS24" i="17"/>
  <c r="AS79" i="17" s="1"/>
  <c r="AO24" i="17"/>
  <c r="AO79" i="17" s="1"/>
  <c r="AP24" i="17"/>
  <c r="AP79" i="17" s="1"/>
  <c r="AI25" i="17"/>
  <c r="AI80" i="17" s="1"/>
  <c r="T13" i="30" a="1"/>
  <c r="T13" i="30" s="1"/>
  <c r="T21" i="30" s="1"/>
  <c r="T10" i="30" a="1"/>
  <c r="T10" i="30" s="1"/>
  <c r="T18" i="30" s="1"/>
  <c r="AG25" i="17"/>
  <c r="AG80" i="17" s="1"/>
  <c r="T15" i="30" a="1"/>
  <c r="T15" i="30" s="1"/>
  <c r="T23" i="30" s="1"/>
  <c r="T12" i="30" a="1"/>
  <c r="T12" i="30" s="1"/>
  <c r="T20" i="30" s="1"/>
  <c r="T14" i="30" a="1"/>
  <c r="T14" i="30" s="1"/>
  <c r="T22" i="30" s="1"/>
  <c r="AH25" i="17"/>
  <c r="AH80" i="17" s="1"/>
  <c r="X25" i="17" a="1"/>
  <c r="X25" i="17" s="1"/>
  <c r="X80" i="17" s="1"/>
  <c r="AF25" i="17"/>
  <c r="AF80" i="17" s="1"/>
  <c r="W25" i="17" a="1"/>
  <c r="W25" i="17" s="1"/>
  <c r="W80" i="17" s="1"/>
  <c r="AE25" i="17"/>
  <c r="AE80" i="17" s="1"/>
  <c r="V25" i="17" a="1"/>
  <c r="V25" i="17" s="1"/>
  <c r="V80" i="17" s="1"/>
  <c r="T11" i="30" a="1"/>
  <c r="T11" i="30" s="1"/>
  <c r="T19" i="30" s="1"/>
  <c r="Z25" i="17" a="1"/>
  <c r="Z25" i="17" s="1"/>
  <c r="Z80" i="17" s="1"/>
  <c r="Y25" i="17" a="1"/>
  <c r="Y25" i="17" s="1"/>
  <c r="AJ25" i="17"/>
  <c r="AJ80" i="17" s="1"/>
  <c r="AA25" i="17" a="1"/>
  <c r="AA25" i="17" s="1"/>
  <c r="AA80" i="17" s="1"/>
  <c r="BX18" i="18"/>
  <c r="C18" i="60"/>
  <c r="J18" i="60" s="1"/>
  <c r="D18" i="60"/>
  <c r="K18" i="60" s="1"/>
  <c r="E18" i="60"/>
  <c r="L18" i="60" s="1"/>
  <c r="F18" i="60"/>
  <c r="M18" i="60" s="1"/>
  <c r="G26" i="59"/>
  <c r="H22" i="28"/>
  <c r="P10" i="25"/>
  <c r="P11" i="25" s="1"/>
  <c r="L39" i="3"/>
  <c r="CC18" i="18"/>
  <c r="S25" i="17"/>
  <c r="CA18" i="18"/>
  <c r="P26" i="17" a="1"/>
  <c r="P26" i="17" s="1"/>
  <c r="AY26" i="17" s="1"/>
  <c r="N26" i="17" a="1"/>
  <c r="N26" i="17" s="1"/>
  <c r="AW26" i="17" s="1"/>
  <c r="O26" i="17" a="1"/>
  <c r="O26" i="17" s="1"/>
  <c r="AX26" i="17" s="1"/>
  <c r="Q26" i="17" a="1"/>
  <c r="Q26" i="17" s="1"/>
  <c r="AZ26" i="17" s="1"/>
  <c r="R26" i="17" a="1"/>
  <c r="R26" i="17" s="1"/>
  <c r="BA26" i="17" s="1"/>
  <c r="M26" i="17" a="1"/>
  <c r="M26" i="17" s="1"/>
  <c r="AV26" i="17" s="1"/>
  <c r="R10" i="41"/>
  <c r="R18" i="41" s="1"/>
  <c r="R11" i="41"/>
  <c r="R19" i="41" s="1"/>
  <c r="Z24" i="3"/>
  <c r="R12" i="41"/>
  <c r="R20" i="41" s="1"/>
  <c r="R13" i="41"/>
  <c r="R21" i="41" s="1"/>
  <c r="R14" i="41"/>
  <c r="R22" i="41" s="1"/>
  <c r="Q24" i="30"/>
  <c r="B42" i="30" s="1"/>
  <c r="R15" i="41"/>
  <c r="R23" i="41" s="1"/>
  <c r="CB18" i="18"/>
  <c r="AK19" i="18" a="1"/>
  <c r="AK19" i="18" s="1"/>
  <c r="BA19" i="18" a="1"/>
  <c r="BA19" i="18" s="1"/>
  <c r="BI19" i="18" a="1"/>
  <c r="BI19" i="18" s="1"/>
  <c r="BH19" i="18" a="1"/>
  <c r="BH19" i="18" s="1"/>
  <c r="BL19" i="18" a="1"/>
  <c r="BL19" i="18" s="1"/>
  <c r="BM19" i="18" a="1"/>
  <c r="BM19" i="18" s="1"/>
  <c r="BK19" i="18" a="1"/>
  <c r="BK19" i="18" s="1"/>
  <c r="BJ19" i="18" a="1"/>
  <c r="BJ19" i="18" s="1"/>
  <c r="BY18" i="18"/>
  <c r="BZ18" i="18"/>
  <c r="AR19" i="18" a="1"/>
  <c r="AR19" i="18" s="1"/>
  <c r="AA10" i="3" s="1"/>
  <c r="AA18" i="3" s="1"/>
  <c r="AP18" i="18"/>
  <c r="BB19" i="18" a="1"/>
  <c r="BB19" i="18" s="1"/>
  <c r="AL19" i="18" a="1"/>
  <c r="AL19" i="18" s="1"/>
  <c r="AZ19" i="18" a="1"/>
  <c r="AZ19" i="18" s="1"/>
  <c r="AC19" i="18" a="1"/>
  <c r="AC19" i="18" s="1"/>
  <c r="AJ19" i="18" a="1"/>
  <c r="AJ19" i="18" s="1"/>
  <c r="AB19" i="18" a="1"/>
  <c r="AB19" i="18" s="1"/>
  <c r="AG19" i="18" a="1"/>
  <c r="AG19" i="18" s="1"/>
  <c r="AF19" i="18" a="1"/>
  <c r="AF19" i="18" s="1"/>
  <c r="AE19" i="18" a="1"/>
  <c r="AE19" i="18" s="1"/>
  <c r="AD19" i="18" a="1"/>
  <c r="AD19" i="18" s="1"/>
  <c r="BE19" i="18" a="1"/>
  <c r="BE19" i="18" s="1"/>
  <c r="AO19" i="18" a="1"/>
  <c r="AO19" i="18" s="1"/>
  <c r="Y18" i="18"/>
  <c r="BC19" i="18" a="1"/>
  <c r="BC19" i="18" s="1"/>
  <c r="AM19" i="18" a="1"/>
  <c r="AM19" i="18" s="1"/>
  <c r="BD19" i="18" a="1"/>
  <c r="BD19" i="18" s="1"/>
  <c r="AN19" i="18" a="1"/>
  <c r="AN19" i="18" s="1"/>
  <c r="P19" i="18" a="1"/>
  <c r="P19" i="18" s="1"/>
  <c r="AS19" i="18" a="1"/>
  <c r="AS19" i="18" s="1"/>
  <c r="AA11" i="3" s="1"/>
  <c r="AA19" i="3" s="1"/>
  <c r="AV19" i="18" a="1"/>
  <c r="AV19" i="18" s="1"/>
  <c r="AA14" i="3" s="1"/>
  <c r="AA22" i="3" s="1"/>
  <c r="N19" i="18" a="1"/>
  <c r="N19" i="18" s="1"/>
  <c r="U18" i="18"/>
  <c r="M19" i="18" a="1"/>
  <c r="M19" i="18" s="1"/>
  <c r="AT19" i="18" a="1"/>
  <c r="AT19" i="18" s="1"/>
  <c r="AA12" i="3" s="1"/>
  <c r="AA20" i="3" s="1"/>
  <c r="O19" i="18" a="1"/>
  <c r="O19" i="18" s="1"/>
  <c r="V18" i="18"/>
  <c r="Q19" i="18" a="1"/>
  <c r="Q19" i="18" s="1"/>
  <c r="T18" i="18"/>
  <c r="R18" i="18"/>
  <c r="AW19" i="18" a="1"/>
  <c r="AW19" i="18" s="1"/>
  <c r="AA15" i="3" s="1"/>
  <c r="AA23" i="3" s="1"/>
  <c r="L19" i="18" a="1"/>
  <c r="L19" i="18" s="1"/>
  <c r="AU19" i="18" a="1"/>
  <c r="AU19" i="18" s="1"/>
  <c r="AA13" i="3" s="1"/>
  <c r="AA21" i="3" s="1"/>
  <c r="X18" i="18"/>
  <c r="W18" i="18"/>
  <c r="AP18" i="53"/>
  <c r="AM19" i="53" a="1"/>
  <c r="AM19" i="53" s="1"/>
  <c r="W18" i="53"/>
  <c r="AN19" i="53" a="1"/>
  <c r="AN19" i="53" s="1"/>
  <c r="X18" i="53"/>
  <c r="AL19" i="53" a="1"/>
  <c r="AL19" i="53" s="1"/>
  <c r="V18" i="53"/>
  <c r="AK19" i="53" a="1"/>
  <c r="AK19" i="53" s="1"/>
  <c r="U18" i="53"/>
  <c r="O19" i="53" a="1"/>
  <c r="O19" i="53" s="1"/>
  <c r="AE19" i="53" a="1"/>
  <c r="AE19" i="53" s="1"/>
  <c r="AJ19" i="53" a="1"/>
  <c r="AJ19" i="53" s="1"/>
  <c r="AG19" i="53" a="1"/>
  <c r="AG19" i="53" s="1"/>
  <c r="L19" i="53" a="1"/>
  <c r="L19" i="53" s="1"/>
  <c r="N19" i="53" a="1"/>
  <c r="N19" i="53" s="1"/>
  <c r="AC19" i="53" a="1"/>
  <c r="AC19" i="53" s="1"/>
  <c r="AT19" i="53" a="1"/>
  <c r="AT19" i="53" s="1"/>
  <c r="T18" i="53"/>
  <c r="AV19" i="53" a="1"/>
  <c r="AV19" i="53" s="1"/>
  <c r="P19" i="53" a="1"/>
  <c r="P19" i="53" s="1"/>
  <c r="R18" i="53"/>
  <c r="AR19" i="53" a="1"/>
  <c r="AR19" i="53" s="1"/>
  <c r="AD19" i="53" a="1"/>
  <c r="AD19" i="53" s="1"/>
  <c r="Q19" i="53" a="1"/>
  <c r="Q19" i="53" s="1"/>
  <c r="AW19" i="53" a="1"/>
  <c r="AW19" i="53" s="1"/>
  <c r="AF19" i="53" a="1"/>
  <c r="AF19" i="53" s="1"/>
  <c r="M19" i="53" a="1"/>
  <c r="M19" i="53" s="1"/>
  <c r="AS19" i="53" a="1"/>
  <c r="AS19" i="53" s="1"/>
  <c r="AB19" i="53" a="1"/>
  <c r="AB19" i="53" s="1"/>
  <c r="AU19" i="53" a="1"/>
  <c r="AU19" i="53" s="1"/>
  <c r="AO19" i="53" a="1"/>
  <c r="AO19" i="53" s="1"/>
  <c r="Y18" i="53"/>
  <c r="A25" i="53"/>
  <c r="G24" i="13"/>
  <c r="G24" i="16" s="1" a="1"/>
  <c r="G24" i="16" s="1"/>
  <c r="K23" i="13"/>
  <c r="K22" i="16" a="1"/>
  <c r="K22" i="16" s="1"/>
  <c r="M23" i="13"/>
  <c r="AB23" i="13"/>
  <c r="AB22" i="16" a="1"/>
  <c r="AB22" i="16" s="1"/>
  <c r="S23" i="13"/>
  <c r="S23" i="16" s="1" a="1"/>
  <c r="S23" i="16" s="1"/>
  <c r="H23" i="13"/>
  <c r="L23" i="13"/>
  <c r="F23" i="13"/>
  <c r="O23" i="13"/>
  <c r="Z24" i="13"/>
  <c r="AA23" i="13"/>
  <c r="N23" i="13"/>
  <c r="N22" i="16" a="1"/>
  <c r="N22" i="16" s="1"/>
  <c r="D23" i="13"/>
  <c r="D22" i="16" a="1"/>
  <c r="D22" i="16" s="1"/>
  <c r="X24" i="13"/>
  <c r="J23" i="13"/>
  <c r="J23" i="16" s="1" a="1"/>
  <c r="J23" i="16" s="1"/>
  <c r="P22" i="13"/>
  <c r="V24" i="13"/>
  <c r="C23" i="13"/>
  <c r="C23" i="16" s="1" a="1"/>
  <c r="C23" i="16" s="1"/>
  <c r="I22" i="13"/>
  <c r="Y23" i="13"/>
  <c r="Y22" i="16" a="1"/>
  <c r="Y22" i="16" s="1"/>
  <c r="AC23" i="13"/>
  <c r="R23" i="13"/>
  <c r="R22" i="16" a="1"/>
  <c r="R22" i="16" s="1"/>
  <c r="Q23" i="13"/>
  <c r="Q23" i="16" s="1" a="1"/>
  <c r="Q23" i="16" s="1"/>
  <c r="W22" i="13"/>
  <c r="E23" i="13"/>
  <c r="T24" i="13"/>
  <c r="U23" i="13"/>
  <c r="U22" i="16" a="1"/>
  <c r="U22" i="16" s="1"/>
  <c r="AD22" i="13"/>
  <c r="Y6" i="41"/>
  <c r="Y4" i="41"/>
  <c r="Y2" i="41"/>
  <c r="Y3" i="41"/>
  <c r="Y7" i="41"/>
  <c r="X5" i="41"/>
  <c r="Z23" i="16" a="1"/>
  <c r="Z23" i="16" s="1"/>
  <c r="E23" i="16" a="1"/>
  <c r="E23" i="16" s="1"/>
  <c r="L23" i="16" a="1"/>
  <c r="L23" i="16" s="1"/>
  <c r="AA22" i="16" a="1"/>
  <c r="AA22" i="16" s="1"/>
  <c r="T22" i="16" a="1"/>
  <c r="T22" i="16" s="1"/>
  <c r="F22" i="16" a="1"/>
  <c r="F22" i="16" s="1"/>
  <c r="M22" i="16" a="1"/>
  <c r="M22" i="16" s="1"/>
  <c r="Y4" i="30"/>
  <c r="X22" i="16" a="1"/>
  <c r="X22" i="16" s="1"/>
  <c r="Q22" i="16" a="1"/>
  <c r="Q22" i="16" s="1"/>
  <c r="J22" i="16" a="1"/>
  <c r="J22" i="16" s="1"/>
  <c r="C22" i="16" a="1"/>
  <c r="C22" i="16" s="1"/>
  <c r="X6" i="30"/>
  <c r="Y2" i="30"/>
  <c r="Y7" i="30"/>
  <c r="X23" i="16" a="1"/>
  <c r="X23" i="16" s="1"/>
  <c r="Y3" i="30"/>
  <c r="X5" i="30"/>
  <c r="D52" i="1"/>
  <c r="Z23" i="1"/>
  <c r="G52" i="1"/>
  <c r="Z26" i="1"/>
  <c r="Y22" i="1"/>
  <c r="E51" i="1"/>
  <c r="Y24" i="1"/>
  <c r="F50" i="1"/>
  <c r="X25" i="1"/>
  <c r="AH5" i="3"/>
  <c r="AH7" i="3"/>
  <c r="AH6" i="3"/>
  <c r="AH2" i="3"/>
  <c r="AH3" i="3"/>
  <c r="AH4" i="3"/>
  <c r="L29" i="17"/>
  <c r="K23" i="53" s="1"/>
  <c r="K23" i="18"/>
  <c r="B24" i="18"/>
  <c r="A26" i="18"/>
  <c r="C15" i="66" l="1" a="1"/>
  <c r="C15" i="66" s="1"/>
  <c r="C16" i="28" s="1"/>
  <c r="D15" i="66" a="1"/>
  <c r="D15" i="66" s="1"/>
  <c r="D16" i="28" s="1"/>
  <c r="E15" i="66" a="1"/>
  <c r="E15" i="66" s="1"/>
  <c r="E16" i="28" s="1"/>
  <c r="F15" i="66" a="1"/>
  <c r="F15" i="66" s="1"/>
  <c r="F16" i="28" s="1"/>
  <c r="C83" i="45"/>
  <c r="C17" i="47" s="1" a="1"/>
  <c r="C17" i="47" s="1"/>
  <c r="I17" i="47" s="1"/>
  <c r="P16" i="47"/>
  <c r="AD16" i="47"/>
  <c r="F13" i="57" s="1" a="1"/>
  <c r="F13" i="57" s="1"/>
  <c r="W16" i="47"/>
  <c r="T11" i="45"/>
  <c r="T31" i="45" s="1" a="1"/>
  <c r="T31" i="45" s="1"/>
  <c r="T51" i="45" s="1"/>
  <c r="T13" i="45"/>
  <c r="T33" i="45" s="1" a="1"/>
  <c r="T33" i="45" s="1"/>
  <c r="T12" i="45"/>
  <c r="T32" i="45" s="1" a="1"/>
  <c r="T32" i="45" s="1"/>
  <c r="T52" i="45" s="1"/>
  <c r="T16" i="45"/>
  <c r="T36" i="45" s="1" a="1"/>
  <c r="T36" i="45" s="1"/>
  <c r="T56" i="45" s="1"/>
  <c r="T14" i="45"/>
  <c r="T34" i="45" s="1" a="1"/>
  <c r="T34" i="45" s="1"/>
  <c r="T15" i="45"/>
  <c r="T35" i="45" s="1" a="1"/>
  <c r="T35" i="45" s="1"/>
  <c r="T55" i="45" s="1"/>
  <c r="T6" i="45"/>
  <c r="T26" i="45" s="1" a="1"/>
  <c r="T26" i="45" s="1"/>
  <c r="T46" i="45" s="1"/>
  <c r="T7" i="45"/>
  <c r="T27" i="45" s="1" a="1"/>
  <c r="T27" i="45" s="1"/>
  <c r="T5" i="45"/>
  <c r="T25" i="45" s="1" a="1"/>
  <c r="T25" i="45" s="1"/>
  <c r="T45" i="45" s="1"/>
  <c r="T19" i="45"/>
  <c r="T39" i="45" s="1" a="1"/>
  <c r="T39" i="45" s="1"/>
  <c r="T59" i="45" s="1"/>
  <c r="T18" i="45"/>
  <c r="T38" i="45" s="1" a="1"/>
  <c r="T38" i="45" s="1"/>
  <c r="T58" i="45" s="1"/>
  <c r="T17" i="45"/>
  <c r="T37" i="45" s="1" a="1"/>
  <c r="T37" i="45" s="1"/>
  <c r="T57" i="45" s="1"/>
  <c r="T10" i="45"/>
  <c r="T30" i="45" s="1" a="1"/>
  <c r="T30" i="45" s="1"/>
  <c r="T9" i="45"/>
  <c r="T29" i="45" s="1" a="1"/>
  <c r="T29" i="45" s="1"/>
  <c r="T49" i="45" s="1"/>
  <c r="T8" i="45"/>
  <c r="T28" i="45" s="1" a="1"/>
  <c r="T28" i="45" s="1"/>
  <c r="S4" i="45"/>
  <c r="S24" i="45" s="1" a="1"/>
  <c r="S24" i="45" s="1"/>
  <c r="S44" i="45" s="1"/>
  <c r="S3" i="45"/>
  <c r="S23" i="45" s="1" a="1"/>
  <c r="S23" i="45" s="1"/>
  <c r="S43" i="45" s="1"/>
  <c r="S2" i="45"/>
  <c r="S22" i="45" s="1" a="1"/>
  <c r="S22" i="45" s="1"/>
  <c r="S42" i="45" s="1"/>
  <c r="H24" i="63"/>
  <c r="J24" i="63"/>
  <c r="P24" i="63" s="1"/>
  <c r="U17" i="47" a="1"/>
  <c r="U17" i="47" s="1"/>
  <c r="N17" i="47" a="1"/>
  <c r="N17" i="47" s="1"/>
  <c r="AB17" i="47" a="1"/>
  <c r="AB17" i="47" s="1"/>
  <c r="V17" i="47" a="1"/>
  <c r="V17" i="47" s="1"/>
  <c r="Z17" i="47" a="1"/>
  <c r="Z17" i="47" s="1"/>
  <c r="AA17" i="47" a="1"/>
  <c r="AA17" i="47" s="1"/>
  <c r="D13" i="57" a="1"/>
  <c r="D13" i="57" s="1"/>
  <c r="AC17" i="47" a="1"/>
  <c r="AC17" i="47" s="1"/>
  <c r="T17" i="47" a="1"/>
  <c r="T17" i="47" s="1"/>
  <c r="M17" i="47" a="1"/>
  <c r="M17" i="47" s="1"/>
  <c r="O17" i="47" a="1"/>
  <c r="O17" i="47" s="1"/>
  <c r="E84" i="45"/>
  <c r="E18" i="47" s="1" a="1"/>
  <c r="E18" i="47" s="1"/>
  <c r="H84" i="45"/>
  <c r="H18" i="47" s="1" a="1"/>
  <c r="H18" i="47" s="1"/>
  <c r="X17" i="47" a="1"/>
  <c r="X17" i="47" s="1"/>
  <c r="S67" i="45"/>
  <c r="E13" i="57" a="1"/>
  <c r="E13" i="57" s="1"/>
  <c r="L17" i="47" a="1"/>
  <c r="L17" i="47" s="1"/>
  <c r="S63" i="45"/>
  <c r="G84" i="45"/>
  <c r="G18" i="47" s="1" a="1"/>
  <c r="G18" i="47" s="1"/>
  <c r="F84" i="45"/>
  <c r="F18" i="47" s="1" a="1"/>
  <c r="F18" i="47" s="1"/>
  <c r="R17" i="47" a="1"/>
  <c r="R17" i="47" s="1"/>
  <c r="K17" i="47" a="1"/>
  <c r="K17" i="47" s="1"/>
  <c r="Y17" i="47" a="1"/>
  <c r="Y17" i="47" s="1"/>
  <c r="S66" i="45"/>
  <c r="Q17" i="47" a="1"/>
  <c r="Q17" i="47" s="1"/>
  <c r="S17" i="47" a="1"/>
  <c r="S17" i="47" s="1"/>
  <c r="J17" i="47" a="1"/>
  <c r="J17" i="47" s="1"/>
  <c r="S64" i="45"/>
  <c r="T53" i="45"/>
  <c r="T54" i="45"/>
  <c r="S65" i="45"/>
  <c r="D84" i="45"/>
  <c r="D18" i="47" s="1" a="1"/>
  <c r="D18" i="47" s="1"/>
  <c r="T47" i="45"/>
  <c r="T48" i="45"/>
  <c r="T50" i="45"/>
  <c r="B25" i="63"/>
  <c r="C25" i="63"/>
  <c r="K25" i="63" s="1"/>
  <c r="D25" i="63"/>
  <c r="L25" i="63" s="1"/>
  <c r="G25" i="63"/>
  <c r="O25" i="63" s="1"/>
  <c r="F25" i="63"/>
  <c r="N25" i="63" s="1"/>
  <c r="E25" i="63"/>
  <c r="M25" i="63" s="1"/>
  <c r="C13" i="57" a="1"/>
  <c r="C13" i="57" s="1"/>
  <c r="BP20" i="18"/>
  <c r="BT20" i="18"/>
  <c r="BQ20" i="18"/>
  <c r="BU20" i="18"/>
  <c r="BR20" i="18"/>
  <c r="BS20" i="18"/>
  <c r="AQ25" i="17"/>
  <c r="AQ80" i="17" s="1"/>
  <c r="Y80" i="17"/>
  <c r="AO25" i="17"/>
  <c r="AO80" i="17" s="1"/>
  <c r="AP25" i="17"/>
  <c r="AP80" i="17" s="1"/>
  <c r="AR25" i="17"/>
  <c r="AR80" i="17" s="1"/>
  <c r="AN25" i="17"/>
  <c r="AN80" i="17" s="1"/>
  <c r="AS25" i="17"/>
  <c r="AS80" i="17" s="1"/>
  <c r="U13" i="30" a="1"/>
  <c r="U13" i="30" s="1"/>
  <c r="U21" i="30" s="1"/>
  <c r="U10" i="30" a="1"/>
  <c r="U10" i="30" s="1"/>
  <c r="U18" i="30" s="1"/>
  <c r="U15" i="30" a="1"/>
  <c r="U15" i="30" s="1"/>
  <c r="U23" i="30" s="1"/>
  <c r="AI26" i="17"/>
  <c r="AI81" i="17" s="1"/>
  <c r="U12" i="30" a="1"/>
  <c r="U12" i="30" s="1"/>
  <c r="U20" i="30" s="1"/>
  <c r="U14" i="30" a="1"/>
  <c r="U14" i="30" s="1"/>
  <c r="U22" i="30" s="1"/>
  <c r="U11" i="30" a="1"/>
  <c r="U11" i="30" s="1"/>
  <c r="U19" i="30" s="1"/>
  <c r="AE26" i="17"/>
  <c r="AE81" i="17" s="1"/>
  <c r="X26" i="17" a="1"/>
  <c r="X26" i="17" s="1"/>
  <c r="X81" i="17" s="1"/>
  <c r="W26" i="17" a="1"/>
  <c r="W26" i="17" s="1"/>
  <c r="W81" i="17" s="1"/>
  <c r="AJ26" i="17"/>
  <c r="AJ81" i="17" s="1"/>
  <c r="V26" i="17" a="1"/>
  <c r="V26" i="17" s="1"/>
  <c r="AH26" i="17"/>
  <c r="AH81" i="17" s="1"/>
  <c r="AG26" i="17"/>
  <c r="AG81" i="17" s="1"/>
  <c r="AF26" i="17"/>
  <c r="AF81" i="17" s="1"/>
  <c r="Z26" i="17" a="1"/>
  <c r="Z26" i="17" s="1"/>
  <c r="Z81" i="17" s="1"/>
  <c r="AA26" i="17" a="1"/>
  <c r="AA26" i="17" s="1"/>
  <c r="AA81" i="17" s="1"/>
  <c r="Y26" i="17" a="1"/>
  <c r="Y26" i="17" s="1"/>
  <c r="Y81" i="17" s="1"/>
  <c r="Q10" i="25"/>
  <c r="Q11" i="25" s="1"/>
  <c r="L40" i="3"/>
  <c r="F19" i="60"/>
  <c r="M19" i="60" s="1"/>
  <c r="C19" i="60"/>
  <c r="J19" i="60" s="1"/>
  <c r="D19" i="60"/>
  <c r="K19" i="60" s="1"/>
  <c r="E19" i="60"/>
  <c r="L19" i="60" s="1"/>
  <c r="G27" i="59"/>
  <c r="H23" i="28"/>
  <c r="S26" i="17"/>
  <c r="R27" i="17" a="1"/>
  <c r="R27" i="17" s="1"/>
  <c r="BA27" i="17" s="1"/>
  <c r="Q27" i="17" a="1"/>
  <c r="Q27" i="17" s="1"/>
  <c r="AZ27" i="17" s="1"/>
  <c r="P27" i="17" a="1"/>
  <c r="P27" i="17" s="1"/>
  <c r="AY27" i="17" s="1"/>
  <c r="N27" i="17" a="1"/>
  <c r="N27" i="17" s="1"/>
  <c r="AW27" i="17" s="1"/>
  <c r="M27" i="17" a="1"/>
  <c r="M27" i="17" s="1"/>
  <c r="AV27" i="17" s="1"/>
  <c r="O27" i="17" a="1"/>
  <c r="O27" i="17" s="1"/>
  <c r="AX27" i="17" s="1"/>
  <c r="S11" i="41"/>
  <c r="S19" i="41" s="1"/>
  <c r="S14" i="41"/>
  <c r="S22" i="41" s="1"/>
  <c r="CB19" i="18"/>
  <c r="S10" i="41"/>
  <c r="S18" i="41" s="1"/>
  <c r="R24" i="30"/>
  <c r="B43" i="30" s="1"/>
  <c r="S12" i="41"/>
  <c r="S20" i="41" s="1"/>
  <c r="S13" i="41"/>
  <c r="S21" i="41" s="1"/>
  <c r="BZ19" i="18"/>
  <c r="S15" i="41"/>
  <c r="S23" i="41" s="1"/>
  <c r="CA19" i="18"/>
  <c r="BK20" i="18" a="1"/>
  <c r="BK20" i="18" s="1"/>
  <c r="BJ20" i="18" a="1"/>
  <c r="BJ20" i="18" s="1"/>
  <c r="BI20" i="18" a="1"/>
  <c r="BI20" i="18" s="1"/>
  <c r="BH20" i="18" a="1"/>
  <c r="BH20" i="18" s="1"/>
  <c r="BM20" i="18" a="1"/>
  <c r="BM20" i="18" s="1"/>
  <c r="BL20" i="18" a="1"/>
  <c r="BL20" i="18" s="1"/>
  <c r="CC19" i="18"/>
  <c r="BX19" i="18"/>
  <c r="BY19" i="18"/>
  <c r="AA24" i="3"/>
  <c r="AP19" i="18"/>
  <c r="U19" i="18"/>
  <c r="V19" i="18"/>
  <c r="AV20" i="18" a="1"/>
  <c r="AV20" i="18" s="1"/>
  <c r="AB14" i="3" s="1"/>
  <c r="AB22" i="3" s="1"/>
  <c r="X19" i="18"/>
  <c r="Q20" i="18" a="1"/>
  <c r="Q20" i="18" s="1"/>
  <c r="AZ20" i="18" a="1"/>
  <c r="AZ20" i="18" s="1"/>
  <c r="AE20" i="18" a="1"/>
  <c r="AE20" i="18" s="1"/>
  <c r="AD20" i="18" a="1"/>
  <c r="AD20" i="18" s="1"/>
  <c r="AC20" i="18" a="1"/>
  <c r="AC20" i="18" s="1"/>
  <c r="AJ20" i="18" a="1"/>
  <c r="AJ20" i="18" s="1"/>
  <c r="AB20" i="18" a="1"/>
  <c r="AB20" i="18" s="1"/>
  <c r="AG20" i="18" a="1"/>
  <c r="AG20" i="18" s="1"/>
  <c r="AF20" i="18" a="1"/>
  <c r="AF20" i="18" s="1"/>
  <c r="BA20" i="18" a="1"/>
  <c r="BA20" i="18" s="1"/>
  <c r="AK20" i="18" a="1"/>
  <c r="AK20" i="18" s="1"/>
  <c r="BB20" i="18" a="1"/>
  <c r="BB20" i="18" s="1"/>
  <c r="AL20" i="18" a="1"/>
  <c r="AL20" i="18" s="1"/>
  <c r="BE20" i="18" a="1"/>
  <c r="BE20" i="18" s="1"/>
  <c r="AO20" i="18" a="1"/>
  <c r="AO20" i="18" s="1"/>
  <c r="BD20" i="18" a="1"/>
  <c r="BD20" i="18" s="1"/>
  <c r="AN20" i="18" a="1"/>
  <c r="AN20" i="18" s="1"/>
  <c r="BC20" i="18" a="1"/>
  <c r="BC20" i="18" s="1"/>
  <c r="AM20" i="18" a="1"/>
  <c r="AM20" i="18" s="1"/>
  <c r="W19" i="18"/>
  <c r="T19" i="18"/>
  <c r="AT20" i="18" a="1"/>
  <c r="AT20" i="18" s="1"/>
  <c r="AB12" i="3" s="1"/>
  <c r="AB20" i="3" s="1"/>
  <c r="AW20" i="18" a="1"/>
  <c r="AW20" i="18" s="1"/>
  <c r="AB15" i="3" s="1"/>
  <c r="AB23" i="3" s="1"/>
  <c r="O20" i="18" a="1"/>
  <c r="O20" i="18" s="1"/>
  <c r="L20" i="18" a="1"/>
  <c r="L20" i="18" s="1"/>
  <c r="AR20" i="18" a="1"/>
  <c r="AR20" i="18" s="1"/>
  <c r="AB10" i="3" s="1"/>
  <c r="AB18" i="3" s="1"/>
  <c r="M20" i="18" a="1"/>
  <c r="M20" i="18" s="1"/>
  <c r="AU20" i="18" a="1"/>
  <c r="AU20" i="18" s="1"/>
  <c r="AB13" i="3" s="1"/>
  <c r="AB21" i="3" s="1"/>
  <c r="N20" i="18" a="1"/>
  <c r="N20" i="18" s="1"/>
  <c r="R19" i="18"/>
  <c r="AS20" i="18" a="1"/>
  <c r="AS20" i="18" s="1"/>
  <c r="AB11" i="3" s="1"/>
  <c r="AB19" i="3" s="1"/>
  <c r="Y19" i="18"/>
  <c r="P20" i="18" a="1"/>
  <c r="P20" i="18" s="1"/>
  <c r="AP19" i="53"/>
  <c r="AO20" i="53" a="1"/>
  <c r="AO20" i="53" s="1"/>
  <c r="Y19" i="53"/>
  <c r="AL20" i="53" a="1"/>
  <c r="AL20" i="53" s="1"/>
  <c r="V19" i="53"/>
  <c r="AT20" i="53" a="1"/>
  <c r="AT20" i="53" s="1"/>
  <c r="N20" i="53" a="1"/>
  <c r="N20" i="53" s="1"/>
  <c r="AJ20" i="53" a="1"/>
  <c r="AJ20" i="53" s="1"/>
  <c r="AF20" i="53" a="1"/>
  <c r="AF20" i="53" s="1"/>
  <c r="P20" i="53" a="1"/>
  <c r="P20" i="53" s="1"/>
  <c r="AW20" i="53" a="1"/>
  <c r="AW20" i="53" s="1"/>
  <c r="AC20" i="53" a="1"/>
  <c r="AC20" i="53" s="1"/>
  <c r="AB20" i="53" a="1"/>
  <c r="AB20" i="53" s="1"/>
  <c r="L20" i="53" a="1"/>
  <c r="L20" i="53" s="1"/>
  <c r="AS20" i="53" a="1"/>
  <c r="AS20" i="53" s="1"/>
  <c r="AU20" i="53" a="1"/>
  <c r="AU20" i="53" s="1"/>
  <c r="AD20" i="53" a="1"/>
  <c r="AD20" i="53" s="1"/>
  <c r="O20" i="53" a="1"/>
  <c r="O20" i="53" s="1"/>
  <c r="T19" i="53"/>
  <c r="Q20" i="53" a="1"/>
  <c r="Q20" i="53" s="1"/>
  <c r="AG20" i="53" a="1"/>
  <c r="AG20" i="53" s="1"/>
  <c r="M20" i="53" a="1"/>
  <c r="M20" i="53" s="1"/>
  <c r="R19" i="53"/>
  <c r="AE20" i="53" a="1"/>
  <c r="AE20" i="53" s="1"/>
  <c r="AV20" i="53" a="1"/>
  <c r="AV20" i="53" s="1"/>
  <c r="AR20" i="53" a="1"/>
  <c r="AR20" i="53" s="1"/>
  <c r="X19" i="53"/>
  <c r="AN20" i="53" a="1"/>
  <c r="AN20" i="53" s="1"/>
  <c r="U19" i="53"/>
  <c r="AK20" i="53" a="1"/>
  <c r="AK20" i="53" s="1"/>
  <c r="W19" i="53"/>
  <c r="AM20" i="53" a="1"/>
  <c r="AM20" i="53" s="1"/>
  <c r="A26" i="53"/>
  <c r="AC24" i="13"/>
  <c r="Z25" i="13"/>
  <c r="I23" i="13"/>
  <c r="C24" i="13"/>
  <c r="AD23" i="13"/>
  <c r="D24" i="13"/>
  <c r="D23" i="16" a="1"/>
  <c r="D23" i="16" s="1"/>
  <c r="F24" i="13"/>
  <c r="R24" i="13"/>
  <c r="R23" i="16" a="1"/>
  <c r="R23" i="16" s="1"/>
  <c r="X25" i="13"/>
  <c r="N24" i="13"/>
  <c r="N23" i="16" a="1"/>
  <c r="N23" i="16" s="1"/>
  <c r="K24" i="13"/>
  <c r="K23" i="16" a="1"/>
  <c r="K23" i="16" s="1"/>
  <c r="Q24" i="13"/>
  <c r="W23" i="13"/>
  <c r="J24" i="13"/>
  <c r="P23" i="13"/>
  <c r="AA24" i="13"/>
  <c r="H24" i="13"/>
  <c r="M24" i="13"/>
  <c r="T25" i="13"/>
  <c r="U24" i="13"/>
  <c r="U23" i="16" a="1"/>
  <c r="U23" i="16" s="1"/>
  <c r="E24" i="13"/>
  <c r="E24" i="16" s="1" a="1"/>
  <c r="E24" i="16" s="1"/>
  <c r="Y24" i="13"/>
  <c r="Y23" i="16" a="1"/>
  <c r="Y23" i="16" s="1"/>
  <c r="V25" i="13"/>
  <c r="O24" i="13"/>
  <c r="L24" i="13"/>
  <c r="L24" i="16" s="1" a="1"/>
  <c r="L24" i="16" s="1"/>
  <c r="S24" i="13"/>
  <c r="S24" i="16" s="1" a="1"/>
  <c r="S24" i="16" s="1"/>
  <c r="AB24" i="13"/>
  <c r="AB23" i="16" a="1"/>
  <c r="AB23" i="16" s="1"/>
  <c r="G25" i="13"/>
  <c r="G25" i="16" s="1" a="1"/>
  <c r="G25" i="16" s="1"/>
  <c r="Z4" i="41"/>
  <c r="Y5" i="41"/>
  <c r="Z7" i="41"/>
  <c r="Z3" i="41"/>
  <c r="Z2" i="41"/>
  <c r="Z6" i="41"/>
  <c r="Z3" i="30"/>
  <c r="T23" i="16" a="1"/>
  <c r="T23" i="16" s="1"/>
  <c r="AA23" i="16" a="1"/>
  <c r="AA23" i="16" s="1"/>
  <c r="M23" i="16" a="1"/>
  <c r="M23" i="16" s="1"/>
  <c r="F23" i="16" a="1"/>
  <c r="F23" i="16" s="1"/>
  <c r="Z24" i="16" a="1"/>
  <c r="Z24" i="16" s="1"/>
  <c r="Z2" i="30"/>
  <c r="Y5" i="30"/>
  <c r="Z4" i="30"/>
  <c r="Z7" i="30"/>
  <c r="Y6" i="30"/>
  <c r="Z22" i="1"/>
  <c r="C51" i="1"/>
  <c r="F51" i="1"/>
  <c r="Y25" i="1"/>
  <c r="E52" i="1"/>
  <c r="Z24" i="1"/>
  <c r="G53" i="1"/>
  <c r="AA26" i="1"/>
  <c r="D53" i="1"/>
  <c r="AA23" i="1"/>
  <c r="AI4" i="3"/>
  <c r="AI7" i="3"/>
  <c r="AI3" i="3"/>
  <c r="AI2" i="3"/>
  <c r="AI6" i="3"/>
  <c r="AI5" i="3"/>
  <c r="B25" i="18"/>
  <c r="I30" i="17"/>
  <c r="L30" i="17"/>
  <c r="K24" i="53" s="1"/>
  <c r="K24" i="18"/>
  <c r="A27" i="18"/>
  <c r="C52" i="1"/>
  <c r="C16" i="66" l="1" a="1"/>
  <c r="C16" i="66" s="1"/>
  <c r="C17" i="28" s="1"/>
  <c r="D16" i="66" a="1"/>
  <c r="D16" i="66" s="1"/>
  <c r="D17" i="28" s="1"/>
  <c r="E16" i="66" a="1"/>
  <c r="E16" i="66" s="1"/>
  <c r="E17" i="28" s="1"/>
  <c r="F16" i="66" a="1"/>
  <c r="F16" i="66" s="1"/>
  <c r="F17" i="28" s="1"/>
  <c r="C84" i="45"/>
  <c r="C18" i="47" s="1" a="1"/>
  <c r="C18" i="47" s="1"/>
  <c r="P17" i="47"/>
  <c r="W17" i="47"/>
  <c r="E14" i="57" s="1" a="1"/>
  <c r="E14" i="57" s="1"/>
  <c r="AD17" i="47"/>
  <c r="I18" i="47"/>
  <c r="T2" i="45"/>
  <c r="T22" i="45" s="1" a="1"/>
  <c r="T22" i="45" s="1"/>
  <c r="T42" i="45" s="1"/>
  <c r="T3" i="45"/>
  <c r="T23" i="45" s="1" a="1"/>
  <c r="T23" i="45" s="1"/>
  <c r="T43" i="45" s="1"/>
  <c r="T4" i="45"/>
  <c r="T24" i="45" s="1" a="1"/>
  <c r="T24" i="45" s="1"/>
  <c r="T44" i="45" s="1"/>
  <c r="C85" i="45" s="1"/>
  <c r="C19" i="47" s="1" a="1"/>
  <c r="C19" i="47" s="1"/>
  <c r="U8" i="45"/>
  <c r="U28" i="45" s="1" a="1"/>
  <c r="U28" i="45" s="1"/>
  <c r="U48" i="45" s="1"/>
  <c r="U9" i="45"/>
  <c r="U29" i="45" s="1" a="1"/>
  <c r="U29" i="45" s="1"/>
  <c r="U10" i="45"/>
  <c r="U30" i="45" s="1" a="1"/>
  <c r="U30" i="45" s="1"/>
  <c r="U50" i="45" s="1"/>
  <c r="U17" i="45"/>
  <c r="U37" i="45" s="1" a="1"/>
  <c r="U37" i="45" s="1"/>
  <c r="U18" i="45"/>
  <c r="U38" i="45" s="1" a="1"/>
  <c r="U38" i="45" s="1"/>
  <c r="U58" i="45" s="1"/>
  <c r="U19" i="45"/>
  <c r="U39" i="45" s="1" a="1"/>
  <c r="U39" i="45" s="1"/>
  <c r="U5" i="45"/>
  <c r="U25" i="45" s="1" a="1"/>
  <c r="U25" i="45" s="1"/>
  <c r="U7" i="45"/>
  <c r="U27" i="45" s="1" a="1"/>
  <c r="U27" i="45" s="1"/>
  <c r="U6" i="45"/>
  <c r="U26" i="45" s="1" a="1"/>
  <c r="U26" i="45" s="1"/>
  <c r="U46" i="45" s="1"/>
  <c r="U15" i="45"/>
  <c r="U35" i="45" s="1" a="1"/>
  <c r="U35" i="45" s="1"/>
  <c r="U14" i="45"/>
  <c r="U34" i="45" s="1" a="1"/>
  <c r="U34" i="45" s="1"/>
  <c r="U54" i="45" s="1"/>
  <c r="U16" i="45"/>
  <c r="U36" i="45" s="1" a="1"/>
  <c r="U36" i="45" s="1"/>
  <c r="U12" i="45"/>
  <c r="U32" i="45" s="1" a="1"/>
  <c r="U32" i="45" s="1"/>
  <c r="U13" i="45"/>
  <c r="U33" i="45" s="1" a="1"/>
  <c r="U33" i="45" s="1"/>
  <c r="U11" i="45"/>
  <c r="U31" i="45" s="1" a="1"/>
  <c r="U31" i="45" s="1"/>
  <c r="U51" i="45" s="1"/>
  <c r="S62" i="45"/>
  <c r="H25" i="63"/>
  <c r="J25" i="63"/>
  <c r="P25" i="63" s="1"/>
  <c r="R18" i="47" a="1"/>
  <c r="R18" i="47" s="1"/>
  <c r="F14" i="57" a="1"/>
  <c r="F14" i="57" s="1"/>
  <c r="AC18" i="47" a="1"/>
  <c r="AC18" i="47" s="1"/>
  <c r="V18" i="47" a="1"/>
  <c r="V18" i="47" s="1"/>
  <c r="O18" i="47" a="1"/>
  <c r="O18" i="47" s="1"/>
  <c r="X18" i="47" a="1"/>
  <c r="X18" i="47" s="1"/>
  <c r="S18" i="47" a="1"/>
  <c r="S18" i="47" s="1"/>
  <c r="Z18" i="47" a="1"/>
  <c r="Z18" i="47" s="1"/>
  <c r="L18" i="47" a="1"/>
  <c r="L18" i="47" s="1"/>
  <c r="F85" i="45"/>
  <c r="F19" i="47" s="1" a="1"/>
  <c r="F19" i="47" s="1"/>
  <c r="T63" i="45"/>
  <c r="E85" i="45"/>
  <c r="E19" i="47" s="1" a="1"/>
  <c r="E19" i="47" s="1"/>
  <c r="T64" i="45"/>
  <c r="T65" i="45"/>
  <c r="Y18" i="47" a="1"/>
  <c r="Y18" i="47" s="1"/>
  <c r="K18" i="47" a="1"/>
  <c r="K18" i="47" s="1"/>
  <c r="AB18" i="47" a="1"/>
  <c r="AB18" i="47" s="1"/>
  <c r="AA18" i="47" a="1"/>
  <c r="AA18" i="47" s="1"/>
  <c r="N18" i="47" a="1"/>
  <c r="N18" i="47" s="1"/>
  <c r="M18" i="47" a="1"/>
  <c r="M18" i="47" s="1"/>
  <c r="D14" i="57" a="1"/>
  <c r="D14" i="57" s="1"/>
  <c r="U18" i="47" a="1"/>
  <c r="U18" i="47" s="1"/>
  <c r="T18" i="47" a="1"/>
  <c r="T18" i="47" s="1"/>
  <c r="H85" i="45"/>
  <c r="H19" i="47" s="1" a="1"/>
  <c r="H19" i="47" s="1"/>
  <c r="G85" i="45"/>
  <c r="G19" i="47" s="1" a="1"/>
  <c r="G19" i="47" s="1"/>
  <c r="U59" i="45"/>
  <c r="U57" i="45"/>
  <c r="T66" i="45"/>
  <c r="J18" i="47" a="1"/>
  <c r="J18" i="47" s="1"/>
  <c r="T67" i="45"/>
  <c r="D85" i="45"/>
  <c r="D19" i="47" s="1" a="1"/>
  <c r="D19" i="47" s="1"/>
  <c r="Q18" i="47" a="1"/>
  <c r="Q18" i="47" s="1"/>
  <c r="U52" i="45"/>
  <c r="U53" i="45"/>
  <c r="U45" i="45"/>
  <c r="U47" i="45"/>
  <c r="U49" i="45"/>
  <c r="U55" i="45"/>
  <c r="U56" i="45"/>
  <c r="D26" i="63"/>
  <c r="L26" i="63" s="1"/>
  <c r="E26" i="63"/>
  <c r="M26" i="63" s="1"/>
  <c r="C26" i="63"/>
  <c r="K26" i="63" s="1"/>
  <c r="F26" i="63"/>
  <c r="N26" i="63" s="1"/>
  <c r="B26" i="63"/>
  <c r="G26" i="63"/>
  <c r="O26" i="63" s="1"/>
  <c r="BR21" i="18"/>
  <c r="BS21" i="18"/>
  <c r="BP21" i="18"/>
  <c r="BT21" i="18"/>
  <c r="BQ21" i="18"/>
  <c r="BU21" i="18"/>
  <c r="C14" i="57" a="1"/>
  <c r="C14" i="57" s="1"/>
  <c r="AN26" i="17"/>
  <c r="AN81" i="17" s="1"/>
  <c r="V81" i="17"/>
  <c r="AS26" i="17"/>
  <c r="AS81" i="17" s="1"/>
  <c r="AP26" i="17"/>
  <c r="AP81" i="17" s="1"/>
  <c r="AQ26" i="17"/>
  <c r="AQ81" i="17" s="1"/>
  <c r="AO26" i="17"/>
  <c r="AO81" i="17" s="1"/>
  <c r="AR26" i="17"/>
  <c r="AR81" i="17" s="1"/>
  <c r="V10" i="30" a="1"/>
  <c r="V10" i="30" s="1"/>
  <c r="V18" i="30" s="1"/>
  <c r="AE27" i="17"/>
  <c r="AE82" i="17" s="1"/>
  <c r="V15" i="30" a="1"/>
  <c r="V15" i="30" s="1"/>
  <c r="V23" i="30" s="1"/>
  <c r="V12" i="30" a="1"/>
  <c r="V12" i="30" s="1"/>
  <c r="V20" i="30" s="1"/>
  <c r="V14" i="30" a="1"/>
  <c r="V14" i="30" s="1"/>
  <c r="V22" i="30" s="1"/>
  <c r="V11" i="30" a="1"/>
  <c r="V11" i="30" s="1"/>
  <c r="V19" i="30" s="1"/>
  <c r="AG27" i="17"/>
  <c r="AG82" i="17" s="1"/>
  <c r="V13" i="30" a="1"/>
  <c r="V13" i="30" s="1"/>
  <c r="V21" i="30" s="1"/>
  <c r="AI27" i="17"/>
  <c r="AI82" i="17" s="1"/>
  <c r="Y27" i="17" a="1"/>
  <c r="Y27" i="17" s="1"/>
  <c r="Y82" i="17" s="1"/>
  <c r="AH27" i="17"/>
  <c r="AH82" i="17" s="1"/>
  <c r="X27" i="17" a="1"/>
  <c r="X27" i="17" s="1"/>
  <c r="X82" i="17" s="1"/>
  <c r="AF27" i="17"/>
  <c r="AF82" i="17" s="1"/>
  <c r="W27" i="17" a="1"/>
  <c r="W27" i="17" s="1"/>
  <c r="W82" i="17" s="1"/>
  <c r="V27" i="17" a="1"/>
  <c r="V27" i="17" s="1"/>
  <c r="V82" i="17" s="1"/>
  <c r="AJ27" i="17"/>
  <c r="AJ82" i="17" s="1"/>
  <c r="AA27" i="17" a="1"/>
  <c r="AA27" i="17" s="1"/>
  <c r="AA82" i="17" s="1"/>
  <c r="Z27" i="17" a="1"/>
  <c r="Z27" i="17" s="1"/>
  <c r="C20" i="60"/>
  <c r="J20" i="60" s="1"/>
  <c r="D20" i="60"/>
  <c r="K20" i="60" s="1"/>
  <c r="E20" i="60"/>
  <c r="L20" i="60" s="1"/>
  <c r="F20" i="60"/>
  <c r="M20" i="60" s="1"/>
  <c r="H24" i="28"/>
  <c r="G28" i="59"/>
  <c r="R10" i="25"/>
  <c r="R11" i="25" s="1"/>
  <c r="L41" i="3"/>
  <c r="S27" i="17"/>
  <c r="P28" i="17" a="1"/>
  <c r="P28" i="17" s="1"/>
  <c r="AY28" i="17" s="1"/>
  <c r="Q28" i="17" a="1"/>
  <c r="Q28" i="17" s="1"/>
  <c r="AZ28" i="17" s="1"/>
  <c r="O28" i="17" a="1"/>
  <c r="O28" i="17" s="1"/>
  <c r="AX28" i="17" s="1"/>
  <c r="M28" i="17" a="1"/>
  <c r="M28" i="17" s="1"/>
  <c r="AV28" i="17" s="1"/>
  <c r="R28" i="17" a="1"/>
  <c r="R28" i="17" s="1"/>
  <c r="BA28" i="17" s="1"/>
  <c r="N28" i="17" a="1"/>
  <c r="N28" i="17" s="1"/>
  <c r="AW28" i="17" s="1"/>
  <c r="T14" i="41"/>
  <c r="T22" i="41" s="1"/>
  <c r="S24" i="30"/>
  <c r="B44" i="30" s="1"/>
  <c r="T13" i="41"/>
  <c r="T21" i="41" s="1"/>
  <c r="AP20" i="18"/>
  <c r="T15" i="41"/>
  <c r="T23" i="41" s="1"/>
  <c r="T10" i="41"/>
  <c r="T18" i="41" s="1"/>
  <c r="T11" i="41"/>
  <c r="T19" i="41" s="1"/>
  <c r="T12" i="41"/>
  <c r="T20" i="41" s="1"/>
  <c r="BY20" i="18"/>
  <c r="CA20" i="18"/>
  <c r="BM21" i="18" a="1"/>
  <c r="BM21" i="18" s="1"/>
  <c r="BL21" i="18" a="1"/>
  <c r="BL21" i="18" s="1"/>
  <c r="BK21" i="18" a="1"/>
  <c r="BK21" i="18" s="1"/>
  <c r="BH21" i="18" a="1"/>
  <c r="BH21" i="18" s="1"/>
  <c r="BJ21" i="18" a="1"/>
  <c r="BJ21" i="18" s="1"/>
  <c r="BI21" i="18" a="1"/>
  <c r="BI21" i="18" s="1"/>
  <c r="CB20" i="18"/>
  <c r="BZ20" i="18"/>
  <c r="CC20" i="18"/>
  <c r="BX20" i="18"/>
  <c r="AW21" i="18" a="1"/>
  <c r="AW21" i="18" s="1"/>
  <c r="AC15" i="3" s="1"/>
  <c r="AC23" i="3" s="1"/>
  <c r="BC21" i="18" a="1"/>
  <c r="BC21" i="18" s="1"/>
  <c r="AM21" i="18" a="1"/>
  <c r="AM21" i="18" s="1"/>
  <c r="BB21" i="18" a="1"/>
  <c r="BB21" i="18" s="1"/>
  <c r="AL21" i="18" a="1"/>
  <c r="AL21" i="18" s="1"/>
  <c r="BA21" i="18" a="1"/>
  <c r="BA21" i="18" s="1"/>
  <c r="AK21" i="18" a="1"/>
  <c r="AK21" i="18" s="1"/>
  <c r="R20" i="18"/>
  <c r="BD21" i="18" a="1"/>
  <c r="BD21" i="18" s="1"/>
  <c r="AN21" i="18" a="1"/>
  <c r="AN21" i="18" s="1"/>
  <c r="AZ21" i="18" a="1"/>
  <c r="AZ21" i="18" s="1"/>
  <c r="AG21" i="18" a="1"/>
  <c r="AG21" i="18" s="1"/>
  <c r="AF21" i="18" a="1"/>
  <c r="AF21" i="18" s="1"/>
  <c r="AE21" i="18" a="1"/>
  <c r="AE21" i="18" s="1"/>
  <c r="AD21" i="18" a="1"/>
  <c r="AD21" i="18" s="1"/>
  <c r="AC21" i="18" a="1"/>
  <c r="AC21" i="18" s="1"/>
  <c r="AJ21" i="18" a="1"/>
  <c r="AJ21" i="18" s="1"/>
  <c r="AB21" i="18" a="1"/>
  <c r="AB21" i="18" s="1"/>
  <c r="BE21" i="18" a="1"/>
  <c r="BE21" i="18" s="1"/>
  <c r="AO21" i="18" a="1"/>
  <c r="AO21" i="18" s="1"/>
  <c r="AB24" i="3"/>
  <c r="O21" i="18" a="1"/>
  <c r="O21" i="18" s="1"/>
  <c r="V20" i="18"/>
  <c r="AS21" i="18" a="1"/>
  <c r="AS21" i="18" s="1"/>
  <c r="AC11" i="3" s="1"/>
  <c r="AC19" i="3" s="1"/>
  <c r="W20" i="18"/>
  <c r="M21" i="18" a="1"/>
  <c r="M21" i="18" s="1"/>
  <c r="Q21" i="18" a="1"/>
  <c r="Q21" i="18" s="1"/>
  <c r="X20" i="18"/>
  <c r="T20" i="18"/>
  <c r="U20" i="18"/>
  <c r="N21" i="18" a="1"/>
  <c r="N21" i="18" s="1"/>
  <c r="L21" i="18" a="1"/>
  <c r="L21" i="18" s="1"/>
  <c r="P21" i="18" a="1"/>
  <c r="P21" i="18" s="1"/>
  <c r="Y20" i="18"/>
  <c r="AV21" i="18" a="1"/>
  <c r="AV21" i="18" s="1"/>
  <c r="AC14" i="3" s="1"/>
  <c r="AC22" i="3" s="1"/>
  <c r="AR21" i="18" a="1"/>
  <c r="AR21" i="18" s="1"/>
  <c r="AC10" i="3" s="1"/>
  <c r="AC18" i="3" s="1"/>
  <c r="AU21" i="18" a="1"/>
  <c r="AU21" i="18" s="1"/>
  <c r="AC13" i="3" s="1"/>
  <c r="AC21" i="3" s="1"/>
  <c r="AT21" i="18" a="1"/>
  <c r="AT21" i="18" s="1"/>
  <c r="AC12" i="3" s="1"/>
  <c r="AC20" i="3" s="1"/>
  <c r="AP20" i="53"/>
  <c r="AL21" i="53" a="1"/>
  <c r="AL21" i="53" s="1"/>
  <c r="V20" i="53"/>
  <c r="AK21" i="53" a="1"/>
  <c r="AK21" i="53" s="1"/>
  <c r="U20" i="53"/>
  <c r="AC21" i="53" a="1"/>
  <c r="AC21" i="53" s="1"/>
  <c r="AT21" i="53" a="1"/>
  <c r="AT21" i="53" s="1"/>
  <c r="AB21" i="53" a="1"/>
  <c r="AB21" i="53" s="1"/>
  <c r="AV21" i="53" a="1"/>
  <c r="AV21" i="53" s="1"/>
  <c r="P21" i="53" a="1"/>
  <c r="P21" i="53" s="1"/>
  <c r="M21" i="53" a="1"/>
  <c r="M21" i="53" s="1"/>
  <c r="T20" i="53"/>
  <c r="AS21" i="53" a="1"/>
  <c r="AS21" i="53" s="1"/>
  <c r="AR21" i="53" a="1"/>
  <c r="AR21" i="53" s="1"/>
  <c r="L21" i="53" a="1"/>
  <c r="L21" i="53" s="1"/>
  <c r="AJ21" i="53" a="1"/>
  <c r="AJ21" i="53" s="1"/>
  <c r="AF21" i="53" a="1"/>
  <c r="AF21" i="53" s="1"/>
  <c r="AU21" i="53" a="1"/>
  <c r="AU21" i="53" s="1"/>
  <c r="AD21" i="53" a="1"/>
  <c r="AD21" i="53" s="1"/>
  <c r="N21" i="53" a="1"/>
  <c r="N21" i="53" s="1"/>
  <c r="Q21" i="53" a="1"/>
  <c r="Q21" i="53" s="1"/>
  <c r="R20" i="53"/>
  <c r="O21" i="53" a="1"/>
  <c r="O21" i="53" s="1"/>
  <c r="AE21" i="53" a="1"/>
  <c r="AE21" i="53" s="1"/>
  <c r="AW21" i="53" a="1"/>
  <c r="AW21" i="53" s="1"/>
  <c r="AG21" i="53" a="1"/>
  <c r="AG21" i="53" s="1"/>
  <c r="Y20" i="53"/>
  <c r="AO21" i="53" a="1"/>
  <c r="AO21" i="53" s="1"/>
  <c r="AM21" i="53" a="1"/>
  <c r="AM21" i="53" s="1"/>
  <c r="W20" i="53"/>
  <c r="X20" i="53"/>
  <c r="AN21" i="53" a="1"/>
  <c r="AN21" i="53" s="1"/>
  <c r="A27" i="53"/>
  <c r="AD24" i="13"/>
  <c r="O25" i="13"/>
  <c r="Q25" i="13"/>
  <c r="Q25" i="16" s="1" a="1"/>
  <c r="Q25" i="16" s="1"/>
  <c r="W24" i="13"/>
  <c r="R25" i="13"/>
  <c r="R24" i="16" a="1"/>
  <c r="R24" i="16" s="1"/>
  <c r="I24" i="13"/>
  <c r="C25" i="13"/>
  <c r="C25" i="16" s="1" a="1"/>
  <c r="C25" i="16" s="1"/>
  <c r="Z26" i="13"/>
  <c r="AB25" i="13"/>
  <c r="AB24" i="16" a="1"/>
  <c r="AB24" i="16" s="1"/>
  <c r="L25" i="13"/>
  <c r="L25" i="16" s="1" a="1"/>
  <c r="L25" i="16" s="1"/>
  <c r="V26" i="13"/>
  <c r="Y25" i="13"/>
  <c r="Y24" i="16" a="1"/>
  <c r="Y24" i="16" s="1"/>
  <c r="H25" i="13"/>
  <c r="J25" i="13"/>
  <c r="J25" i="16" s="1" a="1"/>
  <c r="J25" i="16" s="1"/>
  <c r="P24" i="13"/>
  <c r="X26" i="13"/>
  <c r="G26" i="13"/>
  <c r="G26" i="16" s="1" a="1"/>
  <c r="G26" i="16" s="1"/>
  <c r="S25" i="13"/>
  <c r="S25" i="16" s="1" a="1"/>
  <c r="S25" i="16" s="1"/>
  <c r="U25" i="13"/>
  <c r="U24" i="16" a="1"/>
  <c r="U24" i="16" s="1"/>
  <c r="M25" i="13"/>
  <c r="D25" i="13"/>
  <c r="D24" i="16" a="1"/>
  <c r="D24" i="16" s="1"/>
  <c r="E25" i="13"/>
  <c r="E25" i="16" s="1" a="1"/>
  <c r="E25" i="16" s="1"/>
  <c r="T26" i="13"/>
  <c r="AA25" i="13"/>
  <c r="K25" i="13"/>
  <c r="K24" i="16" a="1"/>
  <c r="K24" i="16" s="1"/>
  <c r="N25" i="13"/>
  <c r="N24" i="16" a="1"/>
  <c r="N24" i="16" s="1"/>
  <c r="F25" i="13"/>
  <c r="AC25" i="13"/>
  <c r="AA3" i="41"/>
  <c r="Z5" i="41"/>
  <c r="AA2" i="41"/>
  <c r="AA6" i="41"/>
  <c r="AA7" i="41"/>
  <c r="AA4" i="41"/>
  <c r="Z25" i="16" a="1"/>
  <c r="Z25" i="16" s="1"/>
  <c r="AA4" i="30"/>
  <c r="Z5" i="30"/>
  <c r="X25" i="16" a="1"/>
  <c r="X25" i="16" s="1"/>
  <c r="X24" i="16" a="1"/>
  <c r="X24" i="16" s="1"/>
  <c r="Q24" i="16" a="1"/>
  <c r="Q24" i="16" s="1"/>
  <c r="C24" i="16" a="1"/>
  <c r="C24" i="16" s="1"/>
  <c r="J24" i="16" a="1"/>
  <c r="J24" i="16" s="1"/>
  <c r="AA7" i="30"/>
  <c r="AA24" i="16" a="1"/>
  <c r="AA24" i="16" s="1"/>
  <c r="T24" i="16" a="1"/>
  <c r="T24" i="16" s="1"/>
  <c r="F24" i="16" a="1"/>
  <c r="F24" i="16" s="1"/>
  <c r="M24" i="16" a="1"/>
  <c r="M24" i="16" s="1"/>
  <c r="AA2" i="30"/>
  <c r="AA3" i="30"/>
  <c r="Z6" i="30"/>
  <c r="AA22" i="1"/>
  <c r="D54" i="1"/>
  <c r="AB23" i="1"/>
  <c r="E53" i="1"/>
  <c r="AA24" i="1"/>
  <c r="G54" i="1"/>
  <c r="AB26" i="1"/>
  <c r="F52" i="1"/>
  <c r="Z25" i="1"/>
  <c r="AJ2" i="3"/>
  <c r="AJ5" i="3"/>
  <c r="AJ7" i="3"/>
  <c r="AJ6" i="3"/>
  <c r="AJ3" i="3"/>
  <c r="AJ4" i="3"/>
  <c r="I31" i="17"/>
  <c r="L31" i="17"/>
  <c r="K25" i="53" s="1"/>
  <c r="K25" i="18"/>
  <c r="B26" i="18"/>
  <c r="A28" i="18"/>
  <c r="C17" i="66" l="1" a="1"/>
  <c r="C17" i="66" s="1"/>
  <c r="C18" i="28" s="1"/>
  <c r="D17" i="66" a="1"/>
  <c r="D17" i="66" s="1"/>
  <c r="D18" i="28" s="1"/>
  <c r="E17" i="66" a="1"/>
  <c r="E17" i="66" s="1"/>
  <c r="E18" i="28" s="1"/>
  <c r="F17" i="66" a="1"/>
  <c r="F17" i="66" s="1"/>
  <c r="F18" i="28" s="1"/>
  <c r="T62" i="45"/>
  <c r="W18" i="47"/>
  <c r="P18" i="47"/>
  <c r="I19" i="47"/>
  <c r="AD18" i="47"/>
  <c r="V11" i="45"/>
  <c r="V31" i="45" s="1" a="1"/>
  <c r="V31" i="45" s="1"/>
  <c r="V13" i="45"/>
  <c r="V33" i="45" s="1" a="1"/>
  <c r="V33" i="45" s="1"/>
  <c r="V53" i="45" s="1"/>
  <c r="V12" i="45"/>
  <c r="V32" i="45" s="1" a="1"/>
  <c r="V32" i="45" s="1"/>
  <c r="V52" i="45" s="1"/>
  <c r="V16" i="45"/>
  <c r="V36" i="45" s="1" a="1"/>
  <c r="V36" i="45" s="1"/>
  <c r="V56" i="45" s="1"/>
  <c r="V14" i="45"/>
  <c r="V34" i="45" s="1" a="1"/>
  <c r="V34" i="45" s="1"/>
  <c r="V15" i="45"/>
  <c r="V35" i="45" s="1" a="1"/>
  <c r="V35" i="45" s="1"/>
  <c r="V6" i="45"/>
  <c r="V26" i="45" s="1" a="1"/>
  <c r="V26" i="45" s="1"/>
  <c r="V7" i="45"/>
  <c r="V27" i="45" s="1" a="1"/>
  <c r="V27" i="45" s="1"/>
  <c r="V5" i="45"/>
  <c r="V25" i="45" s="1" a="1"/>
  <c r="V25" i="45" s="1"/>
  <c r="V19" i="45"/>
  <c r="V39" i="45" s="1" a="1"/>
  <c r="V39" i="45" s="1"/>
  <c r="V59" i="45" s="1"/>
  <c r="V18" i="45"/>
  <c r="V38" i="45" s="1" a="1"/>
  <c r="V38" i="45" s="1"/>
  <c r="V58" i="45" s="1"/>
  <c r="V17" i="45"/>
  <c r="V37" i="45" s="1" a="1"/>
  <c r="V37" i="45" s="1"/>
  <c r="V57" i="45" s="1"/>
  <c r="V10" i="45"/>
  <c r="V30" i="45" s="1" a="1"/>
  <c r="V30" i="45" s="1"/>
  <c r="V9" i="45"/>
  <c r="V29" i="45" s="1" a="1"/>
  <c r="V29" i="45" s="1"/>
  <c r="V8" i="45"/>
  <c r="V28" i="45" s="1" a="1"/>
  <c r="V28" i="45" s="1"/>
  <c r="U4" i="45"/>
  <c r="U24" i="45" s="1" a="1"/>
  <c r="U24" i="45" s="1"/>
  <c r="U44" i="45" s="1"/>
  <c r="U3" i="45"/>
  <c r="U23" i="45" s="1" a="1"/>
  <c r="U23" i="45" s="1"/>
  <c r="U43" i="45" s="1"/>
  <c r="U2" i="45"/>
  <c r="U22" i="45" s="1" a="1"/>
  <c r="U22" i="45" s="1"/>
  <c r="U42" i="45" s="1"/>
  <c r="U62" i="45" s="1"/>
  <c r="AB19" i="47" a="1"/>
  <c r="AB19" i="47" s="1"/>
  <c r="U19" i="47" a="1"/>
  <c r="U19" i="47" s="1"/>
  <c r="J26" i="63"/>
  <c r="P26" i="63" s="1"/>
  <c r="H26" i="63"/>
  <c r="Z19" i="47" a="1"/>
  <c r="Z19" i="47" s="1"/>
  <c r="L19" i="47" a="1"/>
  <c r="L19" i="47" s="1"/>
  <c r="N19" i="47" a="1"/>
  <c r="N19" i="47" s="1"/>
  <c r="K19" i="47" a="1"/>
  <c r="K19" i="47" s="1"/>
  <c r="S19" i="47" a="1"/>
  <c r="S19" i="47" s="1"/>
  <c r="R19" i="47" a="1"/>
  <c r="R19" i="47" s="1"/>
  <c r="AA19" i="47" a="1"/>
  <c r="AA19" i="47" s="1"/>
  <c r="T19" i="47" a="1"/>
  <c r="T19" i="47" s="1"/>
  <c r="M19" i="47" a="1"/>
  <c r="M19" i="47" s="1"/>
  <c r="U64" i="45"/>
  <c r="F15" i="57" a="1"/>
  <c r="F15" i="57" s="1"/>
  <c r="O19" i="47" a="1"/>
  <c r="O19" i="47" s="1"/>
  <c r="V19" i="47" a="1"/>
  <c r="V19" i="47" s="1"/>
  <c r="X19" i="47" a="1"/>
  <c r="X19" i="47" s="1"/>
  <c r="J19" i="47" a="1"/>
  <c r="J19" i="47" s="1"/>
  <c r="AC19" i="47" a="1"/>
  <c r="AC19" i="47" s="1"/>
  <c r="E15" i="57" a="1"/>
  <c r="E15" i="57" s="1"/>
  <c r="Q19" i="47" a="1"/>
  <c r="Q19" i="47" s="1"/>
  <c r="U63" i="45"/>
  <c r="D15" i="57" a="1"/>
  <c r="D15" i="57" s="1"/>
  <c r="Y19" i="47" a="1"/>
  <c r="Y19" i="47" s="1"/>
  <c r="U67" i="45"/>
  <c r="F86" i="45"/>
  <c r="F20" i="47" s="1" a="1"/>
  <c r="F20" i="47" s="1"/>
  <c r="E86" i="45"/>
  <c r="E20" i="47" s="1" a="1"/>
  <c r="E20" i="47" s="1"/>
  <c r="H86" i="45"/>
  <c r="H20" i="47" s="1" a="1"/>
  <c r="H20" i="47" s="1"/>
  <c r="U65" i="45"/>
  <c r="G86" i="45"/>
  <c r="G20" i="47" s="1" a="1"/>
  <c r="G20" i="47" s="1"/>
  <c r="V49" i="45"/>
  <c r="V50" i="45"/>
  <c r="V48" i="45"/>
  <c r="U66" i="45"/>
  <c r="V47" i="45"/>
  <c r="V46" i="45"/>
  <c r="V45" i="45"/>
  <c r="V54" i="45"/>
  <c r="V55" i="45"/>
  <c r="D86" i="45"/>
  <c r="D20" i="47" s="1" a="1"/>
  <c r="D20" i="47" s="1"/>
  <c r="V51" i="45"/>
  <c r="C27" i="63"/>
  <c r="K27" i="63" s="1"/>
  <c r="F27" i="63"/>
  <c r="N27" i="63" s="1"/>
  <c r="B27" i="63"/>
  <c r="G27" i="63"/>
  <c r="O27" i="63" s="1"/>
  <c r="D27" i="63"/>
  <c r="L27" i="63" s="1"/>
  <c r="E27" i="63"/>
  <c r="M27" i="63" s="1"/>
  <c r="BP22" i="18"/>
  <c r="BT22" i="18"/>
  <c r="BQ22" i="18"/>
  <c r="BU22" i="18"/>
  <c r="BR22" i="18"/>
  <c r="BS22" i="18"/>
  <c r="C15" i="57" a="1"/>
  <c r="C15" i="57" s="1"/>
  <c r="AR27" i="17"/>
  <c r="AR82" i="17" s="1"/>
  <c r="Z82" i="17"/>
  <c r="AQ27" i="17"/>
  <c r="AQ82" i="17" s="1"/>
  <c r="AS27" i="17"/>
  <c r="AS82" i="17" s="1"/>
  <c r="AP27" i="17"/>
  <c r="AP82" i="17" s="1"/>
  <c r="AN27" i="17"/>
  <c r="AN82" i="17" s="1"/>
  <c r="AO27" i="17"/>
  <c r="AO82" i="17" s="1"/>
  <c r="W15" i="30" a="1"/>
  <c r="W15" i="30" s="1"/>
  <c r="W23" i="30" s="1"/>
  <c r="AG28" i="17"/>
  <c r="AG83" i="17" s="1"/>
  <c r="W12" i="30" a="1"/>
  <c r="W12" i="30" s="1"/>
  <c r="W20" i="30" s="1"/>
  <c r="AE28" i="17"/>
  <c r="AE83" i="17" s="1"/>
  <c r="W14" i="30" a="1"/>
  <c r="W14" i="30" s="1"/>
  <c r="W22" i="30" s="1"/>
  <c r="W11" i="30" a="1"/>
  <c r="W11" i="30" s="1"/>
  <c r="W19" i="30" s="1"/>
  <c r="W13" i="30" a="1"/>
  <c r="W13" i="30" s="1"/>
  <c r="W21" i="30" s="1"/>
  <c r="AI28" i="17"/>
  <c r="AI83" i="17" s="1"/>
  <c r="AA28" i="17" a="1"/>
  <c r="AA28" i="17" s="1"/>
  <c r="AA83" i="17" s="1"/>
  <c r="Z28" i="17" a="1"/>
  <c r="Z28" i="17" s="1"/>
  <c r="Z83" i="17" s="1"/>
  <c r="X28" i="17" a="1"/>
  <c r="X28" i="17" s="1"/>
  <c r="Y28" i="17" a="1"/>
  <c r="Y28" i="17" s="1"/>
  <c r="Y83" i="17" s="1"/>
  <c r="W10" i="30" a="1"/>
  <c r="W10" i="30" s="1"/>
  <c r="W18" i="30" s="1"/>
  <c r="AJ28" i="17"/>
  <c r="AJ83" i="17" s="1"/>
  <c r="AH28" i="17"/>
  <c r="AH83" i="17" s="1"/>
  <c r="V28" i="17" a="1"/>
  <c r="V28" i="17" s="1"/>
  <c r="V83" i="17" s="1"/>
  <c r="AF28" i="17"/>
  <c r="AF83" i="17" s="1"/>
  <c r="W28" i="17" a="1"/>
  <c r="W28" i="17" s="1"/>
  <c r="G29" i="59"/>
  <c r="H25" i="28"/>
  <c r="F21" i="60"/>
  <c r="M21" i="60" s="1"/>
  <c r="C21" i="60"/>
  <c r="J21" i="60" s="1"/>
  <c r="D21" i="60"/>
  <c r="K21" i="60" s="1"/>
  <c r="E21" i="60"/>
  <c r="L21" i="60" s="1"/>
  <c r="S10" i="25"/>
  <c r="S11" i="25" s="1"/>
  <c r="L42" i="3"/>
  <c r="S28" i="17"/>
  <c r="N29" i="17" a="1"/>
  <c r="N29" i="17" s="1"/>
  <c r="AW29" i="17" s="1"/>
  <c r="O29" i="17" a="1"/>
  <c r="O29" i="17" s="1"/>
  <c r="AX29" i="17" s="1"/>
  <c r="R29" i="17" a="1"/>
  <c r="R29" i="17" s="1"/>
  <c r="BA29" i="17" s="1"/>
  <c r="Q29" i="17" a="1"/>
  <c r="Q29" i="17" s="1"/>
  <c r="AZ29" i="17" s="1"/>
  <c r="M29" i="17" a="1"/>
  <c r="M29" i="17" s="1"/>
  <c r="AV29" i="17" s="1"/>
  <c r="P29" i="17" a="1"/>
  <c r="P29" i="17" s="1"/>
  <c r="AY29" i="17" s="1"/>
  <c r="CC21" i="18"/>
  <c r="BZ21" i="18"/>
  <c r="U14" i="41"/>
  <c r="U22" i="41" s="1"/>
  <c r="U15" i="41"/>
  <c r="U23" i="41" s="1"/>
  <c r="T24" i="30"/>
  <c r="B45" i="30" s="1"/>
  <c r="U11" i="41"/>
  <c r="U19" i="41" s="1"/>
  <c r="U12" i="41"/>
  <c r="U20" i="41" s="1"/>
  <c r="U10" i="41"/>
  <c r="U18" i="41" s="1"/>
  <c r="U13" i="41"/>
  <c r="U21" i="41" s="1"/>
  <c r="BY21" i="18"/>
  <c r="BX21" i="18"/>
  <c r="AR22" i="18" a="1"/>
  <c r="AR22" i="18" s="1"/>
  <c r="AD10" i="3" s="1"/>
  <c r="AD18" i="3" s="1"/>
  <c r="BJ22" i="18" a="1"/>
  <c r="BJ22" i="18" s="1"/>
  <c r="BM22" i="18" a="1"/>
  <c r="BM22" i="18" s="1"/>
  <c r="BL22" i="18" a="1"/>
  <c r="BL22" i="18" s="1"/>
  <c r="BK22" i="18" a="1"/>
  <c r="BK22" i="18" s="1"/>
  <c r="BI22" i="18" a="1"/>
  <c r="BI22" i="18" s="1"/>
  <c r="BH22" i="18" a="1"/>
  <c r="BH22" i="18" s="1"/>
  <c r="CA21" i="18"/>
  <c r="CB21" i="18"/>
  <c r="AP21" i="18"/>
  <c r="P22" i="18" a="1"/>
  <c r="P22" i="18" s="1"/>
  <c r="AZ22" i="18" a="1"/>
  <c r="AZ22" i="18" s="1"/>
  <c r="AG22" i="18" a="1"/>
  <c r="AG22" i="18" s="1"/>
  <c r="AF22" i="18" a="1"/>
  <c r="AF22" i="18" s="1"/>
  <c r="AE22" i="18" a="1"/>
  <c r="AE22" i="18" s="1"/>
  <c r="AD22" i="18" a="1"/>
  <c r="AD22" i="18" s="1"/>
  <c r="AC22" i="18" a="1"/>
  <c r="AC22" i="18" s="1"/>
  <c r="AJ22" i="18" a="1"/>
  <c r="AJ22" i="18" s="1"/>
  <c r="AB22" i="18" a="1"/>
  <c r="AB22" i="18" s="1"/>
  <c r="BB22" i="18" a="1"/>
  <c r="BB22" i="18" s="1"/>
  <c r="AL22" i="18" a="1"/>
  <c r="AL22" i="18" s="1"/>
  <c r="BC22" i="18" a="1"/>
  <c r="BC22" i="18" s="1"/>
  <c r="AM22" i="18" a="1"/>
  <c r="AM22" i="18" s="1"/>
  <c r="BD22" i="18" a="1"/>
  <c r="BD22" i="18" s="1"/>
  <c r="AN22" i="18" a="1"/>
  <c r="AN22" i="18" s="1"/>
  <c r="BE22" i="18" a="1"/>
  <c r="BE22" i="18" s="1"/>
  <c r="AO22" i="18" a="1"/>
  <c r="AO22" i="18" s="1"/>
  <c r="BA22" i="18" a="1"/>
  <c r="BA22" i="18" s="1"/>
  <c r="AK22" i="18" a="1"/>
  <c r="AK22" i="18" s="1"/>
  <c r="AC24" i="3"/>
  <c r="R21" i="18"/>
  <c r="AS22" i="18" a="1"/>
  <c r="AS22" i="18" s="1"/>
  <c r="AD11" i="3" s="1"/>
  <c r="AD19" i="3" s="1"/>
  <c r="L22" i="18" a="1"/>
  <c r="L22" i="18" s="1"/>
  <c r="AV22" i="18" a="1"/>
  <c r="AV22" i="18" s="1"/>
  <c r="AD14" i="3" s="1"/>
  <c r="AD22" i="3" s="1"/>
  <c r="U21" i="18"/>
  <c r="N22" i="18" a="1"/>
  <c r="N22" i="18" s="1"/>
  <c r="AW22" i="18" a="1"/>
  <c r="AW22" i="18" s="1"/>
  <c r="AD15" i="3" s="1"/>
  <c r="AD23" i="3" s="1"/>
  <c r="W21" i="18"/>
  <c r="M22" i="18" a="1"/>
  <c r="M22" i="18" s="1"/>
  <c r="Q22" i="18" a="1"/>
  <c r="Q22" i="18" s="1"/>
  <c r="AT22" i="18" a="1"/>
  <c r="AT22" i="18" s="1"/>
  <c r="AD12" i="3" s="1"/>
  <c r="AD20" i="3" s="1"/>
  <c r="T21" i="18"/>
  <c r="O22" i="18" a="1"/>
  <c r="O22" i="18" s="1"/>
  <c r="V21" i="18"/>
  <c r="AU22" i="18" a="1"/>
  <c r="AU22" i="18" s="1"/>
  <c r="AD13" i="3" s="1"/>
  <c r="AD21" i="3" s="1"/>
  <c r="X21" i="18"/>
  <c r="Y21" i="18"/>
  <c r="AP21" i="53"/>
  <c r="AR22" i="53" a="1"/>
  <c r="AR22" i="53" s="1"/>
  <c r="AT22" i="53" a="1"/>
  <c r="AT22" i="53" s="1"/>
  <c r="N22" i="53" a="1"/>
  <c r="N22" i="53" s="1"/>
  <c r="AF22" i="53" a="1"/>
  <c r="AF22" i="53" s="1"/>
  <c r="P22" i="53" a="1"/>
  <c r="P22" i="53" s="1"/>
  <c r="O22" i="53" a="1"/>
  <c r="O22" i="53" s="1"/>
  <c r="T21" i="53"/>
  <c r="AB22" i="53" a="1"/>
  <c r="AB22" i="53" s="1"/>
  <c r="L22" i="53" a="1"/>
  <c r="L22" i="53" s="1"/>
  <c r="AS22" i="53" a="1"/>
  <c r="AS22" i="53" s="1"/>
  <c r="Q22" i="53" a="1"/>
  <c r="Q22" i="53" s="1"/>
  <c r="AU22" i="53" a="1"/>
  <c r="AU22" i="53" s="1"/>
  <c r="AD22" i="53" a="1"/>
  <c r="AD22" i="53" s="1"/>
  <c r="AW22" i="53" a="1"/>
  <c r="AW22" i="53" s="1"/>
  <c r="AG22" i="53" a="1"/>
  <c r="AG22" i="53" s="1"/>
  <c r="AJ22" i="53" a="1"/>
  <c r="AJ22" i="53" s="1"/>
  <c r="M22" i="53" a="1"/>
  <c r="M22" i="53" s="1"/>
  <c r="AC22" i="53" a="1"/>
  <c r="AC22" i="53" s="1"/>
  <c r="R21" i="53"/>
  <c r="AE22" i="53" a="1"/>
  <c r="AE22" i="53" s="1"/>
  <c r="AV22" i="53" a="1"/>
  <c r="AV22" i="53" s="1"/>
  <c r="AO22" i="53" a="1"/>
  <c r="AO22" i="53" s="1"/>
  <c r="Y21" i="53"/>
  <c r="AM22" i="53" a="1"/>
  <c r="AM22" i="53" s="1"/>
  <c r="W21" i="53"/>
  <c r="AL22" i="53" a="1"/>
  <c r="AL22" i="53" s="1"/>
  <c r="V21" i="53"/>
  <c r="AK22" i="53" a="1"/>
  <c r="AK22" i="53" s="1"/>
  <c r="U21" i="53"/>
  <c r="AN22" i="53" a="1"/>
  <c r="AN22" i="53" s="1"/>
  <c r="X21" i="53"/>
  <c r="A28" i="53"/>
  <c r="AC26" i="13"/>
  <c r="AD25" i="13"/>
  <c r="C26" i="13"/>
  <c r="I25" i="13"/>
  <c r="R26" i="13"/>
  <c r="R25" i="16" a="1"/>
  <c r="R25" i="16" s="1"/>
  <c r="N26" i="13"/>
  <c r="N25" i="16" a="1"/>
  <c r="N25" i="16" s="1"/>
  <c r="D26" i="13"/>
  <c r="D25" i="16" a="1"/>
  <c r="D25" i="16" s="1"/>
  <c r="AB26" i="13"/>
  <c r="AB25" i="16" a="1"/>
  <c r="AB25" i="16" s="1"/>
  <c r="F26" i="13"/>
  <c r="AA26" i="13"/>
  <c r="E26" i="13"/>
  <c r="E26" i="16" s="1" a="1"/>
  <c r="E26" i="16" s="1"/>
  <c r="U26" i="13"/>
  <c r="U25" i="16" a="1"/>
  <c r="U25" i="16" s="1"/>
  <c r="G27" i="13"/>
  <c r="G27" i="16" s="1" a="1"/>
  <c r="G27" i="16" s="1"/>
  <c r="Y26" i="13"/>
  <c r="Y25" i="16" a="1"/>
  <c r="Y25" i="16" s="1"/>
  <c r="L26" i="13"/>
  <c r="L26" i="16" s="1" a="1"/>
  <c r="L26" i="16" s="1"/>
  <c r="K26" i="13"/>
  <c r="K25" i="16" a="1"/>
  <c r="K25" i="16" s="1"/>
  <c r="T27" i="13"/>
  <c r="M26" i="13"/>
  <c r="S26" i="13"/>
  <c r="S26" i="16" s="1" a="1"/>
  <c r="S26" i="16" s="1"/>
  <c r="X27" i="13"/>
  <c r="J26" i="13"/>
  <c r="P25" i="13"/>
  <c r="H26" i="13"/>
  <c r="V27" i="13"/>
  <c r="Z27" i="13"/>
  <c r="Q26" i="13"/>
  <c r="W25" i="13"/>
  <c r="O26" i="13"/>
  <c r="AB4" i="41"/>
  <c r="AB6" i="41"/>
  <c r="AB2" i="41"/>
  <c r="AA5" i="41"/>
  <c r="AB7" i="41"/>
  <c r="AB3" i="41"/>
  <c r="AA6" i="30"/>
  <c r="AB2" i="30"/>
  <c r="AA5" i="30"/>
  <c r="AB3" i="30"/>
  <c r="AB7" i="30"/>
  <c r="AB4" i="30"/>
  <c r="T25" i="16" a="1"/>
  <c r="T25" i="16" s="1"/>
  <c r="AA25" i="16" a="1"/>
  <c r="AA25" i="16" s="1"/>
  <c r="M25" i="16" a="1"/>
  <c r="M25" i="16" s="1"/>
  <c r="F25" i="16" a="1"/>
  <c r="F25" i="16" s="1"/>
  <c r="Z26" i="16" a="1"/>
  <c r="Z26" i="16" s="1"/>
  <c r="AB22" i="1"/>
  <c r="C53" i="1"/>
  <c r="D55" i="1"/>
  <c r="AC23" i="1"/>
  <c r="G55" i="1"/>
  <c r="AC26" i="1"/>
  <c r="F53" i="1"/>
  <c r="AA25" i="1"/>
  <c r="E54" i="1"/>
  <c r="AB24" i="1"/>
  <c r="AK4" i="3"/>
  <c r="AK6" i="3"/>
  <c r="AK5" i="3"/>
  <c r="AK2" i="3"/>
  <c r="AK3" i="3"/>
  <c r="AK7" i="3"/>
  <c r="B27" i="18"/>
  <c r="I32" i="17"/>
  <c r="L32" i="17"/>
  <c r="K26" i="53" s="1"/>
  <c r="K26" i="18"/>
  <c r="A29" i="18"/>
  <c r="C54" i="1"/>
  <c r="C18" i="66" l="1" a="1"/>
  <c r="C18" i="66" s="1"/>
  <c r="C19" i="28" s="1"/>
  <c r="D18" i="66" a="1"/>
  <c r="D18" i="66" s="1"/>
  <c r="D19" i="28" s="1"/>
  <c r="E18" i="66" a="1"/>
  <c r="E18" i="66" s="1"/>
  <c r="E19" i="28" s="1"/>
  <c r="F18" i="66" a="1"/>
  <c r="F18" i="66" s="1"/>
  <c r="F19" i="28" s="1"/>
  <c r="W19" i="47"/>
  <c r="P19" i="47"/>
  <c r="AD19" i="47"/>
  <c r="V2" i="45"/>
  <c r="V22" i="45" s="1" a="1"/>
  <c r="V22" i="45" s="1"/>
  <c r="V42" i="45" s="1"/>
  <c r="V3" i="45"/>
  <c r="V23" i="45" s="1" a="1"/>
  <c r="V23" i="45" s="1"/>
  <c r="V43" i="45" s="1"/>
  <c r="V4" i="45"/>
  <c r="V24" i="45" s="1" a="1"/>
  <c r="V24" i="45" s="1"/>
  <c r="V44" i="45" s="1"/>
  <c r="W8" i="45"/>
  <c r="W28" i="45" s="1" a="1"/>
  <c r="W28" i="45" s="1"/>
  <c r="W48" i="45" s="1"/>
  <c r="W9" i="45"/>
  <c r="W29" i="45" s="1" a="1"/>
  <c r="W29" i="45" s="1"/>
  <c r="W49" i="45" s="1"/>
  <c r="W10" i="45"/>
  <c r="W30" i="45" s="1" a="1"/>
  <c r="W30" i="45" s="1"/>
  <c r="W17" i="45"/>
  <c r="W37" i="45" s="1" a="1"/>
  <c r="W37" i="45" s="1"/>
  <c r="W18" i="45"/>
  <c r="W38" i="45" s="1" a="1"/>
  <c r="W38" i="45" s="1"/>
  <c r="W19" i="45"/>
  <c r="W39" i="45" s="1" a="1"/>
  <c r="W39" i="45" s="1"/>
  <c r="W5" i="45"/>
  <c r="W25" i="45" s="1" a="1"/>
  <c r="W25" i="45" s="1"/>
  <c r="W7" i="45"/>
  <c r="W27" i="45" s="1" a="1"/>
  <c r="W27" i="45" s="1"/>
  <c r="W6" i="45"/>
  <c r="W26" i="45" s="1" a="1"/>
  <c r="W26" i="45" s="1"/>
  <c r="W46" i="45" s="1"/>
  <c r="W15" i="45"/>
  <c r="W35" i="45" s="1" a="1"/>
  <c r="W35" i="45" s="1"/>
  <c r="W55" i="45" s="1"/>
  <c r="W14" i="45"/>
  <c r="W34" i="45" s="1" a="1"/>
  <c r="W34" i="45" s="1"/>
  <c r="W16" i="45"/>
  <c r="W36" i="45" s="1" a="1"/>
  <c r="W36" i="45" s="1"/>
  <c r="W12" i="45"/>
  <c r="W32" i="45" s="1" a="1"/>
  <c r="W32" i="45" s="1"/>
  <c r="W13" i="45"/>
  <c r="W33" i="45" s="1" a="1"/>
  <c r="W33" i="45" s="1"/>
  <c r="W11" i="45"/>
  <c r="W31" i="45" s="1" a="1"/>
  <c r="W31" i="45" s="1"/>
  <c r="C86" i="45"/>
  <c r="C20" i="47" s="1" a="1"/>
  <c r="C20" i="47" s="1"/>
  <c r="I20" i="47" s="1"/>
  <c r="H27" i="63"/>
  <c r="J27" i="63"/>
  <c r="P27" i="63" s="1"/>
  <c r="L20" i="47" a="1"/>
  <c r="L20" i="47" s="1"/>
  <c r="AB20" i="47" a="1"/>
  <c r="AB20" i="47" s="1"/>
  <c r="F16" i="57" a="1"/>
  <c r="F16" i="57" s="1"/>
  <c r="D16" i="57" a="1"/>
  <c r="D16" i="57" s="1"/>
  <c r="E16" i="57" a="1"/>
  <c r="E16" i="57" s="1"/>
  <c r="S20" i="47" a="1"/>
  <c r="S20" i="47" s="1"/>
  <c r="M20" i="47" a="1"/>
  <c r="M20" i="47" s="1"/>
  <c r="T20" i="47" a="1"/>
  <c r="T20" i="47" s="1"/>
  <c r="AA20" i="47" a="1"/>
  <c r="AA20" i="47" s="1"/>
  <c r="V65" i="45"/>
  <c r="Z20" i="47" a="1"/>
  <c r="Z20" i="47" s="1"/>
  <c r="O20" i="47" a="1"/>
  <c r="O20" i="47" s="1"/>
  <c r="U20" i="47" a="1"/>
  <c r="U20" i="47" s="1"/>
  <c r="AC20" i="47" a="1"/>
  <c r="AC20" i="47" s="1"/>
  <c r="V20" i="47" a="1"/>
  <c r="V20" i="47" s="1"/>
  <c r="K20" i="47" a="1"/>
  <c r="K20" i="47" s="1"/>
  <c r="G87" i="45"/>
  <c r="G21" i="47" s="1" a="1"/>
  <c r="G21" i="47" s="1"/>
  <c r="V63" i="45"/>
  <c r="N20" i="47" a="1"/>
  <c r="N20" i="47" s="1"/>
  <c r="V62" i="45"/>
  <c r="E87" i="45"/>
  <c r="E21" i="47" s="1" a="1"/>
  <c r="E21" i="47" s="1"/>
  <c r="C87" i="45"/>
  <c r="C21" i="47" s="1" a="1"/>
  <c r="C21" i="47" s="1"/>
  <c r="V66" i="45"/>
  <c r="V67" i="45"/>
  <c r="F87" i="45"/>
  <c r="F21" i="47" s="1" a="1"/>
  <c r="F21" i="47" s="1"/>
  <c r="W53" i="45"/>
  <c r="W52" i="45"/>
  <c r="W51" i="45"/>
  <c r="W50" i="45"/>
  <c r="H87" i="45"/>
  <c r="H21" i="47" s="1" a="1"/>
  <c r="H21" i="47" s="1"/>
  <c r="V64" i="45"/>
  <c r="R20" i="47" a="1"/>
  <c r="R20" i="47" s="1"/>
  <c r="D87" i="45"/>
  <c r="D21" i="47" s="1" a="1"/>
  <c r="D21" i="47" s="1"/>
  <c r="Y20" i="47" a="1"/>
  <c r="Y20" i="47" s="1"/>
  <c r="W47" i="45"/>
  <c r="W45" i="45"/>
  <c r="W59" i="45"/>
  <c r="W57" i="45"/>
  <c r="W58" i="45"/>
  <c r="W56" i="45"/>
  <c r="W54" i="45"/>
  <c r="E28" i="63"/>
  <c r="M28" i="63" s="1"/>
  <c r="F28" i="63"/>
  <c r="N28" i="63" s="1"/>
  <c r="B28" i="63"/>
  <c r="D28" i="63"/>
  <c r="L28" i="63" s="1"/>
  <c r="G28" i="63"/>
  <c r="O28" i="63" s="1"/>
  <c r="C28" i="63"/>
  <c r="K28" i="63" s="1"/>
  <c r="BR23" i="18"/>
  <c r="BS23" i="18"/>
  <c r="BP23" i="18"/>
  <c r="BT23" i="18"/>
  <c r="BU23" i="18"/>
  <c r="BQ23" i="18"/>
  <c r="C16" i="57" a="1"/>
  <c r="C16" i="57" s="1"/>
  <c r="AP28" i="17"/>
  <c r="AP83" i="17" s="1"/>
  <c r="X83" i="17"/>
  <c r="AO28" i="17"/>
  <c r="AO83" i="17" s="1"/>
  <c r="W83" i="17"/>
  <c r="Q21" i="47" a="1"/>
  <c r="Q21" i="47" s="1"/>
  <c r="AR28" i="17"/>
  <c r="AR83" i="17" s="1"/>
  <c r="AS28" i="17"/>
  <c r="AS83" i="17" s="1"/>
  <c r="AQ28" i="17"/>
  <c r="AQ83" i="17" s="1"/>
  <c r="AN28" i="17"/>
  <c r="AN83" i="17" s="1"/>
  <c r="X12" i="30" a="1"/>
  <c r="X12" i="30" s="1"/>
  <c r="X20" i="30" s="1"/>
  <c r="AI29" i="17"/>
  <c r="AI84" i="17" s="1"/>
  <c r="X14" i="30" a="1"/>
  <c r="X14" i="30" s="1"/>
  <c r="X22" i="30" s="1"/>
  <c r="AG29" i="17"/>
  <c r="AG84" i="17" s="1"/>
  <c r="X11" i="30" a="1"/>
  <c r="X11" i="30" s="1"/>
  <c r="X19" i="30" s="1"/>
  <c r="X13" i="30" a="1"/>
  <c r="X13" i="30" s="1"/>
  <c r="X21" i="30" s="1"/>
  <c r="X10" i="30" a="1"/>
  <c r="X10" i="30" s="1"/>
  <c r="X18" i="30" s="1"/>
  <c r="AJ29" i="17"/>
  <c r="AJ84" i="17" s="1"/>
  <c r="Y29" i="17" a="1"/>
  <c r="Y29" i="17" s="1"/>
  <c r="AH29" i="17"/>
  <c r="AH84" i="17" s="1"/>
  <c r="AA29" i="17" a="1"/>
  <c r="AA29" i="17" s="1"/>
  <c r="AA84" i="17" s="1"/>
  <c r="AF29" i="17"/>
  <c r="AF84" i="17" s="1"/>
  <c r="Z29" i="17" a="1"/>
  <c r="Z29" i="17" s="1"/>
  <c r="Z84" i="17" s="1"/>
  <c r="X15" i="30" a="1"/>
  <c r="X15" i="30" s="1"/>
  <c r="X23" i="30" s="1"/>
  <c r="AE29" i="17"/>
  <c r="AE84" i="17" s="1"/>
  <c r="X29" i="17" a="1"/>
  <c r="X29" i="17" s="1"/>
  <c r="X84" i="17" s="1"/>
  <c r="W29" i="17" a="1"/>
  <c r="W29" i="17" s="1"/>
  <c r="W84" i="17" s="1"/>
  <c r="V29" i="17" a="1"/>
  <c r="V29" i="17" s="1"/>
  <c r="V84" i="17" s="1"/>
  <c r="H26" i="28"/>
  <c r="G30" i="59"/>
  <c r="T10" i="25"/>
  <c r="T11" i="25" s="1"/>
  <c r="L43" i="3"/>
  <c r="C22" i="60"/>
  <c r="J22" i="60" s="1"/>
  <c r="D22" i="60"/>
  <c r="K22" i="60" s="1"/>
  <c r="E22" i="60"/>
  <c r="L22" i="60" s="1"/>
  <c r="F22" i="60"/>
  <c r="M22" i="60" s="1"/>
  <c r="S29" i="17"/>
  <c r="AD26" i="13"/>
  <c r="P30" i="17" a="1"/>
  <c r="P30" i="17" s="1"/>
  <c r="AY30" i="17" s="1"/>
  <c r="R30" i="17" a="1"/>
  <c r="R30" i="17" s="1"/>
  <c r="BA30" i="17" s="1"/>
  <c r="O30" i="17" a="1"/>
  <c r="O30" i="17" s="1"/>
  <c r="AX30" i="17" s="1"/>
  <c r="N30" i="17" a="1"/>
  <c r="N30" i="17" s="1"/>
  <c r="AW30" i="17" s="1"/>
  <c r="Q30" i="17" a="1"/>
  <c r="Q30" i="17" s="1"/>
  <c r="AZ30" i="17" s="1"/>
  <c r="M30" i="17" a="1"/>
  <c r="M30" i="17" s="1"/>
  <c r="AV30" i="17" s="1"/>
  <c r="X22" i="18"/>
  <c r="BY22" i="18"/>
  <c r="V12" i="41"/>
  <c r="V20" i="41" s="1"/>
  <c r="V11" i="41"/>
  <c r="V19" i="41" s="1"/>
  <c r="V13" i="41"/>
  <c r="V21" i="41" s="1"/>
  <c r="U24" i="30"/>
  <c r="B46" i="30" s="1"/>
  <c r="V10" i="41"/>
  <c r="V18" i="41" s="1"/>
  <c r="BX22" i="18"/>
  <c r="V14" i="41"/>
  <c r="V22" i="41" s="1"/>
  <c r="V15" i="41"/>
  <c r="V23" i="41" s="1"/>
  <c r="AR23" i="18" a="1"/>
  <c r="AR23" i="18" s="1"/>
  <c r="AE10" i="3" s="1"/>
  <c r="AE18" i="3" s="1"/>
  <c r="BI23" i="18" a="1"/>
  <c r="BI23" i="18" s="1"/>
  <c r="BH23" i="18" a="1"/>
  <c r="BH23" i="18" s="1"/>
  <c r="BM23" i="18" a="1"/>
  <c r="BM23" i="18" s="1"/>
  <c r="BL23" i="18" a="1"/>
  <c r="BL23" i="18" s="1"/>
  <c r="BK23" i="18" a="1"/>
  <c r="BK23" i="18" s="1"/>
  <c r="BJ23" i="18" a="1"/>
  <c r="BJ23" i="18" s="1"/>
  <c r="BZ22" i="18"/>
  <c r="CA22" i="18"/>
  <c r="CB22" i="18"/>
  <c r="CC22" i="18"/>
  <c r="W22" i="18"/>
  <c r="AD24" i="3"/>
  <c r="AP22" i="18"/>
  <c r="AZ23" i="18" a="1"/>
  <c r="AZ23" i="18" s="1"/>
  <c r="AC23" i="18" a="1"/>
  <c r="AC23" i="18" s="1"/>
  <c r="AJ23" i="18" a="1"/>
  <c r="AJ23" i="18" s="1"/>
  <c r="AB23" i="18" a="1"/>
  <c r="AB23" i="18" s="1"/>
  <c r="AG23" i="18" a="1"/>
  <c r="AG23" i="18" s="1"/>
  <c r="AF23" i="18" a="1"/>
  <c r="AF23" i="18" s="1"/>
  <c r="AE23" i="18" a="1"/>
  <c r="AE23" i="18" s="1"/>
  <c r="AD23" i="18" a="1"/>
  <c r="AD23" i="18" s="1"/>
  <c r="BE23" i="18" a="1"/>
  <c r="BE23" i="18" s="1"/>
  <c r="AO23" i="18" a="1"/>
  <c r="AO23" i="18" s="1"/>
  <c r="BA23" i="18" a="1"/>
  <c r="BA23" i="18" s="1"/>
  <c r="AK23" i="18" a="1"/>
  <c r="AK23" i="18" s="1"/>
  <c r="BB23" i="18" a="1"/>
  <c r="BB23" i="18" s="1"/>
  <c r="AL23" i="18" a="1"/>
  <c r="AL23" i="18" s="1"/>
  <c r="BC23" i="18" a="1"/>
  <c r="BC23" i="18" s="1"/>
  <c r="AM23" i="18" a="1"/>
  <c r="AM23" i="18" s="1"/>
  <c r="BD23" i="18" a="1"/>
  <c r="BD23" i="18" s="1"/>
  <c r="AN23" i="18" a="1"/>
  <c r="AN23" i="18" s="1"/>
  <c r="Y22" i="18"/>
  <c r="V22" i="18"/>
  <c r="U22" i="18"/>
  <c r="P23" i="18" a="1"/>
  <c r="P23" i="18" s="1"/>
  <c r="AU23" i="18" a="1"/>
  <c r="AU23" i="18" s="1"/>
  <c r="AE13" i="3" s="1"/>
  <c r="AE21" i="3" s="1"/>
  <c r="AT23" i="18" a="1"/>
  <c r="AT23" i="18" s="1"/>
  <c r="AE12" i="3" s="1"/>
  <c r="AE20" i="3" s="1"/>
  <c r="N23" i="18" a="1"/>
  <c r="N23" i="18" s="1"/>
  <c r="AS23" i="18" a="1"/>
  <c r="AS23" i="18" s="1"/>
  <c r="AE11" i="3" s="1"/>
  <c r="AE19" i="3" s="1"/>
  <c r="Q23" i="18" a="1"/>
  <c r="Q23" i="18" s="1"/>
  <c r="R22" i="18"/>
  <c r="AV23" i="18" a="1"/>
  <c r="AV23" i="18" s="1"/>
  <c r="AE14" i="3" s="1"/>
  <c r="AE22" i="3" s="1"/>
  <c r="O23" i="18" a="1"/>
  <c r="O23" i="18" s="1"/>
  <c r="M23" i="18" a="1"/>
  <c r="M23" i="18" s="1"/>
  <c r="T22" i="18"/>
  <c r="AW23" i="18" a="1"/>
  <c r="AW23" i="18" s="1"/>
  <c r="AE15" i="3" s="1"/>
  <c r="AE23" i="3" s="1"/>
  <c r="L23" i="18" a="1"/>
  <c r="L23" i="18" s="1"/>
  <c r="AP22" i="53"/>
  <c r="AK23" i="53" a="1"/>
  <c r="AK23" i="53" s="1"/>
  <c r="U22" i="53"/>
  <c r="R22" i="53"/>
  <c r="AW23" i="53" a="1"/>
  <c r="AW23" i="53" s="1"/>
  <c r="AF23" i="53" a="1"/>
  <c r="AF23" i="53" s="1"/>
  <c r="M23" i="53" a="1"/>
  <c r="M23" i="53" s="1"/>
  <c r="AT23" i="53" a="1"/>
  <c r="AT23" i="53" s="1"/>
  <c r="P23" i="53" a="1"/>
  <c r="P23" i="53" s="1"/>
  <c r="AS23" i="53" a="1"/>
  <c r="AS23" i="53" s="1"/>
  <c r="AB23" i="53" a="1"/>
  <c r="AB23" i="53" s="1"/>
  <c r="AU23" i="53" a="1"/>
  <c r="AU23" i="53" s="1"/>
  <c r="O23" i="53" a="1"/>
  <c r="O23" i="53" s="1"/>
  <c r="AE23" i="53" a="1"/>
  <c r="AE23" i="53" s="1"/>
  <c r="AC23" i="53" a="1"/>
  <c r="AC23" i="53" s="1"/>
  <c r="AG23" i="53" a="1"/>
  <c r="AG23" i="53" s="1"/>
  <c r="AJ23" i="53" a="1"/>
  <c r="AJ23" i="53" s="1"/>
  <c r="AR23" i="53" a="1"/>
  <c r="AR23" i="53" s="1"/>
  <c r="L23" i="53" a="1"/>
  <c r="L23" i="53" s="1"/>
  <c r="T22" i="53"/>
  <c r="AD23" i="53" a="1"/>
  <c r="AD23" i="53" s="1"/>
  <c r="N23" i="53" a="1"/>
  <c r="N23" i="53" s="1"/>
  <c r="Q23" i="53" a="1"/>
  <c r="Q23" i="53" s="1"/>
  <c r="AV23" i="53" a="1"/>
  <c r="AV23" i="53" s="1"/>
  <c r="AM23" i="53" a="1"/>
  <c r="AM23" i="53" s="1"/>
  <c r="W22" i="53"/>
  <c r="X22" i="53"/>
  <c r="AN23" i="53" a="1"/>
  <c r="AN23" i="53" s="1"/>
  <c r="Y22" i="53"/>
  <c r="AO23" i="53" a="1"/>
  <c r="AO23" i="53" s="1"/>
  <c r="AL23" i="53" a="1"/>
  <c r="AL23" i="53" s="1"/>
  <c r="V22" i="53"/>
  <c r="A29" i="53"/>
  <c r="Z28" i="13"/>
  <c r="S27" i="13"/>
  <c r="S27" i="16" s="1" a="1"/>
  <c r="S27" i="16" s="1"/>
  <c r="E27" i="13"/>
  <c r="E27" i="16" s="1" a="1"/>
  <c r="E27" i="16" s="1"/>
  <c r="F27" i="13"/>
  <c r="Q27" i="13"/>
  <c r="Q27" i="16" s="1" a="1"/>
  <c r="Q27" i="16" s="1"/>
  <c r="W26" i="13"/>
  <c r="V28" i="13"/>
  <c r="H27" i="13"/>
  <c r="T28" i="13"/>
  <c r="Y27" i="13"/>
  <c r="Y26" i="16" a="1"/>
  <c r="Y26" i="16" s="1"/>
  <c r="N27" i="13"/>
  <c r="N26" i="16" a="1"/>
  <c r="N26" i="16" s="1"/>
  <c r="X28" i="13"/>
  <c r="L27" i="13"/>
  <c r="L27" i="16" s="1" a="1"/>
  <c r="L27" i="16" s="1"/>
  <c r="U27" i="13"/>
  <c r="U26" i="16" a="1"/>
  <c r="U26" i="16" s="1"/>
  <c r="AA27" i="13"/>
  <c r="D27" i="13"/>
  <c r="D26" i="16" a="1"/>
  <c r="D26" i="16" s="1"/>
  <c r="C27" i="13"/>
  <c r="C27" i="16" s="1" a="1"/>
  <c r="C27" i="16" s="1"/>
  <c r="I26" i="13"/>
  <c r="O27" i="13"/>
  <c r="J27" i="13"/>
  <c r="J27" i="16" s="1" a="1"/>
  <c r="J27" i="16" s="1"/>
  <c r="P26" i="13"/>
  <c r="M27" i="13"/>
  <c r="K27" i="13"/>
  <c r="K26" i="16" a="1"/>
  <c r="K26" i="16" s="1"/>
  <c r="G28" i="13"/>
  <c r="G28" i="16" s="1" a="1"/>
  <c r="G28" i="16" s="1"/>
  <c r="AB27" i="13"/>
  <c r="AB26" i="16" a="1"/>
  <c r="AB26" i="16" s="1"/>
  <c r="R27" i="13"/>
  <c r="R26" i="16" a="1"/>
  <c r="R26" i="16" s="1"/>
  <c r="AC27" i="13"/>
  <c r="AC4" i="41"/>
  <c r="AC7" i="41"/>
  <c r="AC2" i="41"/>
  <c r="AB5" i="41"/>
  <c r="AC6" i="41"/>
  <c r="AC3" i="41"/>
  <c r="AA26" i="16" a="1"/>
  <c r="AA26" i="16" s="1"/>
  <c r="T26" i="16" a="1"/>
  <c r="T26" i="16" s="1"/>
  <c r="F26" i="16" a="1"/>
  <c r="F26" i="16" s="1"/>
  <c r="M26" i="16" a="1"/>
  <c r="M26" i="16" s="1"/>
  <c r="AC2" i="30"/>
  <c r="AC3" i="30"/>
  <c r="AB5" i="30"/>
  <c r="Z27" i="16" a="1"/>
  <c r="Z27" i="16" s="1"/>
  <c r="AB6" i="30"/>
  <c r="X27" i="16" a="1"/>
  <c r="X27" i="16" s="1"/>
  <c r="Q26" i="16" a="1"/>
  <c r="Q26" i="16" s="1"/>
  <c r="X26" i="16" a="1"/>
  <c r="X26" i="16" s="1"/>
  <c r="J26" i="16" a="1"/>
  <c r="J26" i="16" s="1"/>
  <c r="C26" i="16" a="1"/>
  <c r="C26" i="16" s="1"/>
  <c r="AC4" i="30"/>
  <c r="AC7" i="30"/>
  <c r="F54" i="1"/>
  <c r="AB25" i="1"/>
  <c r="AC22" i="1"/>
  <c r="E55" i="1"/>
  <c r="AC24" i="1"/>
  <c r="G56" i="1"/>
  <c r="AD26" i="1"/>
  <c r="D56" i="1"/>
  <c r="AD23" i="1"/>
  <c r="AL2" i="3"/>
  <c r="AL7" i="3"/>
  <c r="AL6" i="3"/>
  <c r="AL3" i="3"/>
  <c r="AL5" i="3"/>
  <c r="AL4" i="3"/>
  <c r="I33" i="17"/>
  <c r="L33" i="17"/>
  <c r="K27" i="53" s="1"/>
  <c r="K27" i="18"/>
  <c r="B28" i="18"/>
  <c r="A30" i="18"/>
  <c r="C19" i="66" l="1" a="1"/>
  <c r="C19" i="66" s="1"/>
  <c r="C20" i="28" s="1"/>
  <c r="D19" i="66" a="1"/>
  <c r="D19" i="66" s="1"/>
  <c r="D20" i="28" s="1"/>
  <c r="E19" i="66" a="1"/>
  <c r="E19" i="66" s="1"/>
  <c r="E20" i="28" s="1"/>
  <c r="F19" i="66" a="1"/>
  <c r="F19" i="66" s="1"/>
  <c r="F20" i="28" s="1"/>
  <c r="I21" i="47"/>
  <c r="X11" i="45"/>
  <c r="X31" i="45" s="1" a="1"/>
  <c r="X31" i="45" s="1"/>
  <c r="X13" i="45"/>
  <c r="X33" i="45" s="1" a="1"/>
  <c r="X33" i="45" s="1"/>
  <c r="X12" i="45"/>
  <c r="X32" i="45" s="1" a="1"/>
  <c r="X32" i="45" s="1"/>
  <c r="X16" i="45"/>
  <c r="X36" i="45" s="1" a="1"/>
  <c r="X36" i="45" s="1"/>
  <c r="X14" i="45"/>
  <c r="X34" i="45" s="1" a="1"/>
  <c r="X34" i="45" s="1"/>
  <c r="X15" i="45"/>
  <c r="X35" i="45" s="1" a="1"/>
  <c r="X35" i="45" s="1"/>
  <c r="X55" i="45" s="1"/>
  <c r="X6" i="45"/>
  <c r="X26" i="45" s="1" a="1"/>
  <c r="X26" i="45" s="1"/>
  <c r="X46" i="45" s="1"/>
  <c r="X7" i="45"/>
  <c r="X27" i="45" s="1" a="1"/>
  <c r="X27" i="45" s="1"/>
  <c r="X5" i="45"/>
  <c r="X25" i="45" s="1" a="1"/>
  <c r="X25" i="45" s="1"/>
  <c r="X19" i="45"/>
  <c r="X39" i="45" s="1" a="1"/>
  <c r="X39" i="45" s="1"/>
  <c r="X18" i="45"/>
  <c r="X38" i="45" s="1" a="1"/>
  <c r="X38" i="45" s="1"/>
  <c r="X17" i="45"/>
  <c r="X37" i="45" s="1" a="1"/>
  <c r="X37" i="45" s="1"/>
  <c r="X10" i="45"/>
  <c r="X30" i="45" s="1" a="1"/>
  <c r="X30" i="45" s="1"/>
  <c r="X9" i="45"/>
  <c r="X29" i="45" s="1" a="1"/>
  <c r="X29" i="45" s="1"/>
  <c r="X49" i="45" s="1"/>
  <c r="X8" i="45"/>
  <c r="X28" i="45" s="1" a="1"/>
  <c r="X28" i="45" s="1"/>
  <c r="X48" i="45" s="1"/>
  <c r="W4" i="45"/>
  <c r="W24" i="45" s="1" a="1"/>
  <c r="W24" i="45" s="1"/>
  <c r="W44" i="45" s="1"/>
  <c r="W3" i="45"/>
  <c r="W23" i="45" s="1" a="1"/>
  <c r="W23" i="45" s="1"/>
  <c r="W43" i="45" s="1"/>
  <c r="W2" i="45"/>
  <c r="W22" i="45" s="1" a="1"/>
  <c r="W22" i="45" s="1"/>
  <c r="W42" i="45" s="1"/>
  <c r="W62" i="45" s="1"/>
  <c r="Q20" i="47" a="1"/>
  <c r="Q20" i="47" s="1"/>
  <c r="X20" i="47" a="1"/>
  <c r="X20" i="47" s="1"/>
  <c r="J20" i="47" a="1"/>
  <c r="J20" i="47" s="1"/>
  <c r="P20" i="47" s="1"/>
  <c r="D17" i="57" s="1" a="1"/>
  <c r="D17" i="57" s="1"/>
  <c r="H28" i="63"/>
  <c r="J28" i="63"/>
  <c r="E88" i="45"/>
  <c r="E22" i="47" s="1" a="1"/>
  <c r="E22" i="47" s="1"/>
  <c r="L21" i="47" a="1"/>
  <c r="L21" i="47" s="1"/>
  <c r="Z21" i="47" a="1"/>
  <c r="Z21" i="47" s="1"/>
  <c r="S21" i="47" a="1"/>
  <c r="S21" i="47" s="1"/>
  <c r="X21" i="47" a="1"/>
  <c r="X21" i="47" s="1"/>
  <c r="J21" i="47" a="1"/>
  <c r="J21" i="47" s="1"/>
  <c r="R21" i="47" a="1"/>
  <c r="R21" i="47" s="1"/>
  <c r="W67" i="45"/>
  <c r="Y21" i="47" a="1"/>
  <c r="Y21" i="47" s="1"/>
  <c r="K21" i="47" a="1"/>
  <c r="K21" i="47" s="1"/>
  <c r="W66" i="45"/>
  <c r="W64" i="45"/>
  <c r="W65" i="45"/>
  <c r="AB21" i="47" a="1"/>
  <c r="AB21" i="47" s="1"/>
  <c r="N21" i="47" a="1"/>
  <c r="N21" i="47" s="1"/>
  <c r="U21" i="47" a="1"/>
  <c r="U21" i="47" s="1"/>
  <c r="F88" i="45"/>
  <c r="F22" i="47" s="1" a="1"/>
  <c r="F22" i="47" s="1"/>
  <c r="H88" i="45"/>
  <c r="H22" i="47" s="1" a="1"/>
  <c r="H22" i="47" s="1"/>
  <c r="M21" i="47" a="1"/>
  <c r="M21" i="47" s="1"/>
  <c r="T21" i="47" a="1"/>
  <c r="T21" i="47" s="1"/>
  <c r="D88" i="45"/>
  <c r="D22" i="47" s="1" a="1"/>
  <c r="D22" i="47" s="1"/>
  <c r="AA21" i="47" a="1"/>
  <c r="AA21" i="47" s="1"/>
  <c r="X58" i="45"/>
  <c r="X57" i="45"/>
  <c r="X59" i="45"/>
  <c r="G88" i="45"/>
  <c r="G22" i="47" s="1" a="1"/>
  <c r="G22" i="47" s="1"/>
  <c r="X50" i="45"/>
  <c r="X51" i="45"/>
  <c r="X53" i="45"/>
  <c r="X52" i="45"/>
  <c r="O21" i="47" a="1"/>
  <c r="O21" i="47" s="1"/>
  <c r="X54" i="45"/>
  <c r="X56" i="45"/>
  <c r="W63" i="45"/>
  <c r="AC21" i="47" a="1"/>
  <c r="AC21" i="47" s="1"/>
  <c r="X47" i="45"/>
  <c r="X45" i="45"/>
  <c r="V21" i="47" a="1"/>
  <c r="V21" i="47" s="1"/>
  <c r="E29" i="63"/>
  <c r="M29" i="63" s="1"/>
  <c r="F29" i="63"/>
  <c r="N29" i="63" s="1"/>
  <c r="C29" i="63"/>
  <c r="K29" i="63" s="1"/>
  <c r="G29" i="63"/>
  <c r="O29" i="63" s="1"/>
  <c r="B29" i="63"/>
  <c r="D29" i="63"/>
  <c r="L29" i="63" s="1"/>
  <c r="C17" i="57" a="1"/>
  <c r="C17" i="57" s="1"/>
  <c r="BP24" i="18"/>
  <c r="BT24" i="18"/>
  <c r="BQ24" i="18"/>
  <c r="BU24" i="18"/>
  <c r="BR24" i="18"/>
  <c r="BS24" i="18"/>
  <c r="AQ29" i="17"/>
  <c r="AQ84" i="17" s="1"/>
  <c r="Y84" i="17"/>
  <c r="AS29" i="17"/>
  <c r="AS84" i="17" s="1"/>
  <c r="AN29" i="17"/>
  <c r="AN84" i="17" s="1"/>
  <c r="AO29" i="17"/>
  <c r="AO84" i="17" s="1"/>
  <c r="AP29" i="17"/>
  <c r="AP84" i="17" s="1"/>
  <c r="AR29" i="17"/>
  <c r="AR84" i="17" s="1"/>
  <c r="Y14" i="30" a="1"/>
  <c r="Y14" i="30" s="1"/>
  <c r="Y22" i="30" s="1"/>
  <c r="Y11" i="30" a="1"/>
  <c r="Y11" i="30" s="1"/>
  <c r="Y19" i="30" s="1"/>
  <c r="AI30" i="17"/>
  <c r="AI85" i="17" s="1"/>
  <c r="Y13" i="30" a="1"/>
  <c r="Y13" i="30" s="1"/>
  <c r="Y21" i="30" s="1"/>
  <c r="Y10" i="30" a="1"/>
  <c r="Y10" i="30" s="1"/>
  <c r="Y18" i="30" s="1"/>
  <c r="Y15" i="30" a="1"/>
  <c r="Y15" i="30" s="1"/>
  <c r="Y23" i="30" s="1"/>
  <c r="AE30" i="17"/>
  <c r="AE85" i="17" s="1"/>
  <c r="V30" i="17" a="1"/>
  <c r="V30" i="17" s="1"/>
  <c r="V85" i="17" s="1"/>
  <c r="AA30" i="17" a="1"/>
  <c r="AA30" i="17" s="1"/>
  <c r="AJ30" i="17"/>
  <c r="AJ85" i="17" s="1"/>
  <c r="AH30" i="17"/>
  <c r="AH85" i="17" s="1"/>
  <c r="Y30" i="17" a="1"/>
  <c r="Y30" i="17" s="1"/>
  <c r="Y85" i="17" s="1"/>
  <c r="Y12" i="30" a="1"/>
  <c r="Y12" i="30" s="1"/>
  <c r="Y20" i="30" s="1"/>
  <c r="AG30" i="17"/>
  <c r="AG85" i="17" s="1"/>
  <c r="X30" i="17" a="1"/>
  <c r="X30" i="17" s="1"/>
  <c r="AF30" i="17"/>
  <c r="AF85" i="17" s="1"/>
  <c r="W30" i="17" a="1"/>
  <c r="W30" i="17" s="1"/>
  <c r="W85" i="17" s="1"/>
  <c r="Z30" i="17" a="1"/>
  <c r="Z30" i="17" s="1"/>
  <c r="Z85" i="17" s="1"/>
  <c r="F23" i="60"/>
  <c r="M23" i="60" s="1"/>
  <c r="C23" i="60"/>
  <c r="J23" i="60" s="1"/>
  <c r="D23" i="60"/>
  <c r="K23" i="60" s="1"/>
  <c r="E23" i="60"/>
  <c r="L23" i="60" s="1"/>
  <c r="U10" i="25"/>
  <c r="U11" i="25" s="1"/>
  <c r="L44" i="3"/>
  <c r="G31" i="59"/>
  <c r="H27" i="28"/>
  <c r="S30" i="17"/>
  <c r="AW24" i="18" a="1"/>
  <c r="AW24" i="18" s="1"/>
  <c r="AF15" i="3" s="1"/>
  <c r="AF23" i="3" s="1"/>
  <c r="R31" i="17" a="1"/>
  <c r="R31" i="17" s="1"/>
  <c r="BA31" i="17" s="1"/>
  <c r="M31" i="17" a="1"/>
  <c r="M31" i="17" s="1"/>
  <c r="AV31" i="17" s="1"/>
  <c r="N31" i="17" a="1"/>
  <c r="N31" i="17" s="1"/>
  <c r="AW31" i="17" s="1"/>
  <c r="P31" i="17" a="1"/>
  <c r="P31" i="17" s="1"/>
  <c r="AY31" i="17" s="1"/>
  <c r="Q31" i="17" a="1"/>
  <c r="Q31" i="17" s="1"/>
  <c r="AZ31" i="17" s="1"/>
  <c r="O31" i="17" a="1"/>
  <c r="O31" i="17" s="1"/>
  <c r="AX31" i="17" s="1"/>
  <c r="P24" i="18" a="1"/>
  <c r="P24" i="18" s="1"/>
  <c r="W23" i="18"/>
  <c r="AS24" i="18" a="1"/>
  <c r="AS24" i="18" s="1"/>
  <c r="AF11" i="3" s="1"/>
  <c r="AF19" i="3" s="1"/>
  <c r="BX23" i="18"/>
  <c r="W10" i="41"/>
  <c r="W18" i="41" s="1"/>
  <c r="W11" i="41"/>
  <c r="W19" i="41" s="1"/>
  <c r="W12" i="41"/>
  <c r="W20" i="41" s="1"/>
  <c r="V24" i="30"/>
  <c r="B47" i="30" s="1"/>
  <c r="W13" i="41"/>
  <c r="W21" i="41" s="1"/>
  <c r="CB23" i="18"/>
  <c r="W14" i="41"/>
  <c r="W22" i="41" s="1"/>
  <c r="W15" i="41"/>
  <c r="W23" i="41" s="1"/>
  <c r="CA23" i="18"/>
  <c r="BZ23" i="18"/>
  <c r="CC23" i="18"/>
  <c r="U23" i="18"/>
  <c r="BK24" i="18" a="1"/>
  <c r="BK24" i="18" s="1"/>
  <c r="BJ24" i="18" a="1"/>
  <c r="BJ24" i="18" s="1"/>
  <c r="BI24" i="18" a="1"/>
  <c r="BI24" i="18" s="1"/>
  <c r="BH24" i="18" a="1"/>
  <c r="BH24" i="18" s="1"/>
  <c r="BM24" i="18" a="1"/>
  <c r="BM24" i="18" s="1"/>
  <c r="BL24" i="18" a="1"/>
  <c r="BL24" i="18" s="1"/>
  <c r="BY23" i="18"/>
  <c r="V23" i="18"/>
  <c r="AP23" i="18"/>
  <c r="AE24" i="3"/>
  <c r="AT24" i="18" a="1"/>
  <c r="AT24" i="18" s="1"/>
  <c r="AF12" i="3" s="1"/>
  <c r="AF20" i="3" s="1"/>
  <c r="T23" i="18"/>
  <c r="X23" i="18"/>
  <c r="AR24" i="18" a="1"/>
  <c r="AR24" i="18" s="1"/>
  <c r="AF10" i="3" s="1"/>
  <c r="AF18" i="3" s="1"/>
  <c r="Y23" i="18"/>
  <c r="AV24" i="18" a="1"/>
  <c r="AV24" i="18" s="1"/>
  <c r="AF14" i="3" s="1"/>
  <c r="AF22" i="3" s="1"/>
  <c r="AU24" i="18" a="1"/>
  <c r="AU24" i="18" s="1"/>
  <c r="AF13" i="3" s="1"/>
  <c r="AF21" i="3" s="1"/>
  <c r="R23" i="18"/>
  <c r="BA24" i="18" a="1"/>
  <c r="BA24" i="18" s="1"/>
  <c r="AK24" i="18" a="1"/>
  <c r="AK24" i="18" s="1"/>
  <c r="BC24" i="18" a="1"/>
  <c r="BC24" i="18" s="1"/>
  <c r="AM24" i="18" a="1"/>
  <c r="AM24" i="18" s="1"/>
  <c r="BD24" i="18" a="1"/>
  <c r="BD24" i="18" s="1"/>
  <c r="AN24" i="18" a="1"/>
  <c r="AN24" i="18" s="1"/>
  <c r="BE24" i="18" a="1"/>
  <c r="BE24" i="18" s="1"/>
  <c r="AO24" i="18" a="1"/>
  <c r="AO24" i="18" s="1"/>
  <c r="N24" i="18" a="1"/>
  <c r="N24" i="18" s="1"/>
  <c r="AZ24" i="18" a="1"/>
  <c r="AZ24" i="18" s="1"/>
  <c r="AE24" i="18" a="1"/>
  <c r="AE24" i="18" s="1"/>
  <c r="AD24" i="18" a="1"/>
  <c r="AD24" i="18" s="1"/>
  <c r="AC24" i="18" a="1"/>
  <c r="AC24" i="18" s="1"/>
  <c r="AJ24" i="18" a="1"/>
  <c r="AJ24" i="18" s="1"/>
  <c r="AB24" i="18" a="1"/>
  <c r="AB24" i="18" s="1"/>
  <c r="AG24" i="18" a="1"/>
  <c r="AG24" i="18" s="1"/>
  <c r="AF24" i="18" a="1"/>
  <c r="AF24" i="18" s="1"/>
  <c r="BB24" i="18" a="1"/>
  <c r="BB24" i="18" s="1"/>
  <c r="AL24" i="18" a="1"/>
  <c r="AL24" i="18" s="1"/>
  <c r="L24" i="18" a="1"/>
  <c r="L24" i="18" s="1"/>
  <c r="Q24" i="18" a="1"/>
  <c r="Q24" i="18" s="1"/>
  <c r="M24" i="18" a="1"/>
  <c r="M24" i="18" s="1"/>
  <c r="O24" i="18" a="1"/>
  <c r="O24" i="18" s="1"/>
  <c r="X23" i="53"/>
  <c r="AN24" i="53" a="1"/>
  <c r="AN24" i="53" s="1"/>
  <c r="AL24" i="53" a="1"/>
  <c r="AL24" i="53" s="1"/>
  <c r="V23" i="53"/>
  <c r="AM24" i="53" a="1"/>
  <c r="AM24" i="53" s="1"/>
  <c r="W23" i="53"/>
  <c r="AK24" i="53" a="1"/>
  <c r="AK24" i="53" s="1"/>
  <c r="U23" i="53"/>
  <c r="AO24" i="53" a="1"/>
  <c r="AO24" i="53" s="1"/>
  <c r="Y23" i="53"/>
  <c r="AV24" i="53" a="1"/>
  <c r="AV24" i="53" s="1"/>
  <c r="P24" i="53" a="1"/>
  <c r="P24" i="53" s="1"/>
  <c r="N24" i="53" a="1"/>
  <c r="N24" i="53" s="1"/>
  <c r="AR24" i="53" a="1"/>
  <c r="AR24" i="53" s="1"/>
  <c r="L24" i="53" a="1"/>
  <c r="L24" i="53" s="1"/>
  <c r="AJ24" i="53" a="1"/>
  <c r="AJ24" i="53" s="1"/>
  <c r="AT24" i="53" a="1"/>
  <c r="AT24" i="53" s="1"/>
  <c r="AF24" i="53" a="1"/>
  <c r="AF24" i="53" s="1"/>
  <c r="AU24" i="53" a="1"/>
  <c r="AU24" i="53" s="1"/>
  <c r="AE24" i="53" a="1"/>
  <c r="AE24" i="53" s="1"/>
  <c r="T23" i="53"/>
  <c r="AB24" i="53" a="1"/>
  <c r="AB24" i="53" s="1"/>
  <c r="AD24" i="53" a="1"/>
  <c r="AD24" i="53" s="1"/>
  <c r="R23" i="53"/>
  <c r="Q24" i="53" a="1"/>
  <c r="Q24" i="53" s="1"/>
  <c r="AC24" i="53" a="1"/>
  <c r="AC24" i="53" s="1"/>
  <c r="M24" i="53" a="1"/>
  <c r="M24" i="53" s="1"/>
  <c r="AW24" i="53" a="1"/>
  <c r="AW24" i="53" s="1"/>
  <c r="AG24" i="53" a="1"/>
  <c r="AG24" i="53" s="1"/>
  <c r="O24" i="53" a="1"/>
  <c r="O24" i="53" s="1"/>
  <c r="AS24" i="53" a="1"/>
  <c r="AS24" i="53" s="1"/>
  <c r="AP23" i="53"/>
  <c r="A30" i="53"/>
  <c r="AC28" i="13"/>
  <c r="G29" i="13"/>
  <c r="G29" i="16" s="1" a="1"/>
  <c r="G29" i="16" s="1"/>
  <c r="L28" i="13"/>
  <c r="L28" i="16" s="1" a="1"/>
  <c r="L28" i="16" s="1"/>
  <c r="V29" i="13"/>
  <c r="S28" i="13"/>
  <c r="S28" i="16" s="1" a="1"/>
  <c r="S28" i="16" s="1"/>
  <c r="M28" i="13"/>
  <c r="I27" i="13"/>
  <c r="C28" i="13"/>
  <c r="D28" i="13"/>
  <c r="D27" i="16" a="1"/>
  <c r="D27" i="16" s="1"/>
  <c r="X29" i="13"/>
  <c r="Y28" i="13"/>
  <c r="Y27" i="16" a="1"/>
  <c r="Y27" i="16" s="1"/>
  <c r="F28" i="13"/>
  <c r="R28" i="13"/>
  <c r="R27" i="16" a="1"/>
  <c r="R27" i="16" s="1"/>
  <c r="AB28" i="13"/>
  <c r="AB27" i="16" a="1"/>
  <c r="AB27" i="16" s="1"/>
  <c r="K28" i="13"/>
  <c r="K27" i="16" a="1"/>
  <c r="K27" i="16" s="1"/>
  <c r="U28" i="13"/>
  <c r="U27" i="16" a="1"/>
  <c r="U27" i="16" s="1"/>
  <c r="AD27" i="13"/>
  <c r="N28" i="13"/>
  <c r="N27" i="16" a="1"/>
  <c r="N27" i="16" s="1"/>
  <c r="H28" i="13"/>
  <c r="Q28" i="13"/>
  <c r="W27" i="13"/>
  <c r="J28" i="13"/>
  <c r="P27" i="13"/>
  <c r="O28" i="13"/>
  <c r="AA28" i="13"/>
  <c r="T29" i="13"/>
  <c r="E28" i="13"/>
  <c r="E28" i="16" s="1" a="1"/>
  <c r="E28" i="16" s="1"/>
  <c r="Z29" i="13"/>
  <c r="AD6" i="41"/>
  <c r="AC5" i="41"/>
  <c r="AD3" i="41"/>
  <c r="AD4" i="41"/>
  <c r="AD2" i="41"/>
  <c r="AD7" i="41"/>
  <c r="AD3" i="30"/>
  <c r="Z28" i="16" a="1"/>
  <c r="Z28" i="16" s="1"/>
  <c r="AD4" i="30"/>
  <c r="AA27" i="16" a="1"/>
  <c r="AA27" i="16" s="1"/>
  <c r="T27" i="16" a="1"/>
  <c r="T27" i="16" s="1"/>
  <c r="M27" i="16" a="1"/>
  <c r="M27" i="16" s="1"/>
  <c r="F27" i="16" a="1"/>
  <c r="F27" i="16" s="1"/>
  <c r="AC5" i="30"/>
  <c r="AD2" i="30"/>
  <c r="AD7" i="30"/>
  <c r="AC6" i="30"/>
  <c r="AD22" i="1"/>
  <c r="C55" i="1"/>
  <c r="D57" i="1"/>
  <c r="AE23" i="1"/>
  <c r="E56" i="1"/>
  <c r="AD24" i="1"/>
  <c r="G57" i="1"/>
  <c r="AE26" i="1"/>
  <c r="F55" i="1"/>
  <c r="AC25" i="1"/>
  <c r="AM4" i="3"/>
  <c r="AM3" i="3"/>
  <c r="AM7" i="3"/>
  <c r="AM5" i="3"/>
  <c r="AM2" i="3"/>
  <c r="AM6" i="3"/>
  <c r="B29" i="18"/>
  <c r="I34" i="17"/>
  <c r="L34" i="17"/>
  <c r="K28" i="53" s="1"/>
  <c r="K28" i="18"/>
  <c r="A31" i="18"/>
  <c r="C56" i="1"/>
  <c r="C20" i="66" l="1" a="1"/>
  <c r="C20" i="66" s="1"/>
  <c r="C21" i="28" s="1"/>
  <c r="D20" i="66" a="1"/>
  <c r="D20" i="66" s="1"/>
  <c r="D21" i="28" s="1"/>
  <c r="E20" i="66" a="1"/>
  <c r="E20" i="66" s="1"/>
  <c r="E21" i="28" s="1"/>
  <c r="F20" i="66" a="1"/>
  <c r="F20" i="66" s="1"/>
  <c r="F21" i="28" s="1"/>
  <c r="W21" i="47"/>
  <c r="P21" i="47"/>
  <c r="AD21" i="47"/>
  <c r="AD20" i="47"/>
  <c r="F17" i="57" s="1" a="1"/>
  <c r="F17" i="57" s="1"/>
  <c r="W20" i="47"/>
  <c r="E17" i="57" s="1" a="1"/>
  <c r="E17" i="57" s="1"/>
  <c r="X2" i="45"/>
  <c r="X22" i="45" s="1" a="1"/>
  <c r="X22" i="45" s="1"/>
  <c r="X42" i="45" s="1"/>
  <c r="X3" i="45"/>
  <c r="X23" i="45" s="1" a="1"/>
  <c r="X23" i="45" s="1"/>
  <c r="X43" i="45" s="1"/>
  <c r="X4" i="45"/>
  <c r="X24" i="45" s="1" a="1"/>
  <c r="X24" i="45" s="1"/>
  <c r="X44" i="45" s="1"/>
  <c r="C89" i="45" s="1"/>
  <c r="C23" i="47" s="1" a="1"/>
  <c r="C23" i="47" s="1"/>
  <c r="Y8" i="45"/>
  <c r="Y28" i="45" s="1" a="1"/>
  <c r="Y28" i="45" s="1"/>
  <c r="Y9" i="45"/>
  <c r="Y29" i="45" s="1" a="1"/>
  <c r="Y29" i="45" s="1"/>
  <c r="Y10" i="45"/>
  <c r="Y30" i="45" s="1" a="1"/>
  <c r="Y30" i="45" s="1"/>
  <c r="Y17" i="45"/>
  <c r="Y37" i="45" s="1" a="1"/>
  <c r="Y37" i="45" s="1"/>
  <c r="Y18" i="45"/>
  <c r="Y38" i="45" s="1" a="1"/>
  <c r="Y38" i="45" s="1"/>
  <c r="Y19" i="45"/>
  <c r="Y39" i="45" s="1" a="1"/>
  <c r="Y39" i="45" s="1"/>
  <c r="Y5" i="45"/>
  <c r="Y25" i="45" s="1" a="1"/>
  <c r="Y25" i="45" s="1"/>
  <c r="Y45" i="45" s="1"/>
  <c r="Y7" i="45"/>
  <c r="Y27" i="45" s="1" a="1"/>
  <c r="Y27" i="45" s="1"/>
  <c r="Y47" i="45" s="1"/>
  <c r="Y6" i="45"/>
  <c r="Y26" i="45" s="1" a="1"/>
  <c r="Y26" i="45" s="1"/>
  <c r="Y15" i="45"/>
  <c r="Y35" i="45" s="1" a="1"/>
  <c r="Y35" i="45" s="1"/>
  <c r="Y14" i="45"/>
  <c r="Y34" i="45" s="1" a="1"/>
  <c r="Y34" i="45" s="1"/>
  <c r="Y16" i="45"/>
  <c r="Y36" i="45" s="1" a="1"/>
  <c r="Y36" i="45" s="1"/>
  <c r="Y12" i="45"/>
  <c r="Y32" i="45" s="1" a="1"/>
  <c r="Y32" i="45" s="1"/>
  <c r="Y13" i="45"/>
  <c r="Y33" i="45" s="1" a="1"/>
  <c r="Y33" i="45" s="1"/>
  <c r="Y11" i="45"/>
  <c r="Y31" i="45" s="1" a="1"/>
  <c r="Y31" i="45" s="1"/>
  <c r="Y51" i="45" s="1"/>
  <c r="S22" i="47" a="1"/>
  <c r="S22" i="47" s="1"/>
  <c r="L22" i="47" a="1"/>
  <c r="L22" i="47" s="1"/>
  <c r="C88" i="45"/>
  <c r="C22" i="47" s="1" a="1"/>
  <c r="C22" i="47" s="1"/>
  <c r="I22" i="47" s="1"/>
  <c r="Z22" i="47" a="1"/>
  <c r="Z22" i="47" s="1"/>
  <c r="P28" i="63"/>
  <c r="H29" i="63"/>
  <c r="J29" i="63"/>
  <c r="P29" i="63" s="1"/>
  <c r="K22" i="47" a="1"/>
  <c r="K22" i="47" s="1"/>
  <c r="E18" i="57" a="1"/>
  <c r="E18" i="57" s="1"/>
  <c r="U22" i="47" a="1"/>
  <c r="U22" i="47" s="1"/>
  <c r="D89" i="45"/>
  <c r="D23" i="47" s="1" a="1"/>
  <c r="D23" i="47" s="1"/>
  <c r="X65" i="45"/>
  <c r="Y22" i="47" a="1"/>
  <c r="Y22" i="47" s="1"/>
  <c r="G89" i="45"/>
  <c r="G23" i="47" s="1" a="1"/>
  <c r="G23" i="47" s="1"/>
  <c r="X64" i="45"/>
  <c r="T22" i="47" a="1"/>
  <c r="T22" i="47" s="1"/>
  <c r="M22" i="47" a="1"/>
  <c r="M22" i="47" s="1"/>
  <c r="Q22" i="47" a="1"/>
  <c r="Q22" i="47" s="1"/>
  <c r="AA22" i="47" a="1"/>
  <c r="AA22" i="47" s="1"/>
  <c r="AC22" i="47" a="1"/>
  <c r="AC22" i="47" s="1"/>
  <c r="X67" i="45"/>
  <c r="F89" i="45"/>
  <c r="F23" i="47" s="1" a="1"/>
  <c r="F23" i="47" s="1"/>
  <c r="X22" i="47" a="1"/>
  <c r="X22" i="47" s="1"/>
  <c r="V22" i="47" a="1"/>
  <c r="V22" i="47" s="1"/>
  <c r="F18" i="57" a="1"/>
  <c r="F18" i="57" s="1"/>
  <c r="N22" i="47" a="1"/>
  <c r="N22" i="47" s="1"/>
  <c r="O22" i="47" a="1"/>
  <c r="O22" i="47" s="1"/>
  <c r="AB22" i="47" a="1"/>
  <c r="AB22" i="47" s="1"/>
  <c r="D18" i="57" a="1"/>
  <c r="D18" i="57" s="1"/>
  <c r="H89" i="45"/>
  <c r="H23" i="47" s="1" a="1"/>
  <c r="H23" i="47" s="1"/>
  <c r="X63" i="45"/>
  <c r="E89" i="45"/>
  <c r="E23" i="47" s="1" a="1"/>
  <c r="E23" i="47" s="1"/>
  <c r="R22" i="47" a="1"/>
  <c r="R22" i="47" s="1"/>
  <c r="X66" i="45"/>
  <c r="Y55" i="45"/>
  <c r="Y56" i="45"/>
  <c r="Y54" i="45"/>
  <c r="Y48" i="45"/>
  <c r="Y50" i="45"/>
  <c r="Y49" i="45"/>
  <c r="Y53" i="45"/>
  <c r="Y52" i="45"/>
  <c r="Y59" i="45"/>
  <c r="Y57" i="45"/>
  <c r="Y58" i="45"/>
  <c r="Y46" i="45"/>
  <c r="G30" i="63"/>
  <c r="O30" i="63" s="1"/>
  <c r="D30" i="63"/>
  <c r="L30" i="63" s="1"/>
  <c r="C30" i="63"/>
  <c r="K30" i="63" s="1"/>
  <c r="B30" i="63"/>
  <c r="E30" i="63"/>
  <c r="M30" i="63" s="1"/>
  <c r="F30" i="63"/>
  <c r="N30" i="63" s="1"/>
  <c r="C18" i="57" a="1"/>
  <c r="C18" i="57" s="1"/>
  <c r="BR25" i="18"/>
  <c r="BS25" i="18"/>
  <c r="BP25" i="18"/>
  <c r="BT25" i="18"/>
  <c r="BQ25" i="18"/>
  <c r="BU25" i="18"/>
  <c r="AS30" i="17"/>
  <c r="AS85" i="17" s="1"/>
  <c r="AA85" i="17"/>
  <c r="AP30" i="17"/>
  <c r="AP85" i="17" s="1"/>
  <c r="X85" i="17"/>
  <c r="AO30" i="17"/>
  <c r="AO85" i="17" s="1"/>
  <c r="AQ30" i="17"/>
  <c r="AQ85" i="17" s="1"/>
  <c r="AR30" i="17"/>
  <c r="AR85" i="17" s="1"/>
  <c r="AN30" i="17"/>
  <c r="AN85" i="17" s="1"/>
  <c r="Z14" i="30" a="1"/>
  <c r="Z14" i="30" s="1"/>
  <c r="Z22" i="30" s="1"/>
  <c r="AE31" i="17"/>
  <c r="AE86" i="17" s="1"/>
  <c r="Z11" i="30" a="1"/>
  <c r="Z11" i="30" s="1"/>
  <c r="Z19" i="30" s="1"/>
  <c r="Z13" i="30" a="1"/>
  <c r="Z13" i="30" s="1"/>
  <c r="Z21" i="30" s="1"/>
  <c r="Z10" i="30" a="1"/>
  <c r="Z10" i="30" s="1"/>
  <c r="Z18" i="30" s="1"/>
  <c r="Z15" i="30" a="1"/>
  <c r="Z15" i="30" s="1"/>
  <c r="Z23" i="30" s="1"/>
  <c r="Z12" i="30" a="1"/>
  <c r="Z12" i="30" s="1"/>
  <c r="Z20" i="30" s="1"/>
  <c r="AG31" i="17"/>
  <c r="AG86" i="17" s="1"/>
  <c r="AJ31" i="17"/>
  <c r="AJ86" i="17" s="1"/>
  <c r="W31" i="17" a="1"/>
  <c r="W31" i="17" s="1"/>
  <c r="W86" i="17" s="1"/>
  <c r="AI31" i="17"/>
  <c r="AI86" i="17" s="1"/>
  <c r="V31" i="17" a="1"/>
  <c r="V31" i="17" s="1"/>
  <c r="AH31" i="17"/>
  <c r="AH86" i="17" s="1"/>
  <c r="AA31" i="17" a="1"/>
  <c r="AA31" i="17" s="1"/>
  <c r="AA86" i="17" s="1"/>
  <c r="AF31" i="17"/>
  <c r="AF86" i="17" s="1"/>
  <c r="Y31" i="17" a="1"/>
  <c r="Y31" i="17" s="1"/>
  <c r="Y86" i="17" s="1"/>
  <c r="Z31" i="17" a="1"/>
  <c r="Z31" i="17" s="1"/>
  <c r="Z86" i="17" s="1"/>
  <c r="X31" i="17" a="1"/>
  <c r="X31" i="17" s="1"/>
  <c r="X86" i="17" s="1"/>
  <c r="V10" i="25"/>
  <c r="V11" i="25" s="1"/>
  <c r="L45" i="3"/>
  <c r="G32" i="59"/>
  <c r="H28" i="28"/>
  <c r="C24" i="60"/>
  <c r="J24" i="60" s="1"/>
  <c r="D24" i="60"/>
  <c r="K24" i="60" s="1"/>
  <c r="E24" i="60"/>
  <c r="L24" i="60" s="1"/>
  <c r="F24" i="60"/>
  <c r="M24" i="60" s="1"/>
  <c r="BD25" i="18" a="1"/>
  <c r="BD25" i="18" s="1"/>
  <c r="S31" i="17"/>
  <c r="AN25" i="18" a="1"/>
  <c r="AN25" i="18" s="1"/>
  <c r="BX24" i="18"/>
  <c r="BY24" i="18"/>
  <c r="CA24" i="18"/>
  <c r="P32" i="17" a="1"/>
  <c r="P32" i="17" s="1"/>
  <c r="AY32" i="17" s="1"/>
  <c r="Q32" i="17" a="1"/>
  <c r="Q32" i="17" s="1"/>
  <c r="AZ32" i="17" s="1"/>
  <c r="O32" i="17" a="1"/>
  <c r="O32" i="17" s="1"/>
  <c r="AX32" i="17" s="1"/>
  <c r="N32" i="17" a="1"/>
  <c r="N32" i="17" s="1"/>
  <c r="AW32" i="17" s="1"/>
  <c r="R32" i="17" a="1"/>
  <c r="R32" i="17" s="1"/>
  <c r="BA32" i="17" s="1"/>
  <c r="M32" i="17" a="1"/>
  <c r="M32" i="17" s="1"/>
  <c r="AV32" i="17" s="1"/>
  <c r="CC24" i="18"/>
  <c r="X14" i="41"/>
  <c r="X22" i="41" s="1"/>
  <c r="X15" i="41"/>
  <c r="X23" i="41" s="1"/>
  <c r="X10" i="41"/>
  <c r="X18" i="41" s="1"/>
  <c r="X11" i="41"/>
  <c r="X19" i="41" s="1"/>
  <c r="X12" i="41"/>
  <c r="X20" i="41" s="1"/>
  <c r="W24" i="30"/>
  <c r="B48" i="30" s="1"/>
  <c r="X13" i="41"/>
  <c r="X21" i="41" s="1"/>
  <c r="AF24" i="3"/>
  <c r="BZ24" i="18"/>
  <c r="CB24" i="18"/>
  <c r="BM25" i="18" a="1"/>
  <c r="BM25" i="18" s="1"/>
  <c r="BL25" i="18" a="1"/>
  <c r="BL25" i="18" s="1"/>
  <c r="BK25" i="18" a="1"/>
  <c r="BK25" i="18" s="1"/>
  <c r="BJ25" i="18" a="1"/>
  <c r="BJ25" i="18" s="1"/>
  <c r="BI25" i="18" a="1"/>
  <c r="BI25" i="18" s="1"/>
  <c r="BH25" i="18" a="1"/>
  <c r="BH25" i="18" s="1"/>
  <c r="AP24" i="18"/>
  <c r="Q25" i="18" a="1"/>
  <c r="Q25" i="18" s="1"/>
  <c r="AV25" i="18" a="1"/>
  <c r="AV25" i="18" s="1"/>
  <c r="AG14" i="3" s="1"/>
  <c r="AG22" i="3" s="1"/>
  <c r="AU25" i="18" a="1"/>
  <c r="AU25" i="18" s="1"/>
  <c r="AG13" i="3" s="1"/>
  <c r="AG21" i="3" s="1"/>
  <c r="BE25" i="18" a="1"/>
  <c r="BE25" i="18" s="1"/>
  <c r="AO25" i="18" a="1"/>
  <c r="AO25" i="18" s="1"/>
  <c r="Y24" i="18"/>
  <c r="X24" i="18"/>
  <c r="AZ25" i="18" a="1"/>
  <c r="AZ25" i="18" s="1"/>
  <c r="AG25" i="18" a="1"/>
  <c r="AG25" i="18" s="1"/>
  <c r="AF25" i="18" a="1"/>
  <c r="AF25" i="18" s="1"/>
  <c r="AE25" i="18" a="1"/>
  <c r="AE25" i="18" s="1"/>
  <c r="AD25" i="18" a="1"/>
  <c r="AD25" i="18" s="1"/>
  <c r="AC25" i="18" a="1"/>
  <c r="AC25" i="18" s="1"/>
  <c r="AJ25" i="18" a="1"/>
  <c r="AJ25" i="18" s="1"/>
  <c r="AB25" i="18" a="1"/>
  <c r="AB25" i="18" s="1"/>
  <c r="W24" i="18"/>
  <c r="M25" i="18" a="1"/>
  <c r="M25" i="18" s="1"/>
  <c r="R24" i="18"/>
  <c r="T24" i="18"/>
  <c r="L25" i="18" a="1"/>
  <c r="L25" i="18" s="1"/>
  <c r="AS25" i="18" a="1"/>
  <c r="AS25" i="18" s="1"/>
  <c r="AG11" i="3" s="1"/>
  <c r="AG19" i="3" s="1"/>
  <c r="AT25" i="18" a="1"/>
  <c r="AT25" i="18" s="1"/>
  <c r="AG12" i="3" s="1"/>
  <c r="AG20" i="3" s="1"/>
  <c r="O25" i="18" a="1"/>
  <c r="O25" i="18" s="1"/>
  <c r="BB25" i="18" a="1"/>
  <c r="BB25" i="18" s="1"/>
  <c r="AL25" i="18" a="1"/>
  <c r="AL25" i="18" s="1"/>
  <c r="AR25" i="18" a="1"/>
  <c r="AR25" i="18" s="1"/>
  <c r="AG10" i="3" s="1"/>
  <c r="AG18" i="3" s="1"/>
  <c r="BA25" i="18" a="1"/>
  <c r="BA25" i="18" s="1"/>
  <c r="AK25" i="18" a="1"/>
  <c r="AK25" i="18" s="1"/>
  <c r="U24" i="18"/>
  <c r="V24" i="18"/>
  <c r="AW25" i="18" a="1"/>
  <c r="AW25" i="18" s="1"/>
  <c r="AG15" i="3" s="1"/>
  <c r="AG23" i="3" s="1"/>
  <c r="BC25" i="18" a="1"/>
  <c r="BC25" i="18" s="1"/>
  <c r="AM25" i="18" a="1"/>
  <c r="AM25" i="18" s="1"/>
  <c r="P25" i="18" a="1"/>
  <c r="P25" i="18" s="1"/>
  <c r="N25" i="18" a="1"/>
  <c r="N25" i="18" s="1"/>
  <c r="AP24" i="53"/>
  <c r="AF25" i="53" a="1"/>
  <c r="AF25" i="53" s="1"/>
  <c r="P25" i="53" a="1"/>
  <c r="P25" i="53" s="1"/>
  <c r="R24" i="53"/>
  <c r="AB25" i="53" a="1"/>
  <c r="AB25" i="53" s="1"/>
  <c r="L25" i="53" a="1"/>
  <c r="L25" i="53" s="1"/>
  <c r="AJ25" i="53" a="1"/>
  <c r="AJ25" i="53" s="1"/>
  <c r="AU25" i="53" a="1"/>
  <c r="AU25" i="53" s="1"/>
  <c r="AW25" i="53" a="1"/>
  <c r="AW25" i="53" s="1"/>
  <c r="AG25" i="53" a="1"/>
  <c r="AG25" i="53" s="1"/>
  <c r="AT25" i="53" a="1"/>
  <c r="AT25" i="53" s="1"/>
  <c r="Q25" i="53" a="1"/>
  <c r="Q25" i="53" s="1"/>
  <c r="AS25" i="53" a="1"/>
  <c r="AS25" i="53" s="1"/>
  <c r="AD25" i="53" a="1"/>
  <c r="AD25" i="53" s="1"/>
  <c r="M25" i="53" a="1"/>
  <c r="M25" i="53" s="1"/>
  <c r="O25" i="53" a="1"/>
  <c r="O25" i="53" s="1"/>
  <c r="AV25" i="53" a="1"/>
  <c r="AV25" i="53" s="1"/>
  <c r="AE25" i="53" a="1"/>
  <c r="AE25" i="53" s="1"/>
  <c r="AR25" i="53" a="1"/>
  <c r="AR25" i="53" s="1"/>
  <c r="AC25" i="53" a="1"/>
  <c r="AC25" i="53" s="1"/>
  <c r="T24" i="53"/>
  <c r="N25" i="53" a="1"/>
  <c r="N25" i="53" s="1"/>
  <c r="AL25" i="53" a="1"/>
  <c r="AL25" i="53" s="1"/>
  <c r="V24" i="53"/>
  <c r="X24" i="53"/>
  <c r="AN25" i="53" a="1"/>
  <c r="AN25" i="53" s="1"/>
  <c r="W24" i="53"/>
  <c r="AM25" i="53" a="1"/>
  <c r="AM25" i="53" s="1"/>
  <c r="AK25" i="53" a="1"/>
  <c r="AK25" i="53" s="1"/>
  <c r="U24" i="53"/>
  <c r="AO25" i="53" a="1"/>
  <c r="AO25" i="53" s="1"/>
  <c r="Y24" i="53"/>
  <c r="A31" i="53"/>
  <c r="E29" i="13"/>
  <c r="E29" i="16" s="1" a="1"/>
  <c r="E29" i="16" s="1"/>
  <c r="AA29" i="13"/>
  <c r="Q29" i="13"/>
  <c r="Q29" i="16" s="1" a="1"/>
  <c r="Q29" i="16" s="1"/>
  <c r="W28" i="13"/>
  <c r="H29" i="13"/>
  <c r="R29" i="13"/>
  <c r="R28" i="16" a="1"/>
  <c r="R28" i="16" s="1"/>
  <c r="I28" i="13"/>
  <c r="C29" i="13"/>
  <c r="M29" i="13"/>
  <c r="V30" i="13"/>
  <c r="G30" i="13"/>
  <c r="G30" i="16" s="1" a="1"/>
  <c r="G30" i="16" s="1"/>
  <c r="J29" i="13"/>
  <c r="P28" i="13"/>
  <c r="K29" i="13"/>
  <c r="K28" i="16" a="1"/>
  <c r="K28" i="16" s="1"/>
  <c r="AB29" i="13"/>
  <c r="AB28" i="16" a="1"/>
  <c r="AB28" i="16" s="1"/>
  <c r="Y29" i="13"/>
  <c r="Y28" i="16" a="1"/>
  <c r="Y28" i="16" s="1"/>
  <c r="S29" i="13"/>
  <c r="Z30" i="13"/>
  <c r="T30" i="13"/>
  <c r="F29" i="13"/>
  <c r="AD28" i="13"/>
  <c r="L29" i="13"/>
  <c r="L29" i="16" s="1" a="1"/>
  <c r="L29" i="16" s="1"/>
  <c r="O29" i="13"/>
  <c r="N29" i="13"/>
  <c r="N28" i="16" a="1"/>
  <c r="N28" i="16" s="1"/>
  <c r="U29" i="13"/>
  <c r="U28" i="16" a="1"/>
  <c r="U28" i="16" s="1"/>
  <c r="X30" i="13"/>
  <c r="D29" i="13"/>
  <c r="D28" i="16" a="1"/>
  <c r="D28" i="16" s="1"/>
  <c r="AC29" i="13"/>
  <c r="AE3" i="41"/>
  <c r="AE4" i="41"/>
  <c r="AE7" i="41"/>
  <c r="AE2" i="41"/>
  <c r="AE6" i="41"/>
  <c r="AD5" i="41"/>
  <c r="X28" i="16" a="1"/>
  <c r="X28" i="16" s="1"/>
  <c r="Q28" i="16" a="1"/>
  <c r="Q28" i="16" s="1"/>
  <c r="J28" i="16" a="1"/>
  <c r="J28" i="16" s="1"/>
  <c r="C28" i="16" a="1"/>
  <c r="C28" i="16" s="1"/>
  <c r="Z29" i="16" a="1"/>
  <c r="Z29" i="16" s="1"/>
  <c r="AE2" i="30"/>
  <c r="AE3" i="30"/>
  <c r="X29" i="16" a="1"/>
  <c r="X29" i="16" s="1"/>
  <c r="AA28" i="16" a="1"/>
  <c r="AA28" i="16" s="1"/>
  <c r="T28" i="16" a="1"/>
  <c r="T28" i="16" s="1"/>
  <c r="M28" i="16" a="1"/>
  <c r="M28" i="16" s="1"/>
  <c r="F28" i="16" a="1"/>
  <c r="F28" i="16" s="1"/>
  <c r="AD6" i="30"/>
  <c r="AE7" i="30"/>
  <c r="AD5" i="30"/>
  <c r="AE4" i="30"/>
  <c r="F56" i="1"/>
  <c r="AD25" i="1"/>
  <c r="AE22" i="1"/>
  <c r="D58" i="1"/>
  <c r="AF23" i="1"/>
  <c r="G58" i="1"/>
  <c r="AF26" i="1"/>
  <c r="E57" i="1"/>
  <c r="AE24" i="1"/>
  <c r="AN6" i="3"/>
  <c r="AN5" i="3"/>
  <c r="AN2" i="3"/>
  <c r="AN3" i="3"/>
  <c r="AN7" i="3"/>
  <c r="AN4" i="3"/>
  <c r="I35" i="17"/>
  <c r="L35" i="17"/>
  <c r="K29" i="53" s="1"/>
  <c r="K29" i="18"/>
  <c r="B30" i="18"/>
  <c r="A32" i="18"/>
  <c r="C21" i="66" l="1" a="1"/>
  <c r="C21" i="66" s="1"/>
  <c r="C22" i="28" s="1"/>
  <c r="D21" i="66" a="1"/>
  <c r="D21" i="66" s="1"/>
  <c r="D22" i="28" s="1"/>
  <c r="E21" i="66" a="1"/>
  <c r="E21" i="66" s="1"/>
  <c r="E22" i="28" s="1"/>
  <c r="F21" i="66" a="1"/>
  <c r="F21" i="66" s="1"/>
  <c r="F22" i="28" s="1"/>
  <c r="I23" i="47"/>
  <c r="X62" i="45"/>
  <c r="L23" i="47" a="1"/>
  <c r="L23" i="47" s="1"/>
  <c r="AD22" i="47"/>
  <c r="W22" i="47"/>
  <c r="Z11" i="45"/>
  <c r="Z31" i="45" s="1" a="1"/>
  <c r="Z31" i="45" s="1"/>
  <c r="Z13" i="45"/>
  <c r="Z33" i="45" s="1" a="1"/>
  <c r="Z33" i="45" s="1"/>
  <c r="Z12" i="45"/>
  <c r="Z32" i="45" s="1" a="1"/>
  <c r="Z32" i="45" s="1"/>
  <c r="Z16" i="45"/>
  <c r="Z36" i="45" s="1" a="1"/>
  <c r="Z36" i="45" s="1"/>
  <c r="Z56" i="45" s="1"/>
  <c r="Z14" i="45"/>
  <c r="Z34" i="45" s="1" a="1"/>
  <c r="Z34" i="45" s="1"/>
  <c r="Z15" i="45"/>
  <c r="Z35" i="45" s="1" a="1"/>
  <c r="Z35" i="45" s="1"/>
  <c r="Z6" i="45"/>
  <c r="Z26" i="45" s="1" a="1"/>
  <c r="Z26" i="45" s="1"/>
  <c r="Z7" i="45"/>
  <c r="Z27" i="45" s="1" a="1"/>
  <c r="Z27" i="45" s="1"/>
  <c r="Z5" i="45"/>
  <c r="Z25" i="45" s="1" a="1"/>
  <c r="Z25" i="45" s="1"/>
  <c r="Z19" i="45"/>
  <c r="Z39" i="45" s="1" a="1"/>
  <c r="Z39" i="45" s="1"/>
  <c r="Z18" i="45"/>
  <c r="Z38" i="45" s="1" a="1"/>
  <c r="Z38" i="45" s="1"/>
  <c r="Z58" i="45" s="1"/>
  <c r="Z17" i="45"/>
  <c r="Z37" i="45" s="1" a="1"/>
  <c r="Z37" i="45" s="1"/>
  <c r="Z57" i="45" s="1"/>
  <c r="Z10" i="45"/>
  <c r="Z30" i="45" s="1" a="1"/>
  <c r="Z30" i="45" s="1"/>
  <c r="Z50" i="45" s="1"/>
  <c r="Z9" i="45"/>
  <c r="Z29" i="45" s="1" a="1"/>
  <c r="Z29" i="45" s="1"/>
  <c r="Z8" i="45"/>
  <c r="Z28" i="45" s="1" a="1"/>
  <c r="Z28" i="45" s="1"/>
  <c r="Y4" i="45"/>
  <c r="Y24" i="45" s="1" a="1"/>
  <c r="Y24" i="45" s="1"/>
  <c r="Y44" i="45" s="1"/>
  <c r="Y3" i="45"/>
  <c r="Y23" i="45" s="1" a="1"/>
  <c r="Y23" i="45" s="1"/>
  <c r="Y43" i="45" s="1"/>
  <c r="Y2" i="45"/>
  <c r="Y22" i="45" s="1" a="1"/>
  <c r="Y22" i="45" s="1"/>
  <c r="Y42" i="45" s="1"/>
  <c r="J22" i="47" a="1"/>
  <c r="J22" i="47" s="1"/>
  <c r="P22" i="47" s="1"/>
  <c r="D19" i="57" s="1" a="1"/>
  <c r="D19" i="57" s="1"/>
  <c r="H30" i="63"/>
  <c r="J30" i="63"/>
  <c r="P30" i="63" s="1"/>
  <c r="S23" i="47" a="1"/>
  <c r="S23" i="47" s="1"/>
  <c r="Y23" i="47" a="1"/>
  <c r="Y23" i="47" s="1"/>
  <c r="K23" i="47" a="1"/>
  <c r="K23" i="47" s="1"/>
  <c r="R23" i="47" a="1"/>
  <c r="R23" i="47" s="1"/>
  <c r="N23" i="47" a="1"/>
  <c r="N23" i="47" s="1"/>
  <c r="AB23" i="47" a="1"/>
  <c r="AB23" i="47" s="1"/>
  <c r="U23" i="47" a="1"/>
  <c r="U23" i="47" s="1"/>
  <c r="F19" i="57" a="1"/>
  <c r="F19" i="57" s="1"/>
  <c r="E19" i="57" a="1"/>
  <c r="E19" i="57" s="1"/>
  <c r="AC23" i="47" a="1"/>
  <c r="AC23" i="47" s="1"/>
  <c r="Y63" i="45"/>
  <c r="T23" i="47" a="1"/>
  <c r="T23" i="47" s="1"/>
  <c r="E90" i="45"/>
  <c r="E24" i="47" s="1" a="1"/>
  <c r="E24" i="47" s="1"/>
  <c r="Z23" i="47" a="1"/>
  <c r="Z23" i="47" s="1"/>
  <c r="J23" i="47" a="1"/>
  <c r="J23" i="47" s="1"/>
  <c r="Q23" i="47" a="1"/>
  <c r="Q23" i="47" s="1"/>
  <c r="V23" i="47" a="1"/>
  <c r="V23" i="47" s="1"/>
  <c r="M23" i="47" a="1"/>
  <c r="M23" i="47" s="1"/>
  <c r="X23" i="47" a="1"/>
  <c r="X23" i="47" s="1"/>
  <c r="Y62" i="45"/>
  <c r="O23" i="47" a="1"/>
  <c r="O23" i="47" s="1"/>
  <c r="AA23" i="47" a="1"/>
  <c r="AA23" i="47" s="1"/>
  <c r="D90" i="45"/>
  <c r="D24" i="47" s="1" a="1"/>
  <c r="D24" i="47" s="1"/>
  <c r="Y66" i="45"/>
  <c r="Y67" i="45"/>
  <c r="Y65" i="45"/>
  <c r="H90" i="45"/>
  <c r="H24" i="47" s="1" a="1"/>
  <c r="H24" i="47" s="1"/>
  <c r="G90" i="45"/>
  <c r="G24" i="47" s="1" a="1"/>
  <c r="G24" i="47" s="1"/>
  <c r="C90" i="45"/>
  <c r="C24" i="47" s="1" a="1"/>
  <c r="C24" i="47" s="1"/>
  <c r="Z46" i="45"/>
  <c r="Z45" i="45"/>
  <c r="Z47" i="45"/>
  <c r="Z59" i="45"/>
  <c r="F90" i="45"/>
  <c r="F24" i="47" s="1" a="1"/>
  <c r="F24" i="47" s="1"/>
  <c r="Z51" i="45"/>
  <c r="Z53" i="45"/>
  <c r="Z52" i="45"/>
  <c r="Y64" i="45"/>
  <c r="Z54" i="45"/>
  <c r="Z55" i="45"/>
  <c r="Z48" i="45"/>
  <c r="Z49" i="45"/>
  <c r="E31" i="63"/>
  <c r="M31" i="63" s="1"/>
  <c r="G31" i="63"/>
  <c r="O31" i="63" s="1"/>
  <c r="C31" i="63"/>
  <c r="K31" i="63" s="1"/>
  <c r="B31" i="63"/>
  <c r="D31" i="63"/>
  <c r="L31" i="63" s="1"/>
  <c r="F31" i="63"/>
  <c r="N31" i="63" s="1"/>
  <c r="BP26" i="18"/>
  <c r="BT26" i="18"/>
  <c r="BQ26" i="18"/>
  <c r="BU26" i="18"/>
  <c r="BR26" i="18"/>
  <c r="BS26" i="18"/>
  <c r="C19" i="57" a="1"/>
  <c r="C19" i="57" s="1"/>
  <c r="AN31" i="17"/>
  <c r="AN86" i="17" s="1"/>
  <c r="V86" i="17"/>
  <c r="AP31" i="17"/>
  <c r="AP86" i="17" s="1"/>
  <c r="AS31" i="17"/>
  <c r="AS86" i="17" s="1"/>
  <c r="AO31" i="17"/>
  <c r="AO86" i="17" s="1"/>
  <c r="AR31" i="17"/>
  <c r="AR86" i="17" s="1"/>
  <c r="AQ31" i="17"/>
  <c r="AQ86" i="17" s="1"/>
  <c r="AA11" i="30" a="1"/>
  <c r="AA11" i="30" s="1"/>
  <c r="AA19" i="30" s="1"/>
  <c r="AG32" i="17"/>
  <c r="AG87" i="17" s="1"/>
  <c r="AA13" i="30" a="1"/>
  <c r="AA13" i="30" s="1"/>
  <c r="AA21" i="30" s="1"/>
  <c r="AE32" i="17"/>
  <c r="AE87" i="17" s="1"/>
  <c r="AA10" i="30" a="1"/>
  <c r="AA10" i="30" s="1"/>
  <c r="AA18" i="30" s="1"/>
  <c r="AA15" i="30" a="1"/>
  <c r="AA15" i="30" s="1"/>
  <c r="AA23" i="30" s="1"/>
  <c r="AA12" i="30" a="1"/>
  <c r="AA12" i="30" s="1"/>
  <c r="AA20" i="30" s="1"/>
  <c r="AI32" i="17"/>
  <c r="AI87" i="17" s="1"/>
  <c r="W32" i="17" a="1"/>
  <c r="W32" i="17" s="1"/>
  <c r="W87" i="17" s="1"/>
  <c r="AA14" i="30" a="1"/>
  <c r="AA14" i="30" s="1"/>
  <c r="AA22" i="30" s="1"/>
  <c r="V32" i="17" a="1"/>
  <c r="V32" i="17" s="1"/>
  <c r="V87" i="17" s="1"/>
  <c r="AJ32" i="17"/>
  <c r="AJ87" i="17" s="1"/>
  <c r="Z32" i="17" a="1"/>
  <c r="Z32" i="17" s="1"/>
  <c r="Z87" i="17" s="1"/>
  <c r="AF32" i="17"/>
  <c r="AF87" i="17" s="1"/>
  <c r="AH32" i="17"/>
  <c r="AH87" i="17" s="1"/>
  <c r="Y32" i="17" a="1"/>
  <c r="Y32" i="17" s="1"/>
  <c r="Y87" i="17" s="1"/>
  <c r="AA32" i="17" a="1"/>
  <c r="AA32" i="17" s="1"/>
  <c r="AA87" i="17" s="1"/>
  <c r="X32" i="17" a="1"/>
  <c r="X32" i="17" s="1"/>
  <c r="F25" i="60"/>
  <c r="M25" i="60" s="1"/>
  <c r="C25" i="60"/>
  <c r="J25" i="60" s="1"/>
  <c r="D25" i="60"/>
  <c r="K25" i="60" s="1"/>
  <c r="E25" i="60"/>
  <c r="L25" i="60" s="1"/>
  <c r="H29" i="28"/>
  <c r="G33" i="59"/>
  <c r="W10" i="25"/>
  <c r="W11" i="25" s="1"/>
  <c r="L46" i="3"/>
  <c r="S32" i="17"/>
  <c r="CA25" i="18"/>
  <c r="N33" i="17" a="1"/>
  <c r="N33" i="17" s="1"/>
  <c r="AW33" i="17" s="1"/>
  <c r="Q33" i="17" a="1"/>
  <c r="Q33" i="17" s="1"/>
  <c r="AZ33" i="17" s="1"/>
  <c r="R33" i="17" a="1"/>
  <c r="R33" i="17" s="1"/>
  <c r="BA33" i="17" s="1"/>
  <c r="P33" i="17" a="1"/>
  <c r="P33" i="17" s="1"/>
  <c r="AY33" i="17" s="1"/>
  <c r="M33" i="17" a="1"/>
  <c r="M33" i="17" s="1"/>
  <c r="AV33" i="17" s="1"/>
  <c r="O33" i="17" a="1"/>
  <c r="O33" i="17" s="1"/>
  <c r="AX33" i="17" s="1"/>
  <c r="Y15" i="41"/>
  <c r="Y23" i="41" s="1"/>
  <c r="Y10" i="41"/>
  <c r="Y18" i="41" s="1"/>
  <c r="Y11" i="41"/>
  <c r="Y19" i="41" s="1"/>
  <c r="Y12" i="41"/>
  <c r="Y20" i="41" s="1"/>
  <c r="Y13" i="41"/>
  <c r="Y21" i="41" s="1"/>
  <c r="X24" i="30"/>
  <c r="B49" i="30" s="1"/>
  <c r="Y14" i="41"/>
  <c r="Y22" i="41" s="1"/>
  <c r="BY25" i="18"/>
  <c r="BM26" i="18" a="1"/>
  <c r="BM26" i="18" s="1"/>
  <c r="BL26" i="18" a="1"/>
  <c r="BL26" i="18" s="1"/>
  <c r="BK26" i="18" a="1"/>
  <c r="BK26" i="18" s="1"/>
  <c r="BJ26" i="18" a="1"/>
  <c r="BJ26" i="18" s="1"/>
  <c r="BI26" i="18" a="1"/>
  <c r="BI26" i="18" s="1"/>
  <c r="BH26" i="18" a="1"/>
  <c r="BH26" i="18" s="1"/>
  <c r="BZ25" i="18"/>
  <c r="CB25" i="18"/>
  <c r="CC25" i="18"/>
  <c r="BE26" i="18" a="1"/>
  <c r="BE26" i="18" s="1"/>
  <c r="BX25" i="18"/>
  <c r="AO26" i="18" a="1"/>
  <c r="AO26" i="18" s="1"/>
  <c r="AG24" i="3"/>
  <c r="Q26" i="18" a="1"/>
  <c r="Q26" i="18" s="1"/>
  <c r="AP25" i="18"/>
  <c r="AU26" i="18" a="1"/>
  <c r="AU26" i="18" s="1"/>
  <c r="AH13" i="3" s="1"/>
  <c r="AH21" i="3" s="1"/>
  <c r="AR26" i="18" a="1"/>
  <c r="AR26" i="18" s="1"/>
  <c r="AH10" i="3" s="1"/>
  <c r="AH18" i="3" s="1"/>
  <c r="X25" i="18"/>
  <c r="N26" i="18" a="1"/>
  <c r="N26" i="18" s="1"/>
  <c r="AV26" i="18" a="1"/>
  <c r="AV26" i="18" s="1"/>
  <c r="AH14" i="3" s="1"/>
  <c r="AH22" i="3" s="1"/>
  <c r="O26" i="18" a="1"/>
  <c r="O26" i="18" s="1"/>
  <c r="M26" i="18" a="1"/>
  <c r="M26" i="18" s="1"/>
  <c r="AS26" i="18" a="1"/>
  <c r="AS26" i="18" s="1"/>
  <c r="AH11" i="3" s="1"/>
  <c r="AH19" i="3" s="1"/>
  <c r="AT26" i="18" a="1"/>
  <c r="AT26" i="18" s="1"/>
  <c r="AH12" i="3" s="1"/>
  <c r="AH20" i="3" s="1"/>
  <c r="P26" i="18" a="1"/>
  <c r="P26" i="18" s="1"/>
  <c r="AZ26" i="18" a="1"/>
  <c r="AZ26" i="18" s="1"/>
  <c r="AG26" i="18" a="1"/>
  <c r="AG26" i="18" s="1"/>
  <c r="AF26" i="18" a="1"/>
  <c r="AF26" i="18" s="1"/>
  <c r="AE26" i="18" a="1"/>
  <c r="AE26" i="18" s="1"/>
  <c r="AD26" i="18" a="1"/>
  <c r="AD26" i="18" s="1"/>
  <c r="AC26" i="18" a="1"/>
  <c r="AC26" i="18" s="1"/>
  <c r="AB26" i="18" a="1"/>
  <c r="AB26" i="18" s="1"/>
  <c r="AJ26" i="18" a="1"/>
  <c r="AJ26" i="18" s="1"/>
  <c r="R25" i="18"/>
  <c r="AW26" i="18" a="1"/>
  <c r="AW26" i="18" s="1"/>
  <c r="AH15" i="3" s="1"/>
  <c r="AH23" i="3" s="1"/>
  <c r="L26" i="18" a="1"/>
  <c r="L26" i="18" s="1"/>
  <c r="BB26" i="18" a="1"/>
  <c r="BB26" i="18" s="1"/>
  <c r="AL26" i="18" a="1"/>
  <c r="AL26" i="18" s="1"/>
  <c r="BD26" i="18" a="1"/>
  <c r="BD26" i="18" s="1"/>
  <c r="AN26" i="18" a="1"/>
  <c r="AN26" i="18" s="1"/>
  <c r="BC26" i="18" a="1"/>
  <c r="BC26" i="18" s="1"/>
  <c r="AM26" i="18" a="1"/>
  <c r="AM26" i="18" s="1"/>
  <c r="U25" i="18"/>
  <c r="W25" i="18"/>
  <c r="Y25" i="18"/>
  <c r="T25" i="18"/>
  <c r="V25" i="18"/>
  <c r="BA26" i="18" a="1"/>
  <c r="BA26" i="18" s="1"/>
  <c r="AK26" i="18" a="1"/>
  <c r="AK26" i="18" s="1"/>
  <c r="AP25" i="53"/>
  <c r="AM26" i="53" a="1"/>
  <c r="AM26" i="53" s="1"/>
  <c r="W25" i="53"/>
  <c r="AK26" i="53" a="1"/>
  <c r="AK26" i="53" s="1"/>
  <c r="U25" i="53"/>
  <c r="AL26" i="53" a="1"/>
  <c r="AL26" i="53" s="1"/>
  <c r="V25" i="53"/>
  <c r="AS26" i="53" a="1"/>
  <c r="AS26" i="53" s="1"/>
  <c r="Q26" i="53" a="1"/>
  <c r="Q26" i="53" s="1"/>
  <c r="P26" i="53" a="1"/>
  <c r="P26" i="53" s="1"/>
  <c r="O26" i="53" a="1"/>
  <c r="O26" i="53" s="1"/>
  <c r="M26" i="53" a="1"/>
  <c r="M26" i="53" s="1"/>
  <c r="AG26" i="53" a="1"/>
  <c r="AG26" i="53" s="1"/>
  <c r="AE26" i="53" a="1"/>
  <c r="AE26" i="53" s="1"/>
  <c r="AV26" i="53" a="1"/>
  <c r="AV26" i="53" s="1"/>
  <c r="R25" i="53"/>
  <c r="AR26" i="53" a="1"/>
  <c r="AR26" i="53" s="1"/>
  <c r="AJ26" i="53" a="1"/>
  <c r="AJ26" i="53" s="1"/>
  <c r="AT26" i="53" a="1"/>
  <c r="AT26" i="53" s="1"/>
  <c r="AC26" i="53" a="1"/>
  <c r="AC26" i="53" s="1"/>
  <c r="AF26" i="53" a="1"/>
  <c r="AF26" i="53" s="1"/>
  <c r="T25" i="53"/>
  <c r="AB26" i="53" a="1"/>
  <c r="AB26" i="53" s="1"/>
  <c r="AD26" i="53" a="1"/>
  <c r="AD26" i="53" s="1"/>
  <c r="N26" i="53" a="1"/>
  <c r="N26" i="53" s="1"/>
  <c r="L26" i="53" a="1"/>
  <c r="L26" i="53" s="1"/>
  <c r="AW26" i="53" a="1"/>
  <c r="AW26" i="53" s="1"/>
  <c r="AU26" i="53" a="1"/>
  <c r="AU26" i="53" s="1"/>
  <c r="Y25" i="53"/>
  <c r="AO26" i="53" a="1"/>
  <c r="AO26" i="53" s="1"/>
  <c r="AN26" i="53" a="1"/>
  <c r="AN26" i="53" s="1"/>
  <c r="X25" i="53"/>
  <c r="A32" i="53"/>
  <c r="AD29" i="13"/>
  <c r="U30" i="13"/>
  <c r="U29" i="16" a="1"/>
  <c r="U29" i="16" s="1"/>
  <c r="Y30" i="13"/>
  <c r="Y29" i="16" a="1"/>
  <c r="Y29" i="16" s="1"/>
  <c r="L30" i="13"/>
  <c r="L30" i="16" s="1" a="1"/>
  <c r="L30" i="16" s="1"/>
  <c r="S30" i="13"/>
  <c r="S30" i="16" s="1" a="1"/>
  <c r="S30" i="16" s="1"/>
  <c r="J30" i="13"/>
  <c r="P29" i="13"/>
  <c r="C30" i="13"/>
  <c r="I29" i="13"/>
  <c r="H30" i="13"/>
  <c r="T31" i="13"/>
  <c r="K30" i="13"/>
  <c r="K29" i="16" a="1"/>
  <c r="K29" i="16" s="1"/>
  <c r="V31" i="13"/>
  <c r="R30" i="13"/>
  <c r="R29" i="16" a="1"/>
  <c r="R29" i="16" s="1"/>
  <c r="AA30" i="13"/>
  <c r="C29" i="16" a="1"/>
  <c r="C29" i="16" s="1"/>
  <c r="S29" i="16" a="1"/>
  <c r="S29" i="16" s="1"/>
  <c r="D30" i="13"/>
  <c r="D29" i="16" a="1"/>
  <c r="D29" i="16" s="1"/>
  <c r="O30" i="13"/>
  <c r="Q30" i="13"/>
  <c r="W29" i="13"/>
  <c r="J29" i="16" a="1"/>
  <c r="J29" i="16" s="1"/>
  <c r="AC30" i="13"/>
  <c r="X31" i="13"/>
  <c r="N30" i="13"/>
  <c r="N29" i="16" a="1"/>
  <c r="N29" i="16" s="1"/>
  <c r="F30" i="13"/>
  <c r="Z31" i="13"/>
  <c r="AB30" i="13"/>
  <c r="AB29" i="16" a="1"/>
  <c r="AB29" i="16" s="1"/>
  <c r="G31" i="13"/>
  <c r="M30" i="13"/>
  <c r="E30" i="13"/>
  <c r="AF2" i="41"/>
  <c r="AE5" i="41"/>
  <c r="AF7" i="41"/>
  <c r="AF6" i="41"/>
  <c r="AF3" i="41"/>
  <c r="AF4" i="41"/>
  <c r="AE5" i="30"/>
  <c r="AE6" i="30"/>
  <c r="AF3" i="30"/>
  <c r="Z30" i="16" a="1"/>
  <c r="Z30" i="16" s="1"/>
  <c r="AA29" i="16" a="1"/>
  <c r="AA29" i="16" s="1"/>
  <c r="T29" i="16" a="1"/>
  <c r="T29" i="16" s="1"/>
  <c r="F29" i="16" a="1"/>
  <c r="F29" i="16" s="1"/>
  <c r="M29" i="16" a="1"/>
  <c r="M29" i="16" s="1"/>
  <c r="AF4" i="30"/>
  <c r="AF7" i="30"/>
  <c r="AF2" i="30"/>
  <c r="AF22" i="1"/>
  <c r="C57" i="1"/>
  <c r="E58" i="1"/>
  <c r="AF24" i="1"/>
  <c r="D59" i="1"/>
  <c r="AG23" i="1"/>
  <c r="G59" i="1"/>
  <c r="AG26" i="1"/>
  <c r="F57" i="1"/>
  <c r="AE25" i="1"/>
  <c r="AO4" i="3"/>
  <c r="AO3" i="3"/>
  <c r="AO2" i="3"/>
  <c r="AO5" i="3"/>
  <c r="AO7" i="3"/>
  <c r="AO6" i="3"/>
  <c r="B31" i="18"/>
  <c r="I36" i="17"/>
  <c r="I37" i="17" s="1"/>
  <c r="L36" i="17"/>
  <c r="K30" i="53" s="1"/>
  <c r="K30" i="18"/>
  <c r="A33" i="18"/>
  <c r="C58" i="1"/>
  <c r="C22" i="66" l="1" a="1"/>
  <c r="C22" i="66" s="1"/>
  <c r="C23" i="28" s="1"/>
  <c r="D22" i="66" a="1"/>
  <c r="D22" i="66" s="1"/>
  <c r="D23" i="28" s="1"/>
  <c r="E22" i="66" a="1"/>
  <c r="E22" i="66" s="1"/>
  <c r="E23" i="28" s="1"/>
  <c r="F22" i="66" a="1"/>
  <c r="F22" i="66" s="1"/>
  <c r="F23" i="28" s="1"/>
  <c r="I24" i="47"/>
  <c r="AD23" i="47"/>
  <c r="W23" i="47"/>
  <c r="P23" i="47"/>
  <c r="Z2" i="45"/>
  <c r="Z22" i="45" s="1" a="1"/>
  <c r="Z22" i="45" s="1"/>
  <c r="Z42" i="45" s="1"/>
  <c r="Z3" i="45"/>
  <c r="Z23" i="45" s="1" a="1"/>
  <c r="Z23" i="45" s="1"/>
  <c r="Z43" i="45" s="1"/>
  <c r="Z4" i="45"/>
  <c r="Z24" i="45" s="1" a="1"/>
  <c r="Z24" i="45" s="1"/>
  <c r="Z44" i="45" s="1"/>
  <c r="C91" i="45" s="1"/>
  <c r="C25" i="47" s="1" a="1"/>
  <c r="C25" i="47" s="1"/>
  <c r="AA8" i="45"/>
  <c r="AA28" i="45" s="1" a="1"/>
  <c r="AA28" i="45" s="1"/>
  <c r="AA48" i="45" s="1"/>
  <c r="AA9" i="45"/>
  <c r="AA29" i="45" s="1" a="1"/>
  <c r="AA29" i="45" s="1"/>
  <c r="AA10" i="45"/>
  <c r="AA30" i="45" s="1" a="1"/>
  <c r="AA30" i="45" s="1"/>
  <c r="AA17" i="45"/>
  <c r="AA37" i="45" s="1" a="1"/>
  <c r="AA37" i="45" s="1"/>
  <c r="AA18" i="45"/>
  <c r="AA38" i="45" s="1" a="1"/>
  <c r="AA38" i="45" s="1"/>
  <c r="AA19" i="45"/>
  <c r="AA39" i="45" s="1" a="1"/>
  <c r="AA39" i="45" s="1"/>
  <c r="AA5" i="45"/>
  <c r="AA25" i="45" s="1" a="1"/>
  <c r="AA25" i="45" s="1"/>
  <c r="AA7" i="45"/>
  <c r="AA27" i="45" s="1" a="1"/>
  <c r="AA27" i="45" s="1"/>
  <c r="AA47" i="45" s="1"/>
  <c r="AA6" i="45"/>
  <c r="AA26" i="45" s="1" a="1"/>
  <c r="AA26" i="45" s="1"/>
  <c r="AA46" i="45" s="1"/>
  <c r="AA15" i="45"/>
  <c r="AA35" i="45" s="1" a="1"/>
  <c r="AA35" i="45" s="1"/>
  <c r="AA14" i="45"/>
  <c r="AA34" i="45" s="1" a="1"/>
  <c r="AA34" i="45" s="1"/>
  <c r="AA16" i="45"/>
  <c r="AA36" i="45" s="1" a="1"/>
  <c r="AA36" i="45" s="1"/>
  <c r="AA12" i="45"/>
  <c r="AA32" i="45" s="1" a="1"/>
  <c r="AA32" i="45" s="1"/>
  <c r="AA13" i="45"/>
  <c r="AA33" i="45" s="1" a="1"/>
  <c r="AA33" i="45" s="1"/>
  <c r="AA11" i="45"/>
  <c r="AA31" i="45" s="1" a="1"/>
  <c r="AA31" i="45" s="1"/>
  <c r="H31" i="63"/>
  <c r="J31" i="63"/>
  <c r="P31" i="63" s="1"/>
  <c r="AC24" i="47" a="1"/>
  <c r="AC24" i="47" s="1"/>
  <c r="F20" i="57" a="1"/>
  <c r="F20" i="57" s="1"/>
  <c r="N24" i="47" a="1"/>
  <c r="N24" i="47" s="1"/>
  <c r="U24" i="47" a="1"/>
  <c r="U24" i="47" s="1"/>
  <c r="O24" i="47" a="1"/>
  <c r="O24" i="47" s="1"/>
  <c r="E20" i="57" a="1"/>
  <c r="E20" i="57" s="1"/>
  <c r="AA24" i="47" a="1"/>
  <c r="AA24" i="47" s="1"/>
  <c r="T24" i="47" a="1"/>
  <c r="T24" i="47" s="1"/>
  <c r="J24" i="47" a="1"/>
  <c r="J24" i="47" s="1"/>
  <c r="Z24" i="47" a="1"/>
  <c r="Z24" i="47" s="1"/>
  <c r="X24" i="47" a="1"/>
  <c r="X24" i="47" s="1"/>
  <c r="Z65" i="45"/>
  <c r="L24" i="47" a="1"/>
  <c r="L24" i="47" s="1"/>
  <c r="S24" i="47" a="1"/>
  <c r="S24" i="47" s="1"/>
  <c r="H91" i="45"/>
  <c r="H25" i="47" s="1" a="1"/>
  <c r="H25" i="47" s="1"/>
  <c r="F91" i="45"/>
  <c r="F25" i="47" s="1" a="1"/>
  <c r="F25" i="47" s="1"/>
  <c r="D20" i="57" a="1"/>
  <c r="D20" i="57" s="1"/>
  <c r="K24" i="47" a="1"/>
  <c r="K24" i="47" s="1"/>
  <c r="Z63" i="45"/>
  <c r="R24" i="47" a="1"/>
  <c r="R24" i="47" s="1"/>
  <c r="M24" i="47" a="1"/>
  <c r="M24" i="47" s="1"/>
  <c r="Y24" i="47" a="1"/>
  <c r="Y24" i="47" s="1"/>
  <c r="Z66" i="45"/>
  <c r="Z62" i="45"/>
  <c r="Z67" i="45"/>
  <c r="AB24" i="47" a="1"/>
  <c r="AB24" i="47" s="1"/>
  <c r="V24" i="47" a="1"/>
  <c r="V24" i="47" s="1"/>
  <c r="D91" i="45"/>
  <c r="D25" i="47" s="1" a="1"/>
  <c r="D25" i="47" s="1"/>
  <c r="Q24" i="47" a="1"/>
  <c r="Q24" i="47" s="1"/>
  <c r="E91" i="45"/>
  <c r="E25" i="47" s="1" a="1"/>
  <c r="E25" i="47" s="1"/>
  <c r="G91" i="45"/>
  <c r="G25" i="47" s="1" a="1"/>
  <c r="G25" i="47" s="1"/>
  <c r="Z64" i="45"/>
  <c r="AA45" i="45"/>
  <c r="AA59" i="45"/>
  <c r="AA58" i="45"/>
  <c r="AA57" i="45"/>
  <c r="AA49" i="45"/>
  <c r="AA50" i="45"/>
  <c r="AA53" i="45"/>
  <c r="AA52" i="45"/>
  <c r="AA51" i="45"/>
  <c r="AA55" i="45"/>
  <c r="AA54" i="45"/>
  <c r="AA56" i="45"/>
  <c r="C32" i="63"/>
  <c r="K32" i="63" s="1"/>
  <c r="G32" i="63"/>
  <c r="O32" i="63" s="1"/>
  <c r="E32" i="63"/>
  <c r="M32" i="63" s="1"/>
  <c r="F32" i="63"/>
  <c r="N32" i="63" s="1"/>
  <c r="B32" i="63"/>
  <c r="D32" i="63"/>
  <c r="L32" i="63" s="1"/>
  <c r="C20" i="57" a="1"/>
  <c r="C20" i="57" s="1"/>
  <c r="BR27" i="18"/>
  <c r="BS27" i="18"/>
  <c r="BP27" i="18"/>
  <c r="BT27" i="18"/>
  <c r="BQ27" i="18"/>
  <c r="BU27" i="18"/>
  <c r="AP32" i="17"/>
  <c r="AP87" i="17" s="1"/>
  <c r="X87" i="17"/>
  <c r="BE27" i="18" a="1"/>
  <c r="BE27" i="18" s="1"/>
  <c r="AR32" i="17"/>
  <c r="AR87" i="17" s="1"/>
  <c r="AN32" i="17"/>
  <c r="AN87" i="17" s="1"/>
  <c r="AS32" i="17"/>
  <c r="AS87" i="17" s="1"/>
  <c r="AO32" i="17"/>
  <c r="AO87" i="17" s="1"/>
  <c r="AQ32" i="17"/>
  <c r="AQ87" i="17" s="1"/>
  <c r="AI33" i="17"/>
  <c r="AI88" i="17" s="1"/>
  <c r="AB13" i="30" a="1"/>
  <c r="AB13" i="30" s="1"/>
  <c r="AB21" i="30" s="1"/>
  <c r="AB10" i="30" a="1"/>
  <c r="AB10" i="30" s="1"/>
  <c r="AB18" i="30" s="1"/>
  <c r="AG33" i="17"/>
  <c r="AG88" i="17" s="1"/>
  <c r="AB15" i="30" a="1"/>
  <c r="AB15" i="30" s="1"/>
  <c r="AB23" i="30" s="1"/>
  <c r="AB12" i="30" a="1"/>
  <c r="AB12" i="30" s="1"/>
  <c r="AB20" i="30" s="1"/>
  <c r="AB14" i="30" a="1"/>
  <c r="AB14" i="30" s="1"/>
  <c r="AB22" i="30" s="1"/>
  <c r="Y33" i="17" a="1"/>
  <c r="Y33" i="17" s="1"/>
  <c r="Y88" i="17" s="1"/>
  <c r="AJ33" i="17"/>
  <c r="AJ88" i="17" s="1"/>
  <c r="X33" i="17" a="1"/>
  <c r="X33" i="17" s="1"/>
  <c r="X88" i="17" s="1"/>
  <c r="V33" i="17" a="1"/>
  <c r="V33" i="17" s="1"/>
  <c r="AH33" i="17"/>
  <c r="AH88" i="17" s="1"/>
  <c r="W33" i="17" a="1"/>
  <c r="W33" i="17" s="1"/>
  <c r="W88" i="17" s="1"/>
  <c r="AF33" i="17"/>
  <c r="AF88" i="17" s="1"/>
  <c r="AB11" i="30" a="1"/>
  <c r="AB11" i="30" s="1"/>
  <c r="AB19" i="30" s="1"/>
  <c r="AE33" i="17"/>
  <c r="AE88" i="17" s="1"/>
  <c r="AA33" i="17" a="1"/>
  <c r="AA33" i="17" s="1"/>
  <c r="Z33" i="17" a="1"/>
  <c r="Z33" i="17" s="1"/>
  <c r="Z88" i="17" s="1"/>
  <c r="H30" i="28"/>
  <c r="G34" i="59"/>
  <c r="X10" i="25"/>
  <c r="X11" i="25" s="1"/>
  <c r="L47" i="3"/>
  <c r="C26" i="60"/>
  <c r="J26" i="60" s="1"/>
  <c r="D26" i="60"/>
  <c r="K26" i="60" s="1"/>
  <c r="E26" i="60"/>
  <c r="L26" i="60" s="1"/>
  <c r="F26" i="60"/>
  <c r="M26" i="60" s="1"/>
  <c r="S33" i="17"/>
  <c r="P34" i="17" a="1"/>
  <c r="P34" i="17" s="1"/>
  <c r="AY34" i="17" s="1"/>
  <c r="N34" i="17" a="1"/>
  <c r="N34" i="17" s="1"/>
  <c r="AW34" i="17" s="1"/>
  <c r="O34" i="17" a="1"/>
  <c r="O34" i="17" s="1"/>
  <c r="AX34" i="17" s="1"/>
  <c r="R34" i="17" a="1"/>
  <c r="R34" i="17" s="1"/>
  <c r="BA34" i="17" s="1"/>
  <c r="M34" i="17" a="1"/>
  <c r="M34" i="17" s="1"/>
  <c r="AV34" i="17" s="1"/>
  <c r="Q34" i="17" a="1"/>
  <c r="Q34" i="17" s="1"/>
  <c r="AZ34" i="17" s="1"/>
  <c r="BY26" i="18"/>
  <c r="CB26" i="18"/>
  <c r="Z13" i="41"/>
  <c r="Z21" i="41" s="1"/>
  <c r="Y24" i="30"/>
  <c r="B50" i="30" s="1"/>
  <c r="Z14" i="41"/>
  <c r="Z22" i="41" s="1"/>
  <c r="Z15" i="41"/>
  <c r="Z23" i="41" s="1"/>
  <c r="CA26" i="18"/>
  <c r="Z10" i="41"/>
  <c r="Z18" i="41" s="1"/>
  <c r="Z11" i="41"/>
  <c r="Z19" i="41" s="1"/>
  <c r="Z12" i="41"/>
  <c r="Z20" i="41" s="1"/>
  <c r="CC26" i="18"/>
  <c r="X26" i="18"/>
  <c r="BX26" i="18"/>
  <c r="BZ26" i="18"/>
  <c r="AO27" i="18" a="1"/>
  <c r="AO27" i="18" s="1"/>
  <c r="BI27" i="18" a="1"/>
  <c r="BI27" i="18" s="1"/>
  <c r="BH27" i="18" a="1"/>
  <c r="BH27" i="18" s="1"/>
  <c r="BM27" i="18" a="1"/>
  <c r="BM27" i="18" s="1"/>
  <c r="BL27" i="18" a="1"/>
  <c r="BL27" i="18" s="1"/>
  <c r="BK27" i="18" a="1"/>
  <c r="BK27" i="18" s="1"/>
  <c r="BJ27" i="18" a="1"/>
  <c r="BJ27" i="18" s="1"/>
  <c r="Q27" i="18" a="1"/>
  <c r="Q27" i="18" s="1"/>
  <c r="T26" i="18"/>
  <c r="O27" i="18" a="1"/>
  <c r="O27" i="18" s="1"/>
  <c r="N27" i="18" a="1"/>
  <c r="N27" i="18" s="1"/>
  <c r="AS27" i="18" a="1"/>
  <c r="AS27" i="18" s="1"/>
  <c r="AI11" i="3" s="1"/>
  <c r="AI19" i="3" s="1"/>
  <c r="L27" i="18" a="1"/>
  <c r="L27" i="18" s="1"/>
  <c r="R26" i="18"/>
  <c r="AT27" i="18" a="1"/>
  <c r="AT27" i="18" s="1"/>
  <c r="AI12" i="3" s="1"/>
  <c r="AI20" i="3" s="1"/>
  <c r="AV27" i="18" a="1"/>
  <c r="AV27" i="18" s="1"/>
  <c r="AI14" i="3" s="1"/>
  <c r="AI22" i="3" s="1"/>
  <c r="W26" i="18"/>
  <c r="V26" i="18"/>
  <c r="AR27" i="18" a="1"/>
  <c r="AR27" i="18" s="1"/>
  <c r="AI10" i="3" s="1"/>
  <c r="AI18" i="3" s="1"/>
  <c r="P27" i="18" a="1"/>
  <c r="P27" i="18" s="1"/>
  <c r="AP26" i="18"/>
  <c r="AH24" i="3"/>
  <c r="Y26" i="18"/>
  <c r="AU27" i="18" a="1"/>
  <c r="AU27" i="18" s="1"/>
  <c r="AI13" i="3" s="1"/>
  <c r="AI21" i="3" s="1"/>
  <c r="M27" i="18" a="1"/>
  <c r="M27" i="18" s="1"/>
  <c r="U26" i="18"/>
  <c r="AW27" i="18" a="1"/>
  <c r="AW27" i="18" s="1"/>
  <c r="AI15" i="3" s="1"/>
  <c r="AI23" i="3" s="1"/>
  <c r="BA27" i="18" a="1"/>
  <c r="BA27" i="18" s="1"/>
  <c r="AK27" i="18" a="1"/>
  <c r="AK27" i="18" s="1"/>
  <c r="BC27" i="18" a="1"/>
  <c r="BC27" i="18" s="1"/>
  <c r="AM27" i="18" a="1"/>
  <c r="AM27" i="18" s="1"/>
  <c r="AZ27" i="18" a="1"/>
  <c r="AZ27" i="18" s="1"/>
  <c r="AC27" i="18" a="1"/>
  <c r="AC27" i="18" s="1"/>
  <c r="AJ27" i="18" a="1"/>
  <c r="AJ27" i="18" s="1"/>
  <c r="AB27" i="18" a="1"/>
  <c r="AB27" i="18" s="1"/>
  <c r="AG27" i="18" a="1"/>
  <c r="AG27" i="18" s="1"/>
  <c r="AF27" i="18" a="1"/>
  <c r="AF27" i="18" s="1"/>
  <c r="AE27" i="18" a="1"/>
  <c r="AE27" i="18" s="1"/>
  <c r="AD27" i="18" a="1"/>
  <c r="AD27" i="18" s="1"/>
  <c r="BZ27" i="18" s="1"/>
  <c r="BB27" i="18" a="1"/>
  <c r="BB27" i="18" s="1"/>
  <c r="AL27" i="18" a="1"/>
  <c r="AL27" i="18" s="1"/>
  <c r="BD27" i="18" a="1"/>
  <c r="BD27" i="18" s="1"/>
  <c r="AN27" i="18" a="1"/>
  <c r="AN27" i="18" s="1"/>
  <c r="AP26" i="53"/>
  <c r="AL27" i="53" a="1"/>
  <c r="AL27" i="53" s="1"/>
  <c r="V26" i="53"/>
  <c r="W26" i="53"/>
  <c r="AM27" i="53" a="1"/>
  <c r="AM27" i="53" s="1"/>
  <c r="AF27" i="53" a="1"/>
  <c r="AF27" i="53" s="1"/>
  <c r="P27" i="53" a="1"/>
  <c r="P27" i="53" s="1"/>
  <c r="T26" i="53"/>
  <c r="AV27" i="53" a="1"/>
  <c r="AV27" i="53" s="1"/>
  <c r="AB27" i="53" a="1"/>
  <c r="AB27" i="53" s="1"/>
  <c r="L27" i="53" a="1"/>
  <c r="L27" i="53" s="1"/>
  <c r="AJ27" i="53" a="1"/>
  <c r="AJ27" i="53" s="1"/>
  <c r="AG27" i="53" a="1"/>
  <c r="AG27" i="53" s="1"/>
  <c r="AU27" i="53" a="1"/>
  <c r="AU27" i="53" s="1"/>
  <c r="AW27" i="53" a="1"/>
  <c r="AW27" i="53" s="1"/>
  <c r="R26" i="53"/>
  <c r="AD27" i="53" a="1"/>
  <c r="AD27" i="53" s="1"/>
  <c r="Q27" i="53" a="1"/>
  <c r="Q27" i="53" s="1"/>
  <c r="AS27" i="53" a="1"/>
  <c r="AS27" i="53" s="1"/>
  <c r="AT27" i="53" a="1"/>
  <c r="AT27" i="53" s="1"/>
  <c r="M27" i="53" a="1"/>
  <c r="M27" i="53" s="1"/>
  <c r="O27" i="53" a="1"/>
  <c r="O27" i="53" s="1"/>
  <c r="AE27" i="53" a="1"/>
  <c r="AE27" i="53" s="1"/>
  <c r="AR27" i="53" a="1"/>
  <c r="AR27" i="53" s="1"/>
  <c r="AC27" i="53" a="1"/>
  <c r="AC27" i="53" s="1"/>
  <c r="N27" i="53" a="1"/>
  <c r="N27" i="53" s="1"/>
  <c r="X26" i="53"/>
  <c r="AN27" i="53" a="1"/>
  <c r="AN27" i="53" s="1"/>
  <c r="Y26" i="53"/>
  <c r="AO27" i="53" a="1"/>
  <c r="AO27" i="53" s="1"/>
  <c r="U26" i="53"/>
  <c r="AK27" i="53" a="1"/>
  <c r="AK27" i="53" s="1"/>
  <c r="A33" i="53"/>
  <c r="G32" i="13"/>
  <c r="G32" i="16" s="1" a="1"/>
  <c r="G32" i="16" s="1"/>
  <c r="AC31" i="13"/>
  <c r="J31" i="13"/>
  <c r="J31" i="16" s="1" a="1"/>
  <c r="J31" i="16" s="1"/>
  <c r="P30" i="13"/>
  <c r="Y31" i="13"/>
  <c r="Y30" i="16" a="1"/>
  <c r="Y30" i="16" s="1"/>
  <c r="Z32" i="13"/>
  <c r="K31" i="13"/>
  <c r="K30" i="16" a="1"/>
  <c r="K30" i="16" s="1"/>
  <c r="G31" i="16" a="1"/>
  <c r="G31" i="16" s="1"/>
  <c r="M31" i="13"/>
  <c r="N31" i="13"/>
  <c r="N30" i="16" a="1"/>
  <c r="N30" i="16" s="1"/>
  <c r="D31" i="13"/>
  <c r="D30" i="16" a="1"/>
  <c r="D30" i="16" s="1"/>
  <c r="AA31" i="13"/>
  <c r="S31" i="13"/>
  <c r="S31" i="16" s="1" a="1"/>
  <c r="S31" i="16" s="1"/>
  <c r="E31" i="13"/>
  <c r="E31" i="16" s="1" a="1"/>
  <c r="E31" i="16" s="1"/>
  <c r="X32" i="13"/>
  <c r="T32" i="13"/>
  <c r="R31" i="13"/>
  <c r="R30" i="16" a="1"/>
  <c r="R30" i="16" s="1"/>
  <c r="I30" i="13"/>
  <c r="C31" i="13"/>
  <c r="L31" i="13"/>
  <c r="L31" i="16" s="1" a="1"/>
  <c r="L31" i="16" s="1"/>
  <c r="E30" i="16" a="1"/>
  <c r="E30" i="16" s="1"/>
  <c r="AB31" i="13"/>
  <c r="AB30" i="16" a="1"/>
  <c r="AB30" i="16" s="1"/>
  <c r="F31" i="13"/>
  <c r="AD30" i="13"/>
  <c r="Q31" i="13"/>
  <c r="W30" i="13"/>
  <c r="O31" i="13"/>
  <c r="V32" i="13"/>
  <c r="H31" i="13"/>
  <c r="U31" i="13"/>
  <c r="U30" i="16" a="1"/>
  <c r="U30" i="16" s="1"/>
  <c r="AG6" i="41"/>
  <c r="AG3" i="41"/>
  <c r="AG4" i="41"/>
  <c r="AF5" i="41"/>
  <c r="AG2" i="41"/>
  <c r="AG7" i="41"/>
  <c r="X30" i="16" a="1"/>
  <c r="X30" i="16" s="1"/>
  <c r="Q30" i="16" a="1"/>
  <c r="Q30" i="16" s="1"/>
  <c r="J30" i="16" a="1"/>
  <c r="J30" i="16" s="1"/>
  <c r="C30" i="16" a="1"/>
  <c r="C30" i="16" s="1"/>
  <c r="AF6" i="30"/>
  <c r="X31" i="16" a="1"/>
  <c r="X31" i="16" s="1"/>
  <c r="AG4" i="30"/>
  <c r="AG7" i="30"/>
  <c r="AG3" i="30"/>
  <c r="AG2" i="30"/>
  <c r="AF5" i="30"/>
  <c r="AA30" i="16" a="1"/>
  <c r="AA30" i="16" s="1"/>
  <c r="T30" i="16" a="1"/>
  <c r="T30" i="16" s="1"/>
  <c r="M30" i="16" a="1"/>
  <c r="M30" i="16" s="1"/>
  <c r="F30" i="16" a="1"/>
  <c r="F30" i="16" s="1"/>
  <c r="Z31" i="16" a="1"/>
  <c r="Z31" i="16" s="1"/>
  <c r="D60" i="1"/>
  <c r="AH23" i="1"/>
  <c r="AG22" i="1"/>
  <c r="F58" i="1"/>
  <c r="AF25" i="1"/>
  <c r="G60" i="1"/>
  <c r="AH26" i="1"/>
  <c r="E59" i="1"/>
  <c r="AG24" i="1"/>
  <c r="AP6" i="3"/>
  <c r="AP5" i="3"/>
  <c r="AP2" i="3"/>
  <c r="AP3" i="3"/>
  <c r="AP7" i="3"/>
  <c r="AP4" i="3"/>
  <c r="L37" i="17"/>
  <c r="K31" i="53" s="1"/>
  <c r="K31" i="18"/>
  <c r="B32" i="18"/>
  <c r="A34" i="18"/>
  <c r="C23" i="66" l="1" a="1"/>
  <c r="C23" i="66" s="1"/>
  <c r="C24" i="28" s="1"/>
  <c r="D23" i="66" a="1"/>
  <c r="D23" i="66" s="1"/>
  <c r="D24" i="28" s="1"/>
  <c r="E23" i="66" a="1"/>
  <c r="E23" i="66" s="1"/>
  <c r="E24" i="28" s="1"/>
  <c r="F23" i="66" a="1"/>
  <c r="F23" i="66" s="1"/>
  <c r="F24" i="28" s="1"/>
  <c r="W24" i="47"/>
  <c r="I25" i="47"/>
  <c r="AD24" i="47"/>
  <c r="P24" i="47"/>
  <c r="AB11" i="45"/>
  <c r="AB31" i="45" s="1" a="1"/>
  <c r="AB31" i="45" s="1"/>
  <c r="AB13" i="45"/>
  <c r="AB33" i="45" s="1" a="1"/>
  <c r="AB33" i="45" s="1"/>
  <c r="AB12" i="45"/>
  <c r="AB32" i="45" s="1" a="1"/>
  <c r="AB32" i="45" s="1"/>
  <c r="AB52" i="45" s="1"/>
  <c r="AB16" i="45"/>
  <c r="AB36" i="45" s="1" a="1"/>
  <c r="AB36" i="45" s="1"/>
  <c r="AB56" i="45" s="1"/>
  <c r="AB14" i="45"/>
  <c r="AB34" i="45" s="1" a="1"/>
  <c r="AB34" i="45" s="1"/>
  <c r="AB15" i="45"/>
  <c r="AB35" i="45" s="1" a="1"/>
  <c r="AB35" i="45" s="1"/>
  <c r="AB6" i="45"/>
  <c r="AB26" i="45" s="1" a="1"/>
  <c r="AB26" i="45" s="1"/>
  <c r="AB7" i="45"/>
  <c r="AB27" i="45" s="1" a="1"/>
  <c r="AB27" i="45" s="1"/>
  <c r="AB5" i="45"/>
  <c r="AB25" i="45" s="1" a="1"/>
  <c r="AB25" i="45" s="1"/>
  <c r="AB19" i="45"/>
  <c r="AB39" i="45" s="1" a="1"/>
  <c r="AB39" i="45" s="1"/>
  <c r="AB18" i="45"/>
  <c r="AB38" i="45" s="1" a="1"/>
  <c r="AB38" i="45" s="1"/>
  <c r="AB58" i="45" s="1"/>
  <c r="AB17" i="45"/>
  <c r="AB37" i="45" s="1" a="1"/>
  <c r="AB37" i="45" s="1"/>
  <c r="AB57" i="45" s="1"/>
  <c r="AB10" i="45"/>
  <c r="AB30" i="45" s="1" a="1"/>
  <c r="AB30" i="45" s="1"/>
  <c r="AB9" i="45"/>
  <c r="AB29" i="45" s="1" a="1"/>
  <c r="AB29" i="45" s="1"/>
  <c r="AB8" i="45"/>
  <c r="AB28" i="45" s="1" a="1"/>
  <c r="AB28" i="45" s="1"/>
  <c r="AA4" i="45"/>
  <c r="AA24" i="45" s="1" a="1"/>
  <c r="AA24" i="45" s="1"/>
  <c r="AA44" i="45" s="1"/>
  <c r="AA3" i="45"/>
  <c r="AA23" i="45" s="1" a="1"/>
  <c r="AA23" i="45" s="1"/>
  <c r="AA43" i="45" s="1"/>
  <c r="AA2" i="45"/>
  <c r="AA22" i="45" s="1" a="1"/>
  <c r="AA22" i="45" s="1"/>
  <c r="AA42" i="45" s="1"/>
  <c r="H32" i="63"/>
  <c r="J32" i="63"/>
  <c r="P32" i="63" s="1"/>
  <c r="Y25" i="47" a="1"/>
  <c r="Y25" i="47" s="1"/>
  <c r="X25" i="47" a="1"/>
  <c r="X25" i="47" s="1"/>
  <c r="K25" i="47" a="1"/>
  <c r="K25" i="47" s="1"/>
  <c r="D92" i="45"/>
  <c r="D26" i="47" s="1" a="1"/>
  <c r="D26" i="47" s="1"/>
  <c r="J25" i="47" a="1"/>
  <c r="J25" i="47" s="1"/>
  <c r="AA66" i="45"/>
  <c r="Q25" i="47" a="1"/>
  <c r="Q25" i="47" s="1"/>
  <c r="AC25" i="47" a="1"/>
  <c r="AC25" i="47" s="1"/>
  <c r="V25" i="47" a="1"/>
  <c r="V25" i="47" s="1"/>
  <c r="F21" i="57" a="1"/>
  <c r="F21" i="57" s="1"/>
  <c r="T25" i="47" a="1"/>
  <c r="T25" i="47" s="1"/>
  <c r="D21" i="57" a="1"/>
  <c r="D21" i="57" s="1"/>
  <c r="AA25" i="47" a="1"/>
  <c r="AA25" i="47" s="1"/>
  <c r="M25" i="47" a="1"/>
  <c r="M25" i="47" s="1"/>
  <c r="O25" i="47" a="1"/>
  <c r="O25" i="47" s="1"/>
  <c r="S25" i="47" a="1"/>
  <c r="S25" i="47" s="1"/>
  <c r="E21" i="57" a="1"/>
  <c r="E21" i="57" s="1"/>
  <c r="L25" i="47" a="1"/>
  <c r="L25" i="47" s="1"/>
  <c r="R25" i="47" a="1"/>
  <c r="R25" i="47" s="1"/>
  <c r="G92" i="45"/>
  <c r="G26" i="47" s="1" a="1"/>
  <c r="G26" i="47" s="1"/>
  <c r="AB25" i="47" a="1"/>
  <c r="AB25" i="47" s="1"/>
  <c r="N25" i="47" a="1"/>
  <c r="N25" i="47" s="1"/>
  <c r="E92" i="45"/>
  <c r="E26" i="47" s="1" a="1"/>
  <c r="E26" i="47" s="1"/>
  <c r="F92" i="45"/>
  <c r="F26" i="47" s="1" a="1"/>
  <c r="F26" i="47" s="1"/>
  <c r="U25" i="47" a="1"/>
  <c r="U25" i="47" s="1"/>
  <c r="Z25" i="47" a="1"/>
  <c r="Z25" i="47" s="1"/>
  <c r="AA64" i="45"/>
  <c r="AA63" i="45"/>
  <c r="H92" i="45"/>
  <c r="H26" i="47" s="1" a="1"/>
  <c r="H26" i="47" s="1"/>
  <c r="AA65" i="45"/>
  <c r="AB54" i="45"/>
  <c r="AB55" i="45"/>
  <c r="AB59" i="45"/>
  <c r="AA67" i="45"/>
  <c r="AB48" i="45"/>
  <c r="AB49" i="45"/>
  <c r="AB50" i="45"/>
  <c r="AB51" i="45"/>
  <c r="AB53" i="45"/>
  <c r="AB46" i="45"/>
  <c r="AB45" i="45"/>
  <c r="AB47" i="45"/>
  <c r="C33" i="63"/>
  <c r="K33" i="63" s="1"/>
  <c r="G33" i="63"/>
  <c r="O33" i="63" s="1"/>
  <c r="E33" i="63"/>
  <c r="M33" i="63" s="1"/>
  <c r="B33" i="63"/>
  <c r="F33" i="63"/>
  <c r="N33" i="63" s="1"/>
  <c r="D33" i="63"/>
  <c r="L33" i="63" s="1"/>
  <c r="BP28" i="18"/>
  <c r="BT28" i="18"/>
  <c r="BQ28" i="18"/>
  <c r="BU28" i="18"/>
  <c r="BR28" i="18"/>
  <c r="BS28" i="18"/>
  <c r="C21" i="57" a="1"/>
  <c r="C21" i="57" s="1"/>
  <c r="AN33" i="17"/>
  <c r="AN88" i="17" s="1"/>
  <c r="V88" i="17"/>
  <c r="AS33" i="17"/>
  <c r="AS88" i="17" s="1"/>
  <c r="AA88" i="17"/>
  <c r="BD28" i="18" a="1"/>
  <c r="BD28" i="18" s="1"/>
  <c r="AL28" i="18" a="1"/>
  <c r="AL28" i="18" s="1"/>
  <c r="AO33" i="17"/>
  <c r="AO88" i="17" s="1"/>
  <c r="AR33" i="17"/>
  <c r="AR88" i="17" s="1"/>
  <c r="AP33" i="17"/>
  <c r="AP88" i="17" s="1"/>
  <c r="AQ33" i="17"/>
  <c r="AQ88" i="17" s="1"/>
  <c r="AM28" i="18" a="1"/>
  <c r="AM28" i="18" s="1"/>
  <c r="BA28" i="18" a="1"/>
  <c r="BA28" i="18" s="1"/>
  <c r="AC13" i="30" a="1"/>
  <c r="AC13" i="30" s="1"/>
  <c r="AC21" i="30" s="1"/>
  <c r="AC10" i="30" a="1"/>
  <c r="AC10" i="30" s="1"/>
  <c r="AC18" i="30" s="1"/>
  <c r="AJ34" i="17"/>
  <c r="AJ89" i="17" s="1"/>
  <c r="AC15" i="30" a="1"/>
  <c r="AC15" i="30" s="1"/>
  <c r="AC23" i="30" s="1"/>
  <c r="AI34" i="17"/>
  <c r="AI89" i="17" s="1"/>
  <c r="AC12" i="30" a="1"/>
  <c r="AC12" i="30" s="1"/>
  <c r="AC20" i="30" s="1"/>
  <c r="AG34" i="17"/>
  <c r="AG89" i="17" s="1"/>
  <c r="AC14" i="30" a="1"/>
  <c r="AC14" i="30" s="1"/>
  <c r="AC22" i="30" s="1"/>
  <c r="AC11" i="30" a="1"/>
  <c r="AC11" i="30" s="1"/>
  <c r="AC19" i="30" s="1"/>
  <c r="AE34" i="17"/>
  <c r="AE89" i="17" s="1"/>
  <c r="AF34" i="17"/>
  <c r="AF89" i="17" s="1"/>
  <c r="X34" i="17" a="1"/>
  <c r="X34" i="17" s="1"/>
  <c r="X89" i="17" s="1"/>
  <c r="Z34" i="17" a="1"/>
  <c r="Z34" i="17" s="1"/>
  <c r="Y34" i="17" a="1"/>
  <c r="Y34" i="17" s="1"/>
  <c r="Y89" i="17" s="1"/>
  <c r="V34" i="17" a="1"/>
  <c r="V34" i="17" s="1"/>
  <c r="V89" i="17" s="1"/>
  <c r="AH34" i="17"/>
  <c r="AH89" i="17" s="1"/>
  <c r="AA34" i="17" a="1"/>
  <c r="AA34" i="17" s="1"/>
  <c r="AA89" i="17" s="1"/>
  <c r="W34" i="17" a="1"/>
  <c r="W34" i="17" s="1"/>
  <c r="W89" i="17" s="1"/>
  <c r="BE28" i="18" a="1"/>
  <c r="BE28" i="18" s="1"/>
  <c r="G35" i="59"/>
  <c r="H31" i="28"/>
  <c r="F27" i="60"/>
  <c r="M27" i="60" s="1"/>
  <c r="C27" i="60"/>
  <c r="J27" i="60" s="1"/>
  <c r="D27" i="60"/>
  <c r="K27" i="60" s="1"/>
  <c r="E27" i="60"/>
  <c r="L27" i="60" s="1"/>
  <c r="Y10" i="25"/>
  <c r="Y11" i="25" s="1"/>
  <c r="L48" i="3"/>
  <c r="S34" i="17"/>
  <c r="BC28" i="18" a="1"/>
  <c r="BC28" i="18" s="1"/>
  <c r="AO28" i="18" a="1"/>
  <c r="AO28" i="18" s="1"/>
  <c r="AS28" i="18" a="1"/>
  <c r="AS28" i="18" s="1"/>
  <c r="AJ11" i="3" s="1"/>
  <c r="AJ19" i="3" s="1"/>
  <c r="CC27" i="18"/>
  <c r="R35" i="17" a="1"/>
  <c r="R35" i="17" s="1"/>
  <c r="BA35" i="17" s="1"/>
  <c r="N35" i="17" a="1"/>
  <c r="N35" i="17" s="1"/>
  <c r="AW35" i="17" s="1"/>
  <c r="O35" i="17" a="1"/>
  <c r="O35" i="17" s="1"/>
  <c r="AX35" i="17" s="1"/>
  <c r="Q35" i="17" a="1"/>
  <c r="Q35" i="17" s="1"/>
  <c r="AZ35" i="17" s="1"/>
  <c r="P35" i="17" a="1"/>
  <c r="P35" i="17" s="1"/>
  <c r="AY35" i="17" s="1"/>
  <c r="M35" i="17" a="1"/>
  <c r="M35" i="17" s="1"/>
  <c r="AV35" i="17" s="1"/>
  <c r="AN28" i="18" a="1"/>
  <c r="AN28" i="18" s="1"/>
  <c r="O28" i="18" a="1"/>
  <c r="O28" i="18" s="1"/>
  <c r="BY27" i="18"/>
  <c r="AK28" i="18" a="1"/>
  <c r="AK28" i="18" s="1"/>
  <c r="N28" i="18" a="1"/>
  <c r="N28" i="18" s="1"/>
  <c r="M28" i="18" a="1"/>
  <c r="M28" i="18" s="1"/>
  <c r="AF28" i="18" a="1"/>
  <c r="AF28" i="18" s="1"/>
  <c r="CB27" i="18"/>
  <c r="AW28" i="18" a="1"/>
  <c r="AW28" i="18" s="1"/>
  <c r="AJ15" i="3" s="1"/>
  <c r="AJ23" i="3" s="1"/>
  <c r="P28" i="18" a="1"/>
  <c r="P28" i="18" s="1"/>
  <c r="AG28" i="18" a="1"/>
  <c r="AG28" i="18" s="1"/>
  <c r="AA15" i="41"/>
  <c r="AA23" i="41" s="1"/>
  <c r="AU28" i="18" a="1"/>
  <c r="AU28" i="18" s="1"/>
  <c r="AJ13" i="3" s="1"/>
  <c r="AJ21" i="3" s="1"/>
  <c r="T27" i="18"/>
  <c r="AB28" i="18" a="1"/>
  <c r="AB28" i="18" s="1"/>
  <c r="AA10" i="41"/>
  <c r="AA18" i="41" s="1"/>
  <c r="R27" i="18"/>
  <c r="X27" i="18"/>
  <c r="AJ28" i="18" a="1"/>
  <c r="AJ28" i="18" s="1"/>
  <c r="AA11" i="41"/>
  <c r="AA19" i="41" s="1"/>
  <c r="L28" i="18" a="1"/>
  <c r="L28" i="18" s="1"/>
  <c r="AD28" i="18" a="1"/>
  <c r="AD28" i="18" s="1"/>
  <c r="AA14" i="41"/>
  <c r="AA22" i="41" s="1"/>
  <c r="AR28" i="18" a="1"/>
  <c r="AR28" i="18" s="1"/>
  <c r="AJ10" i="3" s="1"/>
  <c r="AJ18" i="3" s="1"/>
  <c r="U27" i="18"/>
  <c r="W27" i="18"/>
  <c r="AT28" i="18" a="1"/>
  <c r="AT28" i="18" s="1"/>
  <c r="AJ12" i="3" s="1"/>
  <c r="AJ20" i="3" s="1"/>
  <c r="Y27" i="18"/>
  <c r="V27" i="18"/>
  <c r="Q28" i="18" a="1"/>
  <c r="Q28" i="18" s="1"/>
  <c r="AZ28" i="18" a="1"/>
  <c r="AZ28" i="18" s="1"/>
  <c r="AA12" i="41"/>
  <c r="AA20" i="41" s="1"/>
  <c r="Z24" i="30"/>
  <c r="B51" i="30" s="1"/>
  <c r="AV28" i="18" a="1"/>
  <c r="AV28" i="18" s="1"/>
  <c r="AJ14" i="3" s="1"/>
  <c r="AJ22" i="3" s="1"/>
  <c r="AA13" i="41"/>
  <c r="AA21" i="41" s="1"/>
  <c r="CA27" i="18"/>
  <c r="BK28" i="18" a="1"/>
  <c r="BK28" i="18" s="1"/>
  <c r="BJ28" i="18" a="1"/>
  <c r="BJ28" i="18" s="1"/>
  <c r="BI28" i="18" a="1"/>
  <c r="BI28" i="18" s="1"/>
  <c r="BH28" i="18" a="1"/>
  <c r="BH28" i="18" s="1"/>
  <c r="BM28" i="18" a="1"/>
  <c r="BM28" i="18" s="1"/>
  <c r="BL28" i="18" a="1"/>
  <c r="BL28" i="18" s="1"/>
  <c r="AE28" i="18" a="1"/>
  <c r="AE28" i="18" s="1"/>
  <c r="BB28" i="18" a="1"/>
  <c r="BB28" i="18" s="1"/>
  <c r="AP27" i="18"/>
  <c r="BX27" i="18"/>
  <c r="AC28" i="18" a="1"/>
  <c r="AC28" i="18" s="1"/>
  <c r="AI24" i="3"/>
  <c r="AP27" i="53"/>
  <c r="U27" i="53"/>
  <c r="AK28" i="53" a="1"/>
  <c r="AK28" i="53" s="1"/>
  <c r="AN28" i="53" a="1"/>
  <c r="AN28" i="53" s="1"/>
  <c r="X27" i="53"/>
  <c r="AM28" i="53" a="1"/>
  <c r="AM28" i="53" s="1"/>
  <c r="W27" i="53"/>
  <c r="P28" i="53" a="1"/>
  <c r="P28" i="53" s="1"/>
  <c r="AV28" i="53" a="1"/>
  <c r="AV28" i="53" s="1"/>
  <c r="AF28" i="53" a="1"/>
  <c r="AF28" i="53" s="1"/>
  <c r="L28" i="53" a="1"/>
  <c r="L28" i="53" s="1"/>
  <c r="AR28" i="53" a="1"/>
  <c r="AR28" i="53" s="1"/>
  <c r="AD28" i="53" a="1"/>
  <c r="AD28" i="53" s="1"/>
  <c r="N28" i="53" a="1"/>
  <c r="N28" i="53" s="1"/>
  <c r="AW28" i="53" a="1"/>
  <c r="AW28" i="53" s="1"/>
  <c r="AU28" i="53" a="1"/>
  <c r="AU28" i="53" s="1"/>
  <c r="M28" i="53" a="1"/>
  <c r="M28" i="53" s="1"/>
  <c r="AS28" i="53" a="1"/>
  <c r="AS28" i="53" s="1"/>
  <c r="Q28" i="53" a="1"/>
  <c r="Q28" i="53" s="1"/>
  <c r="AJ28" i="53" a="1"/>
  <c r="AJ28" i="53" s="1"/>
  <c r="O28" i="53" a="1"/>
  <c r="O28" i="53" s="1"/>
  <c r="T27" i="53"/>
  <c r="AG28" i="53" a="1"/>
  <c r="AG28" i="53" s="1"/>
  <c r="AE28" i="53" a="1"/>
  <c r="AE28" i="53" s="1"/>
  <c r="R27" i="53"/>
  <c r="AT28" i="53" a="1"/>
  <c r="AT28" i="53" s="1"/>
  <c r="AC28" i="53" a="1"/>
  <c r="AC28" i="53" s="1"/>
  <c r="AB28" i="53" a="1"/>
  <c r="AB28" i="53" s="1"/>
  <c r="AL28" i="53" a="1"/>
  <c r="AL28" i="53" s="1"/>
  <c r="V27" i="53"/>
  <c r="Y27" i="53"/>
  <c r="AO28" i="53" a="1"/>
  <c r="AO28" i="53" s="1"/>
  <c r="A34" i="53"/>
  <c r="AD31" i="13"/>
  <c r="Q32" i="13"/>
  <c r="W31" i="13"/>
  <c r="F32" i="13"/>
  <c r="C32" i="13"/>
  <c r="I31" i="13"/>
  <c r="R32" i="13"/>
  <c r="R31" i="16" a="1"/>
  <c r="R31" i="16" s="1"/>
  <c r="E32" i="13"/>
  <c r="E32" i="16" s="1" a="1"/>
  <c r="E32" i="16" s="1"/>
  <c r="AA32" i="13"/>
  <c r="M32" i="13"/>
  <c r="K32" i="13"/>
  <c r="K31" i="16" a="1"/>
  <c r="K31" i="16" s="1"/>
  <c r="C31" i="16" a="1"/>
  <c r="C31" i="16" s="1"/>
  <c r="H32" i="13"/>
  <c r="X33" i="13"/>
  <c r="S32" i="13"/>
  <c r="S32" i="16" s="1" a="1"/>
  <c r="S32" i="16" s="1"/>
  <c r="J32" i="13"/>
  <c r="P31" i="13"/>
  <c r="AC32" i="13"/>
  <c r="U32" i="13"/>
  <c r="U31" i="16" a="1"/>
  <c r="U31" i="16" s="1"/>
  <c r="O32" i="13"/>
  <c r="N32" i="13"/>
  <c r="N31" i="16" a="1"/>
  <c r="N31" i="16" s="1"/>
  <c r="Q31" i="16" a="1"/>
  <c r="Q31" i="16" s="1"/>
  <c r="V33" i="13"/>
  <c r="AB32" i="13"/>
  <c r="AB31" i="16" a="1"/>
  <c r="AB31" i="16" s="1"/>
  <c r="L32" i="13"/>
  <c r="L32" i="16" s="1" a="1"/>
  <c r="L32" i="16" s="1"/>
  <c r="T33" i="13"/>
  <c r="D32" i="13"/>
  <c r="D31" i="16" a="1"/>
  <c r="D31" i="16" s="1"/>
  <c r="Z33" i="13"/>
  <c r="Y32" i="13"/>
  <c r="Y31" i="16" a="1"/>
  <c r="Y31" i="16" s="1"/>
  <c r="G33" i="13"/>
  <c r="AH7" i="41"/>
  <c r="AH2" i="41"/>
  <c r="AH3" i="41"/>
  <c r="AH6" i="41"/>
  <c r="AG5" i="41"/>
  <c r="AH4" i="41"/>
  <c r="Z32" i="16" a="1"/>
  <c r="Z32" i="16" s="1"/>
  <c r="AA31" i="16" a="1"/>
  <c r="AA31" i="16" s="1"/>
  <c r="T31" i="16" a="1"/>
  <c r="T31" i="16" s="1"/>
  <c r="F31" i="16" a="1"/>
  <c r="F31" i="16" s="1"/>
  <c r="M31" i="16" a="1"/>
  <c r="M31" i="16" s="1"/>
  <c r="AH2" i="30"/>
  <c r="AH7" i="30"/>
  <c r="AG6" i="30"/>
  <c r="G33" i="16" a="1"/>
  <c r="G33" i="16" s="1"/>
  <c r="AG5" i="30"/>
  <c r="AH3" i="30"/>
  <c r="AH4" i="30"/>
  <c r="AH22" i="1"/>
  <c r="C59" i="1"/>
  <c r="E60" i="1"/>
  <c r="AH24" i="1"/>
  <c r="F59" i="1"/>
  <c r="AG25" i="1"/>
  <c r="D61" i="1"/>
  <c r="AI23" i="1"/>
  <c r="G61" i="1"/>
  <c r="AI26" i="1"/>
  <c r="AQ4" i="3"/>
  <c r="AQ3" i="3"/>
  <c r="AQ5" i="3"/>
  <c r="AQ7" i="3"/>
  <c r="AQ2" i="3"/>
  <c r="AQ6" i="3"/>
  <c r="B33" i="18"/>
  <c r="I38" i="17"/>
  <c r="I39" i="17" s="1"/>
  <c r="L38" i="17"/>
  <c r="K32" i="53" s="1"/>
  <c r="K32" i="18"/>
  <c r="A35" i="18"/>
  <c r="C60" i="1"/>
  <c r="C24" i="66" l="1" a="1"/>
  <c r="C24" i="66" s="1"/>
  <c r="C25" i="28" s="1"/>
  <c r="D24" i="66" a="1"/>
  <c r="D24" i="66" s="1"/>
  <c r="D25" i="28" s="1"/>
  <c r="E24" i="66" a="1"/>
  <c r="E24" i="66" s="1"/>
  <c r="E25" i="28" s="1"/>
  <c r="F24" i="66" a="1"/>
  <c r="F24" i="66" s="1"/>
  <c r="F25" i="28" s="1"/>
  <c r="AA62" i="45"/>
  <c r="C92" i="45"/>
  <c r="C26" i="47" s="1" a="1"/>
  <c r="C26" i="47" s="1"/>
  <c r="I26" i="47" s="1"/>
  <c r="W25" i="47"/>
  <c r="P25" i="47"/>
  <c r="AD25" i="47"/>
  <c r="AB2" i="45"/>
  <c r="AB22" i="45" s="1" a="1"/>
  <c r="AB22" i="45" s="1"/>
  <c r="AB42" i="45" s="1"/>
  <c r="AB3" i="45"/>
  <c r="AB23" i="45" s="1" a="1"/>
  <c r="AB23" i="45" s="1"/>
  <c r="AB43" i="45" s="1"/>
  <c r="AB4" i="45"/>
  <c r="AB24" i="45" s="1" a="1"/>
  <c r="AB24" i="45" s="1"/>
  <c r="AB44" i="45" s="1"/>
  <c r="C93" i="45" s="1"/>
  <c r="C27" i="47" s="1" a="1"/>
  <c r="C27" i="47" s="1"/>
  <c r="AC8" i="45"/>
  <c r="AC28" i="45" s="1" a="1"/>
  <c r="AC28" i="45" s="1"/>
  <c r="AC9" i="45"/>
  <c r="AC29" i="45" s="1" a="1"/>
  <c r="AC29" i="45" s="1"/>
  <c r="AC10" i="45"/>
  <c r="AC30" i="45" s="1" a="1"/>
  <c r="AC30" i="45" s="1"/>
  <c r="AC17" i="45"/>
  <c r="AC37" i="45" s="1" a="1"/>
  <c r="AC37" i="45" s="1"/>
  <c r="AC18" i="45"/>
  <c r="AC38" i="45" s="1" a="1"/>
  <c r="AC38" i="45" s="1"/>
  <c r="AC19" i="45"/>
  <c r="AC39" i="45" s="1" a="1"/>
  <c r="AC39" i="45" s="1"/>
  <c r="AC5" i="45"/>
  <c r="AC25" i="45" s="1" a="1"/>
  <c r="AC25" i="45" s="1"/>
  <c r="AC45" i="45" s="1"/>
  <c r="AC7" i="45"/>
  <c r="AC27" i="45" s="1" a="1"/>
  <c r="AC27" i="45" s="1"/>
  <c r="AC47" i="45" s="1"/>
  <c r="AC6" i="45"/>
  <c r="AC26" i="45" s="1" a="1"/>
  <c r="AC26" i="45" s="1"/>
  <c r="AC15" i="45"/>
  <c r="AC35" i="45" s="1" a="1"/>
  <c r="AC35" i="45" s="1"/>
  <c r="AC14" i="45"/>
  <c r="AC34" i="45" s="1" a="1"/>
  <c r="AC34" i="45" s="1"/>
  <c r="AC16" i="45"/>
  <c r="AC36" i="45" s="1" a="1"/>
  <c r="AC36" i="45" s="1"/>
  <c r="AC12" i="45"/>
  <c r="AC32" i="45" s="1" a="1"/>
  <c r="AC32" i="45" s="1"/>
  <c r="AC13" i="45"/>
  <c r="AC33" i="45" s="1" a="1"/>
  <c r="AC33" i="45" s="1"/>
  <c r="AC11" i="45"/>
  <c r="AC31" i="45" s="1" a="1"/>
  <c r="AC31" i="45" s="1"/>
  <c r="H33" i="63"/>
  <c r="J33" i="63"/>
  <c r="P33" i="63" s="1"/>
  <c r="F93" i="45"/>
  <c r="F27" i="47" s="1" a="1"/>
  <c r="F27" i="47" s="1"/>
  <c r="K26" i="47" a="1"/>
  <c r="K26" i="47" s="1"/>
  <c r="Y26" i="47" a="1"/>
  <c r="Y26" i="47" s="1"/>
  <c r="R26" i="47" a="1"/>
  <c r="R26" i="47" s="1"/>
  <c r="D22" i="57" a="1"/>
  <c r="D22" i="57" s="1"/>
  <c r="AA26" i="47" a="1"/>
  <c r="AA26" i="47" s="1"/>
  <c r="M26" i="47" a="1"/>
  <c r="M26" i="47" s="1"/>
  <c r="T26" i="47" a="1"/>
  <c r="T26" i="47" s="1"/>
  <c r="Q26" i="47" a="1"/>
  <c r="Q26" i="47" s="1"/>
  <c r="S26" i="47" a="1"/>
  <c r="S26" i="47" s="1"/>
  <c r="X26" i="47" a="1"/>
  <c r="X26" i="47" s="1"/>
  <c r="Z26" i="47" a="1"/>
  <c r="Z26" i="47" s="1"/>
  <c r="U26" i="47" a="1"/>
  <c r="U26" i="47" s="1"/>
  <c r="V26" i="47" a="1"/>
  <c r="V26" i="47" s="1"/>
  <c r="D93" i="45"/>
  <c r="D27" i="47" s="1" a="1"/>
  <c r="D27" i="47" s="1"/>
  <c r="G93" i="45"/>
  <c r="G27" i="47" s="1" a="1"/>
  <c r="G27" i="47" s="1"/>
  <c r="F22" i="57" a="1"/>
  <c r="F22" i="57" s="1"/>
  <c r="J26" i="47" a="1"/>
  <c r="J26" i="47" s="1"/>
  <c r="N26" i="47" a="1"/>
  <c r="N26" i="47" s="1"/>
  <c r="O26" i="47" a="1"/>
  <c r="O26" i="47" s="1"/>
  <c r="AB66" i="45"/>
  <c r="E22" i="57" a="1"/>
  <c r="E22" i="57" s="1"/>
  <c r="L26" i="47" a="1"/>
  <c r="L26" i="47" s="1"/>
  <c r="AB26" i="47" a="1"/>
  <c r="AB26" i="47" s="1"/>
  <c r="AC26" i="47" a="1"/>
  <c r="AC26" i="47" s="1"/>
  <c r="H93" i="45"/>
  <c r="H27" i="47" s="1" a="1"/>
  <c r="H27" i="47" s="1"/>
  <c r="AB63" i="45"/>
  <c r="AB67" i="45"/>
  <c r="E93" i="45"/>
  <c r="E27" i="47" s="1" a="1"/>
  <c r="E27" i="47" s="1"/>
  <c r="AC46" i="45"/>
  <c r="AC49" i="45"/>
  <c r="AC50" i="45"/>
  <c r="AC48" i="45"/>
  <c r="AB64" i="45"/>
  <c r="AC54" i="45"/>
  <c r="AC56" i="45"/>
  <c r="AC55" i="45"/>
  <c r="AC51" i="45"/>
  <c r="AC53" i="45"/>
  <c r="AC52" i="45"/>
  <c r="AB65" i="45"/>
  <c r="AC58" i="45"/>
  <c r="AC59" i="45"/>
  <c r="AC57" i="45"/>
  <c r="G34" i="63"/>
  <c r="O34" i="63" s="1"/>
  <c r="C34" i="63"/>
  <c r="K34" i="63" s="1"/>
  <c r="D34" i="63"/>
  <c r="L34" i="63" s="1"/>
  <c r="F34" i="63"/>
  <c r="N34" i="63" s="1"/>
  <c r="E34" i="63"/>
  <c r="M34" i="63" s="1"/>
  <c r="B34" i="63"/>
  <c r="BR29" i="18"/>
  <c r="BS29" i="18"/>
  <c r="BP29" i="18"/>
  <c r="BT29" i="18"/>
  <c r="BQ29" i="18"/>
  <c r="BU29" i="18"/>
  <c r="C22" i="57" a="1"/>
  <c r="C22" i="57" s="1"/>
  <c r="AR34" i="17"/>
  <c r="AR89" i="17" s="1"/>
  <c r="Z89" i="17"/>
  <c r="T27" i="47" a="1"/>
  <c r="T27" i="47" s="1"/>
  <c r="M27" i="47" a="1"/>
  <c r="M27" i="47" s="1"/>
  <c r="AP28" i="18"/>
  <c r="AS34" i="17"/>
  <c r="AS89" i="17" s="1"/>
  <c r="AO34" i="17"/>
  <c r="AO89" i="17" s="1"/>
  <c r="AN34" i="17"/>
  <c r="AN89" i="17" s="1"/>
  <c r="AQ34" i="17"/>
  <c r="AQ89" i="17" s="1"/>
  <c r="AP34" i="17"/>
  <c r="AP89" i="17" s="1"/>
  <c r="AD10" i="30" a="1"/>
  <c r="AD10" i="30" s="1"/>
  <c r="AD18" i="30" s="1"/>
  <c r="AE35" i="17"/>
  <c r="AE90" i="17" s="1"/>
  <c r="AD15" i="30" a="1"/>
  <c r="AD15" i="30" s="1"/>
  <c r="AD23" i="30" s="1"/>
  <c r="AD12" i="30" a="1"/>
  <c r="AD12" i="30" s="1"/>
  <c r="AD20" i="30" s="1"/>
  <c r="AD14" i="30" a="1"/>
  <c r="AD14" i="30" s="1"/>
  <c r="AD22" i="30" s="1"/>
  <c r="AI35" i="17"/>
  <c r="AI90" i="17" s="1"/>
  <c r="AD11" i="30" a="1"/>
  <c r="AD11" i="30" s="1"/>
  <c r="AD19" i="30" s="1"/>
  <c r="AG35" i="17"/>
  <c r="AG90" i="17" s="1"/>
  <c r="AA35" i="17" a="1"/>
  <c r="AA35" i="17" s="1"/>
  <c r="Z35" i="17" a="1"/>
  <c r="Z35" i="17" s="1"/>
  <c r="Y35" i="17" a="1"/>
  <c r="Y35" i="17" s="1"/>
  <c r="AJ35" i="17"/>
  <c r="AJ90" i="17" s="1"/>
  <c r="AH35" i="17"/>
  <c r="AH90" i="17" s="1"/>
  <c r="W35" i="17" a="1"/>
  <c r="W35" i="17" s="1"/>
  <c r="W90" i="17" s="1"/>
  <c r="AD13" i="30" a="1"/>
  <c r="AD13" i="30" s="1"/>
  <c r="AD21" i="30" s="1"/>
  <c r="AF35" i="17"/>
  <c r="AF90" i="17" s="1"/>
  <c r="V35" i="17" a="1"/>
  <c r="V35" i="17" s="1"/>
  <c r="V90" i="17" s="1"/>
  <c r="X35" i="17" a="1"/>
  <c r="X35" i="17" s="1"/>
  <c r="C28" i="60"/>
  <c r="J28" i="60" s="1"/>
  <c r="D28" i="60"/>
  <c r="K28" i="60" s="1"/>
  <c r="E28" i="60"/>
  <c r="L28" i="60" s="1"/>
  <c r="F28" i="60"/>
  <c r="M28" i="60" s="1"/>
  <c r="AM29" i="18" a="1"/>
  <c r="AM29" i="18" s="1"/>
  <c r="Z10" i="25"/>
  <c r="Z11" i="25" s="1"/>
  <c r="L49" i="3"/>
  <c r="AN29" i="18" a="1"/>
  <c r="AN29" i="18" s="1"/>
  <c r="H32" i="28"/>
  <c r="G36" i="59"/>
  <c r="BC29" i="18" a="1"/>
  <c r="BC29" i="18" s="1"/>
  <c r="BD29" i="18" a="1"/>
  <c r="BD29" i="18" s="1"/>
  <c r="AJ29" i="18" a="1"/>
  <c r="AJ29" i="18" s="1"/>
  <c r="AZ29" i="18" a="1"/>
  <c r="AZ29" i="18" s="1"/>
  <c r="CA28" i="18"/>
  <c r="AL29" i="18" a="1"/>
  <c r="AL29" i="18" s="1"/>
  <c r="BB29" i="18" a="1"/>
  <c r="BB29" i="18" s="1"/>
  <c r="AJ24" i="3"/>
  <c r="S35" i="17"/>
  <c r="W28" i="18"/>
  <c r="BE29" i="18" a="1"/>
  <c r="BE29" i="18" s="1"/>
  <c r="AU29" i="18" a="1"/>
  <c r="AU29" i="18" s="1"/>
  <c r="AK13" i="3" s="1"/>
  <c r="AK21" i="3" s="1"/>
  <c r="AW29" i="18" a="1"/>
  <c r="AW29" i="18" s="1"/>
  <c r="AK15" i="3" s="1"/>
  <c r="AK23" i="3" s="1"/>
  <c r="AS29" i="18" a="1"/>
  <c r="AS29" i="18" s="1"/>
  <c r="AK11" i="3" s="1"/>
  <c r="AK19" i="3" s="1"/>
  <c r="Y28" i="18"/>
  <c r="U28" i="18"/>
  <c r="Q29" i="18" a="1"/>
  <c r="Q29" i="18" s="1"/>
  <c r="X28" i="18"/>
  <c r="P36" i="17" a="1"/>
  <c r="P36" i="17" s="1"/>
  <c r="AY36" i="17" s="1"/>
  <c r="M36" i="17" a="1"/>
  <c r="M36" i="17" s="1"/>
  <c r="AV36" i="17" s="1"/>
  <c r="O36" i="17" a="1"/>
  <c r="O36" i="17" s="1"/>
  <c r="AX36" i="17" s="1"/>
  <c r="R36" i="17" a="1"/>
  <c r="R36" i="17" s="1"/>
  <c r="BA36" i="17" s="1"/>
  <c r="Q36" i="17" a="1"/>
  <c r="Q36" i="17" s="1"/>
  <c r="AZ36" i="17" s="1"/>
  <c r="N36" i="17" a="1"/>
  <c r="N36" i="17" s="1"/>
  <c r="AW36" i="17" s="1"/>
  <c r="T28" i="18"/>
  <c r="AB29" i="18" a="1"/>
  <c r="AB29" i="18" s="1"/>
  <c r="AO29" i="18" a="1"/>
  <c r="AO29" i="18" s="1"/>
  <c r="BM29" i="18" a="1"/>
  <c r="BM29" i="18" s="1"/>
  <c r="AC15" i="41" s="1"/>
  <c r="AC23" i="41" s="1"/>
  <c r="AT29" i="18" a="1"/>
  <c r="AT29" i="18" s="1"/>
  <c r="AK12" i="3" s="1"/>
  <c r="AK20" i="3" s="1"/>
  <c r="L29" i="18" a="1"/>
  <c r="L29" i="18" s="1"/>
  <c r="AK29" i="18" a="1"/>
  <c r="AK29" i="18" s="1"/>
  <c r="AC29" i="18" a="1"/>
  <c r="AC29" i="18" s="1"/>
  <c r="CB28" i="18"/>
  <c r="BH29" i="18" a="1"/>
  <c r="BH29" i="18" s="1"/>
  <c r="AC10" i="41" s="1"/>
  <c r="AC18" i="41" s="1"/>
  <c r="R28" i="18"/>
  <c r="AV29" i="18" a="1"/>
  <c r="AV29" i="18" s="1"/>
  <c r="AK14" i="3" s="1"/>
  <c r="AK22" i="3" s="1"/>
  <c r="M29" i="18" a="1"/>
  <c r="M29" i="18" s="1"/>
  <c r="BA29" i="18" a="1"/>
  <c r="BA29" i="18" s="1"/>
  <c r="AD29" i="18" a="1"/>
  <c r="AD29" i="18" s="1"/>
  <c r="BI29" i="18" a="1"/>
  <c r="BI29" i="18" s="1"/>
  <c r="V28" i="18"/>
  <c r="AR29" i="18" a="1"/>
  <c r="AR29" i="18" s="1"/>
  <c r="AK10" i="3" s="1"/>
  <c r="AK18" i="3" s="1"/>
  <c r="O29" i="18" a="1"/>
  <c r="O29" i="18" s="1"/>
  <c r="AE29" i="18" a="1"/>
  <c r="AE29" i="18" s="1"/>
  <c r="BJ29" i="18" a="1"/>
  <c r="BJ29" i="18" s="1"/>
  <c r="N29" i="18" a="1"/>
  <c r="N29" i="18" s="1"/>
  <c r="AF29" i="18" a="1"/>
  <c r="AF29" i="18" s="1"/>
  <c r="BK29" i="18" a="1"/>
  <c r="BK29" i="18" s="1"/>
  <c r="AC13" i="41" s="1"/>
  <c r="AC21" i="41" s="1"/>
  <c r="P29" i="18" a="1"/>
  <c r="P29" i="18" s="1"/>
  <c r="AG29" i="18" a="1"/>
  <c r="AG29" i="18" s="1"/>
  <c r="BL29" i="18" a="1"/>
  <c r="BL29" i="18" s="1"/>
  <c r="CC28" i="18"/>
  <c r="BX28" i="18"/>
  <c r="AB10" i="41"/>
  <c r="AB18" i="41" s="1"/>
  <c r="AB11" i="41"/>
  <c r="AB19" i="41" s="1"/>
  <c r="BZ28" i="18"/>
  <c r="AB12" i="41"/>
  <c r="AB20" i="41" s="1"/>
  <c r="AB13" i="41"/>
  <c r="AB21" i="41" s="1"/>
  <c r="AB15" i="41"/>
  <c r="AB23" i="41" s="1"/>
  <c r="AA24" i="30"/>
  <c r="B52" i="30" s="1"/>
  <c r="AB14" i="41"/>
  <c r="AB22" i="41" s="1"/>
  <c r="BY28" i="18"/>
  <c r="AO29" i="53" a="1"/>
  <c r="AO29" i="53" s="1"/>
  <c r="Y28" i="53"/>
  <c r="Q29" i="53" a="1"/>
  <c r="Q29" i="53" s="1"/>
  <c r="AS29" i="53" a="1"/>
  <c r="AS29" i="53" s="1"/>
  <c r="M29" i="53" a="1"/>
  <c r="M29" i="53" s="1"/>
  <c r="O29" i="53" a="1"/>
  <c r="O29" i="53" s="1"/>
  <c r="AV29" i="53" a="1"/>
  <c r="AV29" i="53" s="1"/>
  <c r="AE29" i="53" a="1"/>
  <c r="AE29" i="53" s="1"/>
  <c r="AG29" i="53" a="1"/>
  <c r="AG29" i="53" s="1"/>
  <c r="AU29" i="53" a="1"/>
  <c r="AU29" i="53" s="1"/>
  <c r="AR29" i="53" a="1"/>
  <c r="AR29" i="53" s="1"/>
  <c r="AC29" i="53" a="1"/>
  <c r="AC29" i="53" s="1"/>
  <c r="AF29" i="53" a="1"/>
  <c r="AF29" i="53" s="1"/>
  <c r="N29" i="53" a="1"/>
  <c r="N29" i="53" s="1"/>
  <c r="AT29" i="53" a="1"/>
  <c r="AT29" i="53" s="1"/>
  <c r="AD29" i="53" a="1"/>
  <c r="AD29" i="53" s="1"/>
  <c r="T28" i="53"/>
  <c r="P29" i="53" a="1"/>
  <c r="P29" i="53" s="1"/>
  <c r="AJ29" i="53" a="1"/>
  <c r="AJ29" i="53" s="1"/>
  <c r="AB29" i="53" a="1"/>
  <c r="AB29" i="53" s="1"/>
  <c r="L29" i="53" a="1"/>
  <c r="L29" i="53" s="1"/>
  <c r="R28" i="53"/>
  <c r="AW29" i="53" a="1"/>
  <c r="AW29" i="53" s="1"/>
  <c r="AL29" i="53" a="1"/>
  <c r="AL29" i="53" s="1"/>
  <c r="V28" i="53"/>
  <c r="U28" i="53"/>
  <c r="AK29" i="53" a="1"/>
  <c r="AK29" i="53" s="1"/>
  <c r="X28" i="53"/>
  <c r="AN29" i="53" a="1"/>
  <c r="AN29" i="53" s="1"/>
  <c r="AM29" i="53" a="1"/>
  <c r="AM29" i="53" s="1"/>
  <c r="W28" i="53"/>
  <c r="AP28" i="53"/>
  <c r="A35" i="53"/>
  <c r="Y33" i="13"/>
  <c r="Y32" i="16" a="1"/>
  <c r="Y32" i="16" s="1"/>
  <c r="AB33" i="13"/>
  <c r="AB32" i="16" a="1"/>
  <c r="AB32" i="16" s="1"/>
  <c r="U33" i="13"/>
  <c r="U32" i="16" a="1"/>
  <c r="U32" i="16" s="1"/>
  <c r="M33" i="13"/>
  <c r="E33" i="13"/>
  <c r="F33" i="13"/>
  <c r="G34" i="13"/>
  <c r="G34" i="16" s="1" a="1"/>
  <c r="G34" i="16" s="1"/>
  <c r="D33" i="13"/>
  <c r="D32" i="16" a="1"/>
  <c r="D32" i="16" s="1"/>
  <c r="L33" i="13"/>
  <c r="L33" i="16" s="1" a="1"/>
  <c r="L33" i="16" s="1"/>
  <c r="O33" i="13"/>
  <c r="J33" i="13"/>
  <c r="J33" i="16" s="1" a="1"/>
  <c r="J33" i="16" s="1"/>
  <c r="P32" i="13"/>
  <c r="X34" i="13"/>
  <c r="K33" i="13"/>
  <c r="K32" i="16" a="1"/>
  <c r="K32" i="16" s="1"/>
  <c r="C33" i="13"/>
  <c r="C33" i="16" s="1" a="1"/>
  <c r="C33" i="16" s="1"/>
  <c r="I32" i="13"/>
  <c r="Z34" i="13"/>
  <c r="V34" i="13"/>
  <c r="N33" i="13"/>
  <c r="N32" i="16" a="1"/>
  <c r="N32" i="16" s="1"/>
  <c r="AD32" i="13"/>
  <c r="H33" i="13"/>
  <c r="AA33" i="13"/>
  <c r="Q33" i="13"/>
  <c r="Q33" i="16" s="1" a="1"/>
  <c r="Q33" i="16" s="1"/>
  <c r="W32" i="13"/>
  <c r="T34" i="13"/>
  <c r="AC33" i="13"/>
  <c r="S33" i="13"/>
  <c r="S33" i="16" s="1" a="1"/>
  <c r="S33" i="16" s="1"/>
  <c r="R33" i="13"/>
  <c r="R32" i="16" a="1"/>
  <c r="R32" i="16" s="1"/>
  <c r="AI3" i="41"/>
  <c r="AI4" i="41"/>
  <c r="AH5" i="41"/>
  <c r="AI7" i="41"/>
  <c r="AI6" i="41"/>
  <c r="AI2" i="41"/>
  <c r="X33" i="16" a="1"/>
  <c r="X33" i="16" s="1"/>
  <c r="X32" i="16" a="1"/>
  <c r="X32" i="16" s="1"/>
  <c r="Q32" i="16" a="1"/>
  <c r="Q32" i="16" s="1"/>
  <c r="J32" i="16" a="1"/>
  <c r="J32" i="16" s="1"/>
  <c r="C32" i="16" a="1"/>
  <c r="C32" i="16" s="1"/>
  <c r="AA32" i="16" a="1"/>
  <c r="AA32" i="16" s="1"/>
  <c r="T32" i="16" a="1"/>
  <c r="T32" i="16" s="1"/>
  <c r="F32" i="16" a="1"/>
  <c r="F32" i="16" s="1"/>
  <c r="M32" i="16" a="1"/>
  <c r="M32" i="16" s="1"/>
  <c r="AI3" i="30"/>
  <c r="AI7" i="30"/>
  <c r="AH6" i="30"/>
  <c r="Z33" i="16" a="1"/>
  <c r="Z33" i="16" s="1"/>
  <c r="E33" i="16" a="1"/>
  <c r="E33" i="16" s="1"/>
  <c r="AI4" i="30"/>
  <c r="AH5" i="30"/>
  <c r="AI2" i="30"/>
  <c r="G62" i="1"/>
  <c r="AJ26" i="1"/>
  <c r="F60" i="1"/>
  <c r="AH25" i="1"/>
  <c r="AI22" i="1"/>
  <c r="D62" i="1"/>
  <c r="AJ23" i="1"/>
  <c r="E61" i="1"/>
  <c r="AI24" i="1"/>
  <c r="AR6" i="3"/>
  <c r="AR7" i="3"/>
  <c r="AR3" i="3"/>
  <c r="AR2" i="3"/>
  <c r="AR5" i="3"/>
  <c r="AR4" i="3"/>
  <c r="L39" i="17"/>
  <c r="K33" i="53" s="1"/>
  <c r="K33" i="18"/>
  <c r="B34" i="18"/>
  <c r="A36" i="18"/>
  <c r="C25" i="66" l="1" a="1"/>
  <c r="C25" i="66" s="1"/>
  <c r="C26" i="28" s="1"/>
  <c r="D25" i="66" a="1"/>
  <c r="D25" i="66" s="1"/>
  <c r="D26" i="28" s="1"/>
  <c r="E25" i="66" a="1"/>
  <c r="E25" i="66" s="1"/>
  <c r="E26" i="28" s="1"/>
  <c r="F25" i="66" a="1"/>
  <c r="F25" i="66" s="1"/>
  <c r="F26" i="28" s="1"/>
  <c r="AB62" i="45"/>
  <c r="I27" i="47"/>
  <c r="P26" i="47"/>
  <c r="AD26" i="47"/>
  <c r="W26" i="47"/>
  <c r="AD11" i="45"/>
  <c r="AD31" i="45" s="1" a="1"/>
  <c r="AD31" i="45" s="1"/>
  <c r="AD51" i="45" s="1"/>
  <c r="AD13" i="45"/>
  <c r="AD33" i="45" s="1" a="1"/>
  <c r="AD33" i="45" s="1"/>
  <c r="AD53" i="45" s="1"/>
  <c r="AD12" i="45"/>
  <c r="AD32" i="45" s="1" a="1"/>
  <c r="AD32" i="45" s="1"/>
  <c r="AD52" i="45" s="1"/>
  <c r="AD16" i="45"/>
  <c r="AD36" i="45" s="1" a="1"/>
  <c r="AD36" i="45" s="1"/>
  <c r="AD14" i="45"/>
  <c r="AD34" i="45" s="1" a="1"/>
  <c r="AD34" i="45" s="1"/>
  <c r="AD15" i="45"/>
  <c r="AD35" i="45" s="1" a="1"/>
  <c r="AD35" i="45" s="1"/>
  <c r="AD6" i="45"/>
  <c r="AD26" i="45" s="1" a="1"/>
  <c r="AD26" i="45" s="1"/>
  <c r="AD46" i="45" s="1"/>
  <c r="AD7" i="45"/>
  <c r="AD27" i="45" s="1" a="1"/>
  <c r="AD27" i="45" s="1"/>
  <c r="AD5" i="45"/>
  <c r="AD25" i="45" s="1" a="1"/>
  <c r="AD25" i="45" s="1"/>
  <c r="AD19" i="45"/>
  <c r="AD39" i="45" s="1" a="1"/>
  <c r="AD39" i="45" s="1"/>
  <c r="AD18" i="45"/>
  <c r="AD38" i="45" s="1" a="1"/>
  <c r="AD38" i="45" s="1"/>
  <c r="AD58" i="45" s="1"/>
  <c r="AD17" i="45"/>
  <c r="AD37" i="45" s="1" a="1"/>
  <c r="AD37" i="45" s="1"/>
  <c r="AD10" i="45"/>
  <c r="AD30" i="45" s="1" a="1"/>
  <c r="AD30" i="45" s="1"/>
  <c r="AD9" i="45"/>
  <c r="AD29" i="45" s="1" a="1"/>
  <c r="AD29" i="45" s="1"/>
  <c r="AD8" i="45"/>
  <c r="AD28" i="45" s="1" a="1"/>
  <c r="AD28" i="45" s="1"/>
  <c r="AC4" i="45"/>
  <c r="AC24" i="45" s="1" a="1"/>
  <c r="AC24" i="45" s="1"/>
  <c r="AC44" i="45" s="1"/>
  <c r="AC3" i="45"/>
  <c r="AC23" i="45" s="1" a="1"/>
  <c r="AC23" i="45" s="1"/>
  <c r="AC2" i="45"/>
  <c r="AC22" i="45" s="1" a="1"/>
  <c r="AC22" i="45" s="1"/>
  <c r="AC42" i="45" s="1"/>
  <c r="AC43" i="45"/>
  <c r="J34" i="63"/>
  <c r="P34" i="63" s="1"/>
  <c r="H34" i="63"/>
  <c r="AA27" i="47" a="1"/>
  <c r="AA27" i="47" s="1"/>
  <c r="AC64" i="45"/>
  <c r="F23" i="57" a="1"/>
  <c r="F23" i="57" s="1"/>
  <c r="V27" i="47" a="1"/>
  <c r="V27" i="47" s="1"/>
  <c r="X27" i="47" a="1"/>
  <c r="X27" i="47" s="1"/>
  <c r="D23" i="57" a="1"/>
  <c r="D23" i="57" s="1"/>
  <c r="E23" i="57" a="1"/>
  <c r="E23" i="57" s="1"/>
  <c r="Q27" i="47" a="1"/>
  <c r="Q27" i="47" s="1"/>
  <c r="O27" i="47" a="1"/>
  <c r="O27" i="47" s="1"/>
  <c r="AC27" i="47" a="1"/>
  <c r="AC27" i="47" s="1"/>
  <c r="F94" i="45"/>
  <c r="F28" i="47" s="1" a="1"/>
  <c r="F28" i="47" s="1"/>
  <c r="Z27" i="47" a="1"/>
  <c r="Z27" i="47" s="1"/>
  <c r="U27" i="47" a="1"/>
  <c r="U27" i="47" s="1"/>
  <c r="AB27" i="47" a="1"/>
  <c r="AB27" i="47" s="1"/>
  <c r="R27" i="47" a="1"/>
  <c r="R27" i="47" s="1"/>
  <c r="N27" i="47" a="1"/>
  <c r="N27" i="47" s="1"/>
  <c r="K27" i="47" a="1"/>
  <c r="K27" i="47" s="1"/>
  <c r="S27" i="47" a="1"/>
  <c r="S27" i="47" s="1"/>
  <c r="Y27" i="47" a="1"/>
  <c r="Y27" i="47" s="1"/>
  <c r="L27" i="47" a="1"/>
  <c r="L27" i="47" s="1"/>
  <c r="E94" i="45"/>
  <c r="E28" i="47" s="1" a="1"/>
  <c r="E28" i="47" s="1"/>
  <c r="J27" i="47" a="1"/>
  <c r="J27" i="47" s="1"/>
  <c r="AC63" i="45"/>
  <c r="H94" i="45"/>
  <c r="H28" i="47" s="1" a="1"/>
  <c r="H28" i="47" s="1"/>
  <c r="AC67" i="45"/>
  <c r="D94" i="45"/>
  <c r="D28" i="47" s="1" a="1"/>
  <c r="D28" i="47" s="1"/>
  <c r="AC65" i="45"/>
  <c r="G94" i="45"/>
  <c r="G28" i="47" s="1" a="1"/>
  <c r="G28" i="47" s="1"/>
  <c r="AC66" i="45"/>
  <c r="AD59" i="45"/>
  <c r="AD57" i="45"/>
  <c r="AD50" i="45"/>
  <c r="AD49" i="45"/>
  <c r="AD48" i="45"/>
  <c r="AD47" i="45"/>
  <c r="AD45" i="45"/>
  <c r="AD56" i="45"/>
  <c r="AD55" i="45"/>
  <c r="AD54" i="45"/>
  <c r="C35" i="63"/>
  <c r="K35" i="63" s="1"/>
  <c r="F35" i="63"/>
  <c r="N35" i="63" s="1"/>
  <c r="G35" i="63"/>
  <c r="O35" i="63" s="1"/>
  <c r="E35" i="63"/>
  <c r="M35" i="63" s="1"/>
  <c r="D35" i="63"/>
  <c r="L35" i="63" s="1"/>
  <c r="B35" i="63"/>
  <c r="BP30" i="18"/>
  <c r="BT30" i="18"/>
  <c r="BQ30" i="18"/>
  <c r="BU30" i="18"/>
  <c r="BR30" i="18"/>
  <c r="BS30" i="18"/>
  <c r="C23" i="57" a="1"/>
  <c r="C23" i="57" s="1"/>
  <c r="AQ35" i="17"/>
  <c r="AQ90" i="17" s="1"/>
  <c r="Y90" i="17"/>
  <c r="AP35" i="17"/>
  <c r="AP90" i="17" s="1"/>
  <c r="X90" i="17"/>
  <c r="AR35" i="17"/>
  <c r="AR90" i="17" s="1"/>
  <c r="Z90" i="17"/>
  <c r="AS35" i="17"/>
  <c r="AS90" i="17" s="1"/>
  <c r="AA90" i="17"/>
  <c r="BA30" i="18" a="1"/>
  <c r="BA30" i="18" s="1"/>
  <c r="AO35" i="17"/>
  <c r="AO90" i="17" s="1"/>
  <c r="AN35" i="17"/>
  <c r="AN90" i="17" s="1"/>
  <c r="BX29" i="18"/>
  <c r="AE15" i="30" a="1"/>
  <c r="AE15" i="30" s="1"/>
  <c r="AE23" i="30" s="1"/>
  <c r="AG36" i="17"/>
  <c r="AG91" i="17" s="1"/>
  <c r="AE12" i="30" a="1"/>
  <c r="AE12" i="30" s="1"/>
  <c r="AE20" i="30" s="1"/>
  <c r="AF36" i="17"/>
  <c r="AF91" i="17" s="1"/>
  <c r="AE36" i="17"/>
  <c r="AE91" i="17" s="1"/>
  <c r="AE14" i="30" a="1"/>
  <c r="AE14" i="30" s="1"/>
  <c r="AE22" i="30" s="1"/>
  <c r="AE11" i="30" a="1"/>
  <c r="AE11" i="30" s="1"/>
  <c r="AE19" i="30" s="1"/>
  <c r="AE13" i="30" a="1"/>
  <c r="AE13" i="30" s="1"/>
  <c r="AE21" i="30" s="1"/>
  <c r="AI36" i="17"/>
  <c r="AI91" i="17" s="1"/>
  <c r="V36" i="17" a="1"/>
  <c r="V36" i="17" s="1"/>
  <c r="Z36" i="17" a="1"/>
  <c r="Z36" i="17" s="1"/>
  <c r="Z91" i="17" s="1"/>
  <c r="AE10" i="30" a="1"/>
  <c r="AE10" i="30" s="1"/>
  <c r="AE18" i="30" s="1"/>
  <c r="AJ36" i="17"/>
  <c r="AJ91" i="17" s="1"/>
  <c r="AA36" i="17" a="1"/>
  <c r="AA36" i="17" s="1"/>
  <c r="AA91" i="17" s="1"/>
  <c r="AH36" i="17"/>
  <c r="AH91" i="17" s="1"/>
  <c r="X36" i="17" a="1"/>
  <c r="X36" i="17" s="1"/>
  <c r="W36" i="17" a="1"/>
  <c r="W36" i="17" s="1"/>
  <c r="W91" i="17" s="1"/>
  <c r="Y36" i="17" a="1"/>
  <c r="Y36" i="17" s="1"/>
  <c r="Y91" i="17" s="1"/>
  <c r="F29" i="60"/>
  <c r="M29" i="60" s="1"/>
  <c r="C29" i="60"/>
  <c r="J29" i="60" s="1"/>
  <c r="D29" i="60"/>
  <c r="K29" i="60" s="1"/>
  <c r="E29" i="60"/>
  <c r="L29" i="60" s="1"/>
  <c r="G37" i="59"/>
  <c r="H33" i="28"/>
  <c r="BC30" i="18" a="1"/>
  <c r="BC30" i="18" s="1"/>
  <c r="AA10" i="25"/>
  <c r="AA11" i="25" s="1"/>
  <c r="L50" i="3"/>
  <c r="AC11" i="41"/>
  <c r="AC19" i="41" s="1"/>
  <c r="CA29" i="18"/>
  <c r="AO30" i="18" a="1"/>
  <c r="AO30" i="18" s="1"/>
  <c r="BY29" i="18"/>
  <c r="CC29" i="18"/>
  <c r="BE30" i="18" a="1"/>
  <c r="BE30" i="18" s="1"/>
  <c r="AK24" i="3"/>
  <c r="AK30" i="18" a="1"/>
  <c r="AK30" i="18" s="1"/>
  <c r="AC14" i="41"/>
  <c r="AC22" i="41" s="1"/>
  <c r="S36" i="17"/>
  <c r="CB29" i="18"/>
  <c r="BZ29" i="18"/>
  <c r="AM30" i="18" a="1"/>
  <c r="AM30" i="18" s="1"/>
  <c r="BI30" i="18" a="1"/>
  <c r="BI30" i="18" s="1"/>
  <c r="R29" i="18"/>
  <c r="AW30" i="18" a="1"/>
  <c r="AW30" i="18" s="1"/>
  <c r="AL15" i="3" s="1"/>
  <c r="AL23" i="3" s="1"/>
  <c r="N30" i="18" a="1"/>
  <c r="N30" i="18" s="1"/>
  <c r="AG30" i="18" a="1"/>
  <c r="AG30" i="18" s="1"/>
  <c r="V29" i="18"/>
  <c r="AN30" i="18" a="1"/>
  <c r="AN30" i="18" s="1"/>
  <c r="BD30" i="18" a="1"/>
  <c r="BD30" i="18" s="1"/>
  <c r="AC12" i="41"/>
  <c r="AC20" i="41" s="1"/>
  <c r="R37" i="17" a="1"/>
  <c r="R37" i="17" s="1"/>
  <c r="BA37" i="17" s="1"/>
  <c r="Q37" i="17" a="1"/>
  <c r="Q37" i="17" s="1"/>
  <c r="AZ37" i="17" s="1"/>
  <c r="N37" i="17" a="1"/>
  <c r="N37" i="17" s="1"/>
  <c r="AW37" i="17" s="1"/>
  <c r="P37" i="17" a="1"/>
  <c r="P37" i="17" s="1"/>
  <c r="AY37" i="17" s="1"/>
  <c r="O37" i="17" a="1"/>
  <c r="O37" i="17" s="1"/>
  <c r="AX37" i="17" s="1"/>
  <c r="M37" i="17" a="1"/>
  <c r="M37" i="17" s="1"/>
  <c r="AV37" i="17" s="1"/>
  <c r="M30" i="18" a="1"/>
  <c r="M30" i="18" s="1"/>
  <c r="AE30" i="18" a="1"/>
  <c r="AE30" i="18" s="1"/>
  <c r="AP29" i="18"/>
  <c r="Y29" i="18"/>
  <c r="P30" i="18" a="1"/>
  <c r="P30" i="18" s="1"/>
  <c r="AF30" i="18" a="1"/>
  <c r="AF30" i="18" s="1"/>
  <c r="BH30" i="18" a="1"/>
  <c r="BH30" i="18" s="1"/>
  <c r="AD10" i="41" s="1"/>
  <c r="AD18" i="41" s="1"/>
  <c r="AV30" i="18" a="1"/>
  <c r="AV30" i="18" s="1"/>
  <c r="AL14" i="3" s="1"/>
  <c r="AL22" i="3" s="1"/>
  <c r="W29" i="18"/>
  <c r="AZ30" i="18" a="1"/>
  <c r="AZ30" i="18" s="1"/>
  <c r="BK30" i="18" a="1"/>
  <c r="BK30" i="18" s="1"/>
  <c r="AD13" i="41" s="1"/>
  <c r="AD21" i="41" s="1"/>
  <c r="AR30" i="18" a="1"/>
  <c r="AR30" i="18" s="1"/>
  <c r="AL10" i="3" s="1"/>
  <c r="AL18" i="3" s="1"/>
  <c r="T29" i="18"/>
  <c r="U29" i="18"/>
  <c r="AB30" i="18" a="1"/>
  <c r="AB30" i="18" s="1"/>
  <c r="BJ30" i="18" a="1"/>
  <c r="BJ30" i="18" s="1"/>
  <c r="AT30" i="18" a="1"/>
  <c r="AT30" i="18" s="1"/>
  <c r="AL12" i="3" s="1"/>
  <c r="AL20" i="3" s="1"/>
  <c r="X29" i="18"/>
  <c r="Q30" i="18" a="1"/>
  <c r="Q30" i="18" s="1"/>
  <c r="AJ30" i="18" a="1"/>
  <c r="AJ30" i="18" s="1"/>
  <c r="BL30" i="18" a="1"/>
  <c r="BL30" i="18" s="1"/>
  <c r="AD14" i="41" s="1"/>
  <c r="AD22" i="41" s="1"/>
  <c r="AS30" i="18" a="1"/>
  <c r="AS30" i="18" s="1"/>
  <c r="AL11" i="3" s="1"/>
  <c r="AL19" i="3" s="1"/>
  <c r="L30" i="18" a="1"/>
  <c r="L30" i="18" s="1"/>
  <c r="AL30" i="18" a="1"/>
  <c r="AL30" i="18" s="1"/>
  <c r="AC30" i="18" a="1"/>
  <c r="AC30" i="18" s="1"/>
  <c r="BM30" i="18" a="1"/>
  <c r="BM30" i="18" s="1"/>
  <c r="AU30" i="18" a="1"/>
  <c r="AU30" i="18" s="1"/>
  <c r="AL13" i="3" s="1"/>
  <c r="AL21" i="3" s="1"/>
  <c r="O30" i="18" a="1"/>
  <c r="O30" i="18" s="1"/>
  <c r="BB30" i="18" a="1"/>
  <c r="BB30" i="18" s="1"/>
  <c r="AD30" i="18" a="1"/>
  <c r="AD30" i="18" s="1"/>
  <c r="AC24" i="30"/>
  <c r="B54" i="30" s="1"/>
  <c r="AB24" i="30"/>
  <c r="B53" i="30" s="1"/>
  <c r="AP29" i="53"/>
  <c r="AM30" i="53" a="1"/>
  <c r="AM30" i="53" s="1"/>
  <c r="W29" i="53"/>
  <c r="U29" i="53"/>
  <c r="AK30" i="53" a="1"/>
  <c r="AK30" i="53" s="1"/>
  <c r="AL30" i="53" a="1"/>
  <c r="AL30" i="53" s="1"/>
  <c r="V29" i="53"/>
  <c r="Y29" i="53"/>
  <c r="AO30" i="53" a="1"/>
  <c r="AO30" i="53" s="1"/>
  <c r="L30" i="53" a="1"/>
  <c r="L30" i="53" s="1"/>
  <c r="AR30" i="53" a="1"/>
  <c r="AR30" i="53" s="1"/>
  <c r="R29" i="53"/>
  <c r="AD30" i="53" a="1"/>
  <c r="AD30" i="53" s="1"/>
  <c r="N30" i="53" a="1"/>
  <c r="N30" i="53" s="1"/>
  <c r="AW30" i="53" a="1"/>
  <c r="AW30" i="53" s="1"/>
  <c r="AU30" i="53" a="1"/>
  <c r="AU30" i="53" s="1"/>
  <c r="AE30" i="53" a="1"/>
  <c r="AE30" i="53" s="1"/>
  <c r="AV30" i="53" a="1"/>
  <c r="AV30" i="53" s="1"/>
  <c r="AS30" i="53" a="1"/>
  <c r="AS30" i="53" s="1"/>
  <c r="Q30" i="53" a="1"/>
  <c r="Q30" i="53" s="1"/>
  <c r="O30" i="53" a="1"/>
  <c r="O30" i="53" s="1"/>
  <c r="M30" i="53" a="1"/>
  <c r="M30" i="53" s="1"/>
  <c r="AG30" i="53" a="1"/>
  <c r="AG30" i="53" s="1"/>
  <c r="AT30" i="53" a="1"/>
  <c r="AT30" i="53" s="1"/>
  <c r="AC30" i="53" a="1"/>
  <c r="AC30" i="53" s="1"/>
  <c r="AF30" i="53" a="1"/>
  <c r="AF30" i="53" s="1"/>
  <c r="AJ30" i="53" a="1"/>
  <c r="AJ30" i="53" s="1"/>
  <c r="P30" i="53" a="1"/>
  <c r="P30" i="53" s="1"/>
  <c r="AB30" i="53" a="1"/>
  <c r="AB30" i="53" s="1"/>
  <c r="T29" i="53"/>
  <c r="AN30" i="53" a="1"/>
  <c r="AN30" i="53" s="1"/>
  <c r="X29" i="53"/>
  <c r="A36" i="53"/>
  <c r="AD33" i="13"/>
  <c r="S34" i="13"/>
  <c r="S34" i="16" s="1" a="1"/>
  <c r="S34" i="16" s="1"/>
  <c r="AC34" i="13"/>
  <c r="Q34" i="13"/>
  <c r="W33" i="13"/>
  <c r="V35" i="13"/>
  <c r="C34" i="13"/>
  <c r="I33" i="13"/>
  <c r="G35" i="13"/>
  <c r="G35" i="16" s="1" a="1"/>
  <c r="G35" i="16" s="1"/>
  <c r="E34" i="13"/>
  <c r="E34" i="16" s="1" a="1"/>
  <c r="E34" i="16" s="1"/>
  <c r="AB34" i="13"/>
  <c r="AB33" i="16" a="1"/>
  <c r="AB33" i="16" s="1"/>
  <c r="J34" i="13"/>
  <c r="P33" i="13"/>
  <c r="O34" i="13"/>
  <c r="U34" i="13"/>
  <c r="U33" i="16" a="1"/>
  <c r="U33" i="16" s="1"/>
  <c r="T35" i="13"/>
  <c r="H34" i="13"/>
  <c r="N34" i="13"/>
  <c r="N33" i="16" a="1"/>
  <c r="N33" i="16" s="1"/>
  <c r="Z35" i="13"/>
  <c r="X35" i="13"/>
  <c r="D34" i="13"/>
  <c r="D33" i="16" a="1"/>
  <c r="D33" i="16" s="1"/>
  <c r="F34" i="13"/>
  <c r="M34" i="13"/>
  <c r="R34" i="13"/>
  <c r="R33" i="16" a="1"/>
  <c r="R33" i="16" s="1"/>
  <c r="AA34" i="13"/>
  <c r="K34" i="13"/>
  <c r="K33" i="16" a="1"/>
  <c r="K33" i="16" s="1"/>
  <c r="L34" i="13"/>
  <c r="L34" i="16" s="1" a="1"/>
  <c r="L34" i="16" s="1"/>
  <c r="Y34" i="13"/>
  <c r="Y33" i="16" a="1"/>
  <c r="Y33" i="16" s="1"/>
  <c r="AI5" i="41"/>
  <c r="AJ3" i="41"/>
  <c r="AJ7" i="41"/>
  <c r="AJ4" i="41"/>
  <c r="AJ2" i="41"/>
  <c r="AJ6" i="41"/>
  <c r="AA33" i="16" a="1"/>
  <c r="AA33" i="16" s="1"/>
  <c r="T33" i="16" a="1"/>
  <c r="T33" i="16" s="1"/>
  <c r="M33" i="16" a="1"/>
  <c r="M33" i="16" s="1"/>
  <c r="F33" i="16" a="1"/>
  <c r="F33" i="16" s="1"/>
  <c r="AI5" i="30"/>
  <c r="AI6" i="30"/>
  <c r="Z34" i="16" a="1"/>
  <c r="Z34" i="16" s="1"/>
  <c r="AJ3" i="30"/>
  <c r="AJ2" i="30"/>
  <c r="AJ4" i="30"/>
  <c r="AJ7" i="30"/>
  <c r="AJ22" i="1"/>
  <c r="C61" i="1"/>
  <c r="F61" i="1"/>
  <c r="AI25" i="1"/>
  <c r="E62" i="1"/>
  <c r="AJ24" i="1"/>
  <c r="D63" i="1"/>
  <c r="AK23" i="1"/>
  <c r="G63" i="1"/>
  <c r="AK26" i="1"/>
  <c r="AS4" i="3"/>
  <c r="AS7" i="3"/>
  <c r="AS5" i="3"/>
  <c r="AS2" i="3"/>
  <c r="AS3" i="3"/>
  <c r="AS6" i="3"/>
  <c r="B35" i="18"/>
  <c r="I40" i="17"/>
  <c r="I41" i="17" s="1"/>
  <c r="L40" i="17"/>
  <c r="K34" i="53" s="1"/>
  <c r="K34" i="18"/>
  <c r="A37" i="18"/>
  <c r="C62" i="1"/>
  <c r="C26" i="66" l="1" a="1"/>
  <c r="C26" i="66" s="1"/>
  <c r="C27" i="28" s="1"/>
  <c r="D26" i="66" a="1"/>
  <c r="D26" i="66" s="1"/>
  <c r="D27" i="28" s="1"/>
  <c r="E26" i="66" a="1"/>
  <c r="E26" i="66" s="1"/>
  <c r="E27" i="28" s="1"/>
  <c r="F26" i="66" a="1"/>
  <c r="F26" i="66" s="1"/>
  <c r="F27" i="28" s="1"/>
  <c r="C27" i="66" a="1"/>
  <c r="C27" i="66" s="1"/>
  <c r="C28" i="28" s="1"/>
  <c r="D27" i="66" a="1"/>
  <c r="D27" i="66" s="1"/>
  <c r="D28" i="28" s="1"/>
  <c r="E27" i="66" a="1"/>
  <c r="E27" i="66" s="1"/>
  <c r="E28" i="28" s="1"/>
  <c r="F27" i="66" a="1"/>
  <c r="F27" i="66" s="1"/>
  <c r="F28" i="28" s="1"/>
  <c r="AC62" i="45"/>
  <c r="C94" i="45"/>
  <c r="P27" i="47"/>
  <c r="W27" i="47"/>
  <c r="AD27" i="47"/>
  <c r="AD2" i="45"/>
  <c r="AD22" i="45" s="1" a="1"/>
  <c r="AD22" i="45" s="1"/>
  <c r="AD42" i="45" s="1"/>
  <c r="AD3" i="45"/>
  <c r="AD23" i="45" s="1" a="1"/>
  <c r="AD23" i="45" s="1"/>
  <c r="AD43" i="45" s="1"/>
  <c r="AD4" i="45"/>
  <c r="AD24" i="45" s="1" a="1"/>
  <c r="AD24" i="45" s="1"/>
  <c r="AD44" i="45" s="1"/>
  <c r="C95" i="45" s="1"/>
  <c r="C29" i="47" s="1" a="1"/>
  <c r="C29" i="47" s="1"/>
  <c r="AE8" i="45"/>
  <c r="AE28" i="45" s="1" a="1"/>
  <c r="AE28" i="45" s="1"/>
  <c r="AE9" i="45"/>
  <c r="AE29" i="45" s="1" a="1"/>
  <c r="AE29" i="45" s="1"/>
  <c r="AE49" i="45" s="1"/>
  <c r="AE10" i="45"/>
  <c r="AE30" i="45" s="1" a="1"/>
  <c r="AE30" i="45" s="1"/>
  <c r="AE17" i="45"/>
  <c r="AE37" i="45" s="1" a="1"/>
  <c r="AE37" i="45" s="1"/>
  <c r="AE18" i="45"/>
  <c r="AE38" i="45" s="1" a="1"/>
  <c r="AE38" i="45" s="1"/>
  <c r="AE19" i="45"/>
  <c r="AE39" i="45" s="1" a="1"/>
  <c r="AE39" i="45" s="1"/>
  <c r="AE59" i="45" s="1"/>
  <c r="AE5" i="45"/>
  <c r="AE25" i="45" s="1" a="1"/>
  <c r="AE25" i="45" s="1"/>
  <c r="AE7" i="45"/>
  <c r="AE27" i="45" s="1" a="1"/>
  <c r="AE27" i="45" s="1"/>
  <c r="AE47" i="45" s="1"/>
  <c r="AE6" i="45"/>
  <c r="AE26" i="45" s="1" a="1"/>
  <c r="AE26" i="45" s="1"/>
  <c r="AE15" i="45"/>
  <c r="AE35" i="45" s="1" a="1"/>
  <c r="AE35" i="45" s="1"/>
  <c r="AE55" i="45" s="1"/>
  <c r="AE14" i="45"/>
  <c r="AE34" i="45" s="1" a="1"/>
  <c r="AE34" i="45" s="1"/>
  <c r="AE16" i="45"/>
  <c r="AE36" i="45" s="1" a="1"/>
  <c r="AE36" i="45" s="1"/>
  <c r="AE12" i="45"/>
  <c r="AE32" i="45" s="1" a="1"/>
  <c r="AE32" i="45" s="1"/>
  <c r="AE13" i="45"/>
  <c r="AE33" i="45" s="1" a="1"/>
  <c r="AE33" i="45" s="1"/>
  <c r="AE11" i="45"/>
  <c r="AE31" i="45" s="1" a="1"/>
  <c r="AE31" i="45" s="1"/>
  <c r="C28" i="47" a="1"/>
  <c r="C28" i="47" s="1"/>
  <c r="I28" i="47" s="1"/>
  <c r="J28" i="47" a="1"/>
  <c r="J28" i="47" s="1"/>
  <c r="X28" i="47" a="1"/>
  <c r="X28" i="47" s="1"/>
  <c r="H35" i="63"/>
  <c r="J35" i="63"/>
  <c r="P35" i="63" s="1"/>
  <c r="Q28" i="47" a="1"/>
  <c r="Q28" i="47" s="1"/>
  <c r="U28" i="47" a="1"/>
  <c r="U28" i="47" s="1"/>
  <c r="Z28" i="47" a="1"/>
  <c r="Z28" i="47" s="1"/>
  <c r="M28" i="47" a="1"/>
  <c r="M28" i="47" s="1"/>
  <c r="AA28" i="47" a="1"/>
  <c r="AA28" i="47" s="1"/>
  <c r="L28" i="47" a="1"/>
  <c r="L28" i="47" s="1"/>
  <c r="T28" i="47" a="1"/>
  <c r="T28" i="47" s="1"/>
  <c r="S28" i="47" a="1"/>
  <c r="S28" i="47" s="1"/>
  <c r="AD63" i="45"/>
  <c r="F24" i="57" a="1"/>
  <c r="F24" i="57" s="1"/>
  <c r="E24" i="57" a="1"/>
  <c r="E24" i="57" s="1"/>
  <c r="D24" i="57" a="1"/>
  <c r="D24" i="57" s="1"/>
  <c r="G95" i="45"/>
  <c r="G29" i="47" s="1" a="1"/>
  <c r="G29" i="47" s="1"/>
  <c r="D95" i="45"/>
  <c r="D29" i="47" s="1" a="1"/>
  <c r="D29" i="47" s="1"/>
  <c r="AD65" i="45"/>
  <c r="F95" i="45"/>
  <c r="F29" i="47" s="1" a="1"/>
  <c r="F29" i="47" s="1"/>
  <c r="AD66" i="45"/>
  <c r="H95" i="45"/>
  <c r="H29" i="47" s="1" a="1"/>
  <c r="H29" i="47" s="1"/>
  <c r="Y28" i="47" a="1"/>
  <c r="Y28" i="47" s="1"/>
  <c r="O28" i="47" a="1"/>
  <c r="O28" i="47" s="1"/>
  <c r="K28" i="47" a="1"/>
  <c r="K28" i="47" s="1"/>
  <c r="V28" i="47" a="1"/>
  <c r="V28" i="47" s="1"/>
  <c r="R28" i="47" a="1"/>
  <c r="R28" i="47" s="1"/>
  <c r="AC28" i="47" a="1"/>
  <c r="AC28" i="47" s="1"/>
  <c r="AD67" i="45"/>
  <c r="E95" i="45"/>
  <c r="E29" i="47" s="1" a="1"/>
  <c r="E29" i="47" s="1"/>
  <c r="AB28" i="47" a="1"/>
  <c r="AB28" i="47" s="1"/>
  <c r="AD64" i="45"/>
  <c r="N28" i="47" a="1"/>
  <c r="N28" i="47" s="1"/>
  <c r="AE58" i="45"/>
  <c r="AE57" i="45"/>
  <c r="AE45" i="45"/>
  <c r="AE46" i="45"/>
  <c r="AE51" i="45"/>
  <c r="AE53" i="45"/>
  <c r="AE52" i="45"/>
  <c r="AE48" i="45"/>
  <c r="AE50" i="45"/>
  <c r="AE54" i="45"/>
  <c r="AE56" i="45"/>
  <c r="AN31" i="18" a="1"/>
  <c r="AN31" i="18" s="1"/>
  <c r="F36" i="63"/>
  <c r="N36" i="63" s="1"/>
  <c r="AL31" i="18" a="1"/>
  <c r="AL31" i="18" s="1"/>
  <c r="D36" i="63"/>
  <c r="L36" i="63" s="1"/>
  <c r="E36" i="63"/>
  <c r="M36" i="63" s="1"/>
  <c r="G36" i="63"/>
  <c r="O36" i="63" s="1"/>
  <c r="C36" i="63"/>
  <c r="K36" i="63" s="1"/>
  <c r="B36" i="63"/>
  <c r="AJ31" i="18" a="1"/>
  <c r="AJ31" i="18" s="1"/>
  <c r="BR31" i="18"/>
  <c r="BS31" i="18"/>
  <c r="BP31" i="18"/>
  <c r="BT31" i="18"/>
  <c r="BU31" i="18"/>
  <c r="BQ31" i="18"/>
  <c r="C24" i="57" a="1"/>
  <c r="C24" i="57" s="1"/>
  <c r="AP36" i="17"/>
  <c r="AP91" i="17" s="1"/>
  <c r="X91" i="17"/>
  <c r="AN36" i="17"/>
  <c r="AN91" i="17" s="1"/>
  <c r="V91" i="17"/>
  <c r="BB31" i="18" a="1"/>
  <c r="BB31" i="18" s="1"/>
  <c r="BD31" i="18" a="1"/>
  <c r="BD31" i="18" s="1"/>
  <c r="AD11" i="41"/>
  <c r="AD19" i="41" s="1"/>
  <c r="AS36" i="17"/>
  <c r="AS91" i="17" s="1"/>
  <c r="AR36" i="17"/>
  <c r="AR91" i="17" s="1"/>
  <c r="AQ36" i="17"/>
  <c r="AQ91" i="17" s="1"/>
  <c r="AO36" i="17"/>
  <c r="AO91" i="17" s="1"/>
  <c r="AF12" i="30" a="1"/>
  <c r="AF12" i="30" s="1"/>
  <c r="AF20" i="30" s="1"/>
  <c r="AI37" i="17"/>
  <c r="AI92" i="17" s="1"/>
  <c r="AH37" i="17"/>
  <c r="AH92" i="17" s="1"/>
  <c r="AF14" i="30" a="1"/>
  <c r="AF14" i="30" s="1"/>
  <c r="AF22" i="30" s="1"/>
  <c r="AG37" i="17"/>
  <c r="AG92" i="17" s="1"/>
  <c r="AF11" i="30" a="1"/>
  <c r="AF11" i="30" s="1"/>
  <c r="AF19" i="30" s="1"/>
  <c r="AE37" i="17"/>
  <c r="AE92" i="17" s="1"/>
  <c r="AF13" i="30" a="1"/>
  <c r="AF13" i="30" s="1"/>
  <c r="AF21" i="30" s="1"/>
  <c r="AF10" i="30" a="1"/>
  <c r="AF10" i="30" s="1"/>
  <c r="AF18" i="30" s="1"/>
  <c r="AJ37" i="17"/>
  <c r="AJ92" i="17" s="1"/>
  <c r="W37" i="17" a="1"/>
  <c r="W37" i="17" s="1"/>
  <c r="W92" i="17" s="1"/>
  <c r="AF37" i="17"/>
  <c r="AF92" i="17" s="1"/>
  <c r="V37" i="17" a="1"/>
  <c r="V37" i="17" s="1"/>
  <c r="V92" i="17" s="1"/>
  <c r="AF15" i="30" a="1"/>
  <c r="AF15" i="30" s="1"/>
  <c r="AF23" i="30" s="1"/>
  <c r="Z37" i="17" a="1"/>
  <c r="Z37" i="17" s="1"/>
  <c r="Z92" i="17" s="1"/>
  <c r="Y37" i="17" a="1"/>
  <c r="Y37" i="17" s="1"/>
  <c r="AA37" i="17" a="1"/>
  <c r="AA37" i="17" s="1"/>
  <c r="X37" i="17" a="1"/>
  <c r="X37" i="17" s="1"/>
  <c r="X92" i="17" s="1"/>
  <c r="AK31" i="18" a="1"/>
  <c r="AK31" i="18" s="1"/>
  <c r="AB10" i="25"/>
  <c r="AB11" i="25" s="1"/>
  <c r="L51" i="3"/>
  <c r="C30" i="60"/>
  <c r="J30" i="60" s="1"/>
  <c r="D30" i="60"/>
  <c r="K30" i="60" s="1"/>
  <c r="E30" i="60"/>
  <c r="L30" i="60" s="1"/>
  <c r="F30" i="60"/>
  <c r="M30" i="60" s="1"/>
  <c r="H34" i="28"/>
  <c r="G38" i="59"/>
  <c r="CB30" i="18"/>
  <c r="AZ31" i="18" a="1"/>
  <c r="AZ31" i="18" s="1"/>
  <c r="BY30" i="18"/>
  <c r="AD12" i="41"/>
  <c r="AD20" i="41" s="1"/>
  <c r="AP30" i="18"/>
  <c r="BA31" i="18" a="1"/>
  <c r="BA31" i="18" s="1"/>
  <c r="S37" i="17"/>
  <c r="AM31" i="18" a="1"/>
  <c r="AM31" i="18" s="1"/>
  <c r="BC31" i="18" a="1"/>
  <c r="BC31" i="18" s="1"/>
  <c r="BZ30" i="18"/>
  <c r="CA30" i="18"/>
  <c r="R30" i="18"/>
  <c r="AS31" i="18" a="1"/>
  <c r="AS31" i="18" s="1"/>
  <c r="AM11" i="3" s="1"/>
  <c r="AM19" i="3" s="1"/>
  <c r="AF31" i="18" a="1"/>
  <c r="AF31" i="18" s="1"/>
  <c r="AL24" i="3"/>
  <c r="P38" i="17" a="1"/>
  <c r="P38" i="17" s="1"/>
  <c r="AY38" i="17" s="1"/>
  <c r="M38" i="17" a="1"/>
  <c r="M38" i="17" s="1"/>
  <c r="AV38" i="17" s="1"/>
  <c r="R38" i="17" a="1"/>
  <c r="R38" i="17" s="1"/>
  <c r="BA38" i="17" s="1"/>
  <c r="Q38" i="17" a="1"/>
  <c r="Q38" i="17" s="1"/>
  <c r="AZ38" i="17" s="1"/>
  <c r="O38" i="17" a="1"/>
  <c r="O38" i="17" s="1"/>
  <c r="AX38" i="17" s="1"/>
  <c r="N38" i="17" a="1"/>
  <c r="N38" i="17" s="1"/>
  <c r="AW38" i="17" s="1"/>
  <c r="W30" i="18"/>
  <c r="AU31" i="18" a="1"/>
  <c r="AU31" i="18" s="1"/>
  <c r="AM13" i="3" s="1"/>
  <c r="AM21" i="3" s="1"/>
  <c r="N31" i="18" a="1"/>
  <c r="N31" i="18" s="1"/>
  <c r="AG31" i="18" a="1"/>
  <c r="AG31" i="18" s="1"/>
  <c r="BH31" i="18" a="1"/>
  <c r="BH31" i="18" s="1"/>
  <c r="AD24" i="30"/>
  <c r="B55" i="30" s="1"/>
  <c r="O31" i="18" a="1"/>
  <c r="O31" i="18" s="1"/>
  <c r="AB31" i="18" a="1"/>
  <c r="AB31" i="18" s="1"/>
  <c r="BI31" i="18" a="1"/>
  <c r="BI31" i="18" s="1"/>
  <c r="Y30" i="18"/>
  <c r="X30" i="18"/>
  <c r="P31" i="18" a="1"/>
  <c r="P31" i="18" s="1"/>
  <c r="BX30" i="18"/>
  <c r="V30" i="18"/>
  <c r="T30" i="18"/>
  <c r="U30" i="18"/>
  <c r="M31" i="18" a="1"/>
  <c r="M31" i="18" s="1"/>
  <c r="AC31" i="18" a="1"/>
  <c r="AC31" i="18" s="1"/>
  <c r="BJ31" i="18" a="1"/>
  <c r="BJ31" i="18" s="1"/>
  <c r="CC30" i="18"/>
  <c r="AW31" i="18" a="1"/>
  <c r="AW31" i="18" s="1"/>
  <c r="AM15" i="3" s="1"/>
  <c r="AM23" i="3" s="1"/>
  <c r="AR31" i="18" a="1"/>
  <c r="AR31" i="18" s="1"/>
  <c r="AM10" i="3" s="1"/>
  <c r="AM18" i="3" s="1"/>
  <c r="Q31" i="18" a="1"/>
  <c r="Q31" i="18" s="1"/>
  <c r="BK31" i="18" a="1"/>
  <c r="BK31" i="18" s="1"/>
  <c r="AT31" i="18" a="1"/>
  <c r="AT31" i="18" s="1"/>
  <c r="AM12" i="3" s="1"/>
  <c r="AM20" i="3" s="1"/>
  <c r="L31" i="18" a="1"/>
  <c r="L31" i="18" s="1"/>
  <c r="AD31" i="18" a="1"/>
  <c r="AD31" i="18" s="1"/>
  <c r="AO31" i="18" a="1"/>
  <c r="AO31" i="18" s="1"/>
  <c r="BL31" i="18" a="1"/>
  <c r="BL31" i="18" s="1"/>
  <c r="AD15" i="41"/>
  <c r="AD23" i="41" s="1"/>
  <c r="AV31" i="18" a="1"/>
  <c r="AV31" i="18" s="1"/>
  <c r="AM14" i="3" s="1"/>
  <c r="AM22" i="3" s="1"/>
  <c r="AE31" i="18" a="1"/>
  <c r="AE31" i="18" s="1"/>
  <c r="BE31" i="18" a="1"/>
  <c r="BE31" i="18" s="1"/>
  <c r="BM31" i="18" a="1"/>
  <c r="BM31" i="18" s="1"/>
  <c r="AP30" i="53"/>
  <c r="Q31" i="53" a="1"/>
  <c r="Q31" i="53" s="1"/>
  <c r="AS31" i="53" a="1"/>
  <c r="AS31" i="53" s="1"/>
  <c r="T30" i="53"/>
  <c r="AF31" i="53" a="1"/>
  <c r="AF31" i="53" s="1"/>
  <c r="M31" i="53" a="1"/>
  <c r="M31" i="53" s="1"/>
  <c r="O31" i="53" a="1"/>
  <c r="O31" i="53" s="1"/>
  <c r="AT31" i="53" a="1"/>
  <c r="AT31" i="53" s="1"/>
  <c r="P31" i="53" a="1"/>
  <c r="P31" i="53" s="1"/>
  <c r="AV31" i="53" a="1"/>
  <c r="AV31" i="53" s="1"/>
  <c r="AE31" i="53" a="1"/>
  <c r="AE31" i="53" s="1"/>
  <c r="AG31" i="53" a="1"/>
  <c r="AG31" i="53" s="1"/>
  <c r="AR31" i="53" a="1"/>
  <c r="AR31" i="53" s="1"/>
  <c r="AC31" i="53" a="1"/>
  <c r="AC31" i="53" s="1"/>
  <c r="N31" i="53" a="1"/>
  <c r="N31" i="53" s="1"/>
  <c r="AJ31" i="53" a="1"/>
  <c r="AJ31" i="53" s="1"/>
  <c r="AB31" i="53" a="1"/>
  <c r="AB31" i="53" s="1"/>
  <c r="L31" i="53" a="1"/>
  <c r="L31" i="53" s="1"/>
  <c r="R30" i="53"/>
  <c r="AU31" i="53" a="1"/>
  <c r="AU31" i="53" s="1"/>
  <c r="AW31" i="53" a="1"/>
  <c r="AW31" i="53" s="1"/>
  <c r="AD31" i="53" a="1"/>
  <c r="AD31" i="53" s="1"/>
  <c r="U30" i="53"/>
  <c r="AK31" i="53" a="1"/>
  <c r="AK31" i="53" s="1"/>
  <c r="AL31" i="53" a="1"/>
  <c r="AL31" i="53" s="1"/>
  <c r="V30" i="53"/>
  <c r="W30" i="53"/>
  <c r="AM31" i="53" a="1"/>
  <c r="AM31" i="53" s="1"/>
  <c r="X30" i="53"/>
  <c r="AN31" i="53" a="1"/>
  <c r="AN31" i="53" s="1"/>
  <c r="Y30" i="53"/>
  <c r="AO31" i="53" a="1"/>
  <c r="AO31" i="53" s="1"/>
  <c r="A37" i="53"/>
  <c r="Y35" i="13"/>
  <c r="Y34" i="16" a="1"/>
  <c r="Y34" i="16" s="1"/>
  <c r="K35" i="13"/>
  <c r="K34" i="16" a="1"/>
  <c r="K34" i="16" s="1"/>
  <c r="M35" i="13"/>
  <c r="H35" i="13"/>
  <c r="O35" i="13"/>
  <c r="E35" i="13"/>
  <c r="E35" i="16" s="1" a="1"/>
  <c r="E35" i="16" s="1"/>
  <c r="C35" i="13"/>
  <c r="C35" i="16" s="1" a="1"/>
  <c r="C35" i="16" s="1"/>
  <c r="I34" i="13"/>
  <c r="D35" i="13"/>
  <c r="D34" i="16" a="1"/>
  <c r="D34" i="16" s="1"/>
  <c r="N35" i="13"/>
  <c r="N34" i="16" a="1"/>
  <c r="N34" i="16" s="1"/>
  <c r="U35" i="13"/>
  <c r="U34" i="16" a="1"/>
  <c r="U34" i="16" s="1"/>
  <c r="Q35" i="13"/>
  <c r="Q35" i="16" s="1" a="1"/>
  <c r="Q35" i="16" s="1"/>
  <c r="W34" i="13"/>
  <c r="AC35" i="13"/>
  <c r="L35" i="13"/>
  <c r="L35" i="16" s="1" a="1"/>
  <c r="L35" i="16" s="1"/>
  <c r="R35" i="13"/>
  <c r="R34" i="16" a="1"/>
  <c r="R34" i="16" s="1"/>
  <c r="F35" i="13"/>
  <c r="AD34" i="13"/>
  <c r="Z36" i="13"/>
  <c r="T36" i="13"/>
  <c r="J35" i="13"/>
  <c r="P34" i="13"/>
  <c r="AB35" i="13"/>
  <c r="AB34" i="16" a="1"/>
  <c r="AB34" i="16" s="1"/>
  <c r="G36" i="13"/>
  <c r="G36" i="16" s="1" a="1"/>
  <c r="G36" i="16" s="1"/>
  <c r="S35" i="13"/>
  <c r="S35" i="16" s="1" a="1"/>
  <c r="S35" i="16" s="1"/>
  <c r="AA35" i="13"/>
  <c r="X36" i="13"/>
  <c r="V36" i="13"/>
  <c r="AK3" i="41"/>
  <c r="AK7" i="41"/>
  <c r="AK4" i="41"/>
  <c r="AK2" i="41"/>
  <c r="AK6" i="41"/>
  <c r="AJ5" i="41"/>
  <c r="AA34" i="16" a="1"/>
  <c r="AA34" i="16" s="1"/>
  <c r="T34" i="16" a="1"/>
  <c r="T34" i="16" s="1"/>
  <c r="F34" i="16" a="1"/>
  <c r="F34" i="16" s="1"/>
  <c r="M34" i="16" a="1"/>
  <c r="M34" i="16" s="1"/>
  <c r="AK7" i="30"/>
  <c r="AK2" i="30"/>
  <c r="AJ6" i="30"/>
  <c r="X35" i="16" a="1"/>
  <c r="X35" i="16" s="1"/>
  <c r="X34" i="16" a="1"/>
  <c r="X34" i="16" s="1"/>
  <c r="Q34" i="16" a="1"/>
  <c r="Q34" i="16" s="1"/>
  <c r="J34" i="16" a="1"/>
  <c r="J34" i="16" s="1"/>
  <c r="C34" i="16" a="1"/>
  <c r="C34" i="16" s="1"/>
  <c r="Z35" i="16" a="1"/>
  <c r="Z35" i="16" s="1"/>
  <c r="AK4" i="30"/>
  <c r="AJ5" i="30"/>
  <c r="AK3" i="30"/>
  <c r="D64" i="1"/>
  <c r="AL23" i="1"/>
  <c r="E63" i="1"/>
  <c r="AK24" i="1"/>
  <c r="AK22" i="1"/>
  <c r="G64" i="1"/>
  <c r="AL26" i="1"/>
  <c r="F62" i="1"/>
  <c r="AJ25" i="1"/>
  <c r="AT2" i="3"/>
  <c r="AT6" i="3"/>
  <c r="AT7" i="3"/>
  <c r="AT3" i="3"/>
  <c r="AT5" i="3"/>
  <c r="AT4" i="3"/>
  <c r="L41" i="17"/>
  <c r="K35" i="53" s="1"/>
  <c r="K35" i="18"/>
  <c r="B36" i="18"/>
  <c r="A38" i="18"/>
  <c r="C28" i="66" l="1" a="1"/>
  <c r="C28" i="66" s="1"/>
  <c r="C29" i="28" s="1"/>
  <c r="D28" i="66" a="1"/>
  <c r="D28" i="66" s="1"/>
  <c r="D29" i="28" s="1"/>
  <c r="E28" i="66" a="1"/>
  <c r="E28" i="66" s="1"/>
  <c r="E29" i="28" s="1"/>
  <c r="F28" i="66" a="1"/>
  <c r="F28" i="66" s="1"/>
  <c r="F29" i="28" s="1"/>
  <c r="W28" i="47"/>
  <c r="AD28" i="47"/>
  <c r="P28" i="47"/>
  <c r="I29" i="47"/>
  <c r="AF11" i="45"/>
  <c r="AF31" i="45" s="1" a="1"/>
  <c r="AF31" i="45" s="1"/>
  <c r="AF13" i="45"/>
  <c r="AF33" i="45" s="1" a="1"/>
  <c r="AF33" i="45" s="1"/>
  <c r="AF12" i="45"/>
  <c r="AF32" i="45" s="1" a="1"/>
  <c r="AF32" i="45" s="1"/>
  <c r="AF16" i="45"/>
  <c r="AF36" i="45" s="1" a="1"/>
  <c r="AF36" i="45" s="1"/>
  <c r="AF56" i="45" s="1"/>
  <c r="AF14" i="45"/>
  <c r="AF34" i="45" s="1" a="1"/>
  <c r="AF34" i="45" s="1"/>
  <c r="AF15" i="45"/>
  <c r="AF35" i="45" s="1" a="1"/>
  <c r="AF35" i="45" s="1"/>
  <c r="AF6" i="45"/>
  <c r="AF26" i="45" s="1" a="1"/>
  <c r="AF26" i="45" s="1"/>
  <c r="AF7" i="45"/>
  <c r="AF27" i="45" s="1" a="1"/>
  <c r="AF27" i="45" s="1"/>
  <c r="AF5" i="45"/>
  <c r="AF25" i="45" s="1" a="1"/>
  <c r="AF25" i="45" s="1"/>
  <c r="AF19" i="45"/>
  <c r="AF39" i="45" s="1" a="1"/>
  <c r="AF39" i="45" s="1"/>
  <c r="AF18" i="45"/>
  <c r="AF38" i="45" s="1" a="1"/>
  <c r="AF38" i="45" s="1"/>
  <c r="AF17" i="45"/>
  <c r="AF37" i="45" s="1" a="1"/>
  <c r="AF37" i="45" s="1"/>
  <c r="AF57" i="45" s="1"/>
  <c r="AF10" i="45"/>
  <c r="AF30" i="45" s="1" a="1"/>
  <c r="AF30" i="45" s="1"/>
  <c r="AF9" i="45"/>
  <c r="AF29" i="45" s="1" a="1"/>
  <c r="AF29" i="45" s="1"/>
  <c r="AF8" i="45"/>
  <c r="AF28" i="45" s="1" a="1"/>
  <c r="AF28" i="45" s="1"/>
  <c r="AE4" i="45"/>
  <c r="AE24" i="45" s="1" a="1"/>
  <c r="AE24" i="45" s="1"/>
  <c r="AE3" i="45"/>
  <c r="AE23" i="45" s="1" a="1"/>
  <c r="AE23" i="45" s="1"/>
  <c r="AE43" i="45" s="1"/>
  <c r="AE2" i="45"/>
  <c r="AE22" i="45" s="1" a="1"/>
  <c r="AE22" i="45" s="1"/>
  <c r="AE42" i="45" s="1"/>
  <c r="AE44" i="45"/>
  <c r="AD62" i="45"/>
  <c r="H36" i="63"/>
  <c r="J36" i="63"/>
  <c r="P36" i="63" s="1"/>
  <c r="V29" i="47" a="1"/>
  <c r="V29" i="47" s="1"/>
  <c r="S29" i="47" a="1"/>
  <c r="S29" i="47" s="1"/>
  <c r="N29" i="47" a="1"/>
  <c r="N29" i="47" s="1"/>
  <c r="AB29" i="47" a="1"/>
  <c r="AB29" i="47" s="1"/>
  <c r="U29" i="47" a="1"/>
  <c r="U29" i="47" s="1"/>
  <c r="L29" i="47" a="1"/>
  <c r="L29" i="47" s="1"/>
  <c r="O29" i="47" a="1"/>
  <c r="O29" i="47" s="1"/>
  <c r="J29" i="47" a="1"/>
  <c r="J29" i="47" s="1"/>
  <c r="M29" i="47" a="1"/>
  <c r="M29" i="47" s="1"/>
  <c r="K29" i="47" a="1"/>
  <c r="K29" i="47" s="1"/>
  <c r="Y29" i="47" a="1"/>
  <c r="Y29" i="47" s="1"/>
  <c r="R29" i="47" a="1"/>
  <c r="R29" i="47" s="1"/>
  <c r="T29" i="47" a="1"/>
  <c r="T29" i="47" s="1"/>
  <c r="AA29" i="47" a="1"/>
  <c r="AA29" i="47" s="1"/>
  <c r="AE67" i="45"/>
  <c r="D25" i="57" a="1"/>
  <c r="D25" i="57" s="1"/>
  <c r="F25" i="57" a="1"/>
  <c r="F25" i="57" s="1"/>
  <c r="H96" i="45"/>
  <c r="H30" i="47" s="1" a="1"/>
  <c r="H30" i="47" s="1"/>
  <c r="Z29" i="47" a="1"/>
  <c r="Z29" i="47" s="1"/>
  <c r="AC29" i="47" a="1"/>
  <c r="AC29" i="47" s="1"/>
  <c r="E25" i="57" a="1"/>
  <c r="E25" i="57" s="1"/>
  <c r="F96" i="45"/>
  <c r="F30" i="47" s="1" a="1"/>
  <c r="F30" i="47" s="1"/>
  <c r="AE63" i="45"/>
  <c r="E96" i="45"/>
  <c r="E30" i="47" s="1" a="1"/>
  <c r="E30" i="47" s="1"/>
  <c r="G96" i="45"/>
  <c r="G30" i="47" s="1" a="1"/>
  <c r="G30" i="47" s="1"/>
  <c r="AE65" i="45"/>
  <c r="AE66" i="45"/>
  <c r="D96" i="45"/>
  <c r="D30" i="47" s="1" a="1"/>
  <c r="D30" i="47" s="1"/>
  <c r="AE64" i="45"/>
  <c r="AF59" i="45"/>
  <c r="AF58" i="45"/>
  <c r="X29" i="47" a="1"/>
  <c r="X29" i="47" s="1"/>
  <c r="AF48" i="45"/>
  <c r="AF50" i="45"/>
  <c r="AF49" i="45"/>
  <c r="Q29" i="47" a="1"/>
  <c r="Q29" i="47" s="1"/>
  <c r="AF47" i="45"/>
  <c r="AF45" i="45"/>
  <c r="AF46" i="45"/>
  <c r="AF54" i="45"/>
  <c r="AF55" i="45"/>
  <c r="AF53" i="45"/>
  <c r="AF52" i="45"/>
  <c r="AF51" i="45"/>
  <c r="F37" i="63"/>
  <c r="N37" i="63" s="1"/>
  <c r="E37" i="63"/>
  <c r="M37" i="63" s="1"/>
  <c r="D37" i="63"/>
  <c r="L37" i="63" s="1"/>
  <c r="G37" i="63"/>
  <c r="O37" i="63" s="1"/>
  <c r="B37" i="63"/>
  <c r="C37" i="63"/>
  <c r="K37" i="63" s="1"/>
  <c r="BP32" i="18"/>
  <c r="BT32" i="18"/>
  <c r="BQ32" i="18"/>
  <c r="BU32" i="18"/>
  <c r="BR32" i="18"/>
  <c r="BS32" i="18"/>
  <c r="C25" i="57" a="1"/>
  <c r="C25" i="57" s="1"/>
  <c r="AS37" i="17"/>
  <c r="AS92" i="17" s="1"/>
  <c r="AA92" i="17"/>
  <c r="AQ37" i="17"/>
  <c r="AQ92" i="17" s="1"/>
  <c r="Y92" i="17"/>
  <c r="AZ32" i="18" a="1"/>
  <c r="AZ32" i="18" s="1"/>
  <c r="AK32" i="18" a="1"/>
  <c r="AK32" i="18" s="1"/>
  <c r="AN37" i="17"/>
  <c r="AN92" i="17" s="1"/>
  <c r="AO37" i="17"/>
  <c r="AO92" i="17" s="1"/>
  <c r="AP37" i="17"/>
  <c r="AP92" i="17" s="1"/>
  <c r="AR37" i="17"/>
  <c r="AR92" i="17" s="1"/>
  <c r="AO32" i="18" a="1"/>
  <c r="AO32" i="18" s="1"/>
  <c r="BA32" i="18" a="1"/>
  <c r="BA32" i="18" s="1"/>
  <c r="AG14" i="30" a="1"/>
  <c r="AG14" i="30" s="1"/>
  <c r="AG22" i="30" s="1"/>
  <c r="AJ38" i="17"/>
  <c r="AJ93" i="17" s="1"/>
  <c r="AG11" i="30" a="1"/>
  <c r="AG11" i="30" s="1"/>
  <c r="AG19" i="30" s="1"/>
  <c r="AI38" i="17"/>
  <c r="AI93" i="17" s="1"/>
  <c r="AG13" i="30" a="1"/>
  <c r="AG13" i="30" s="1"/>
  <c r="AG21" i="30" s="1"/>
  <c r="AG38" i="17"/>
  <c r="AG93" i="17" s="1"/>
  <c r="AG10" i="30" a="1"/>
  <c r="AG10" i="30" s="1"/>
  <c r="AG18" i="30" s="1"/>
  <c r="AG15" i="30" a="1"/>
  <c r="AG15" i="30" s="1"/>
  <c r="AG23" i="30" s="1"/>
  <c r="AE38" i="17"/>
  <c r="AE93" i="17" s="1"/>
  <c r="X38" i="17" a="1"/>
  <c r="X38" i="17" s="1"/>
  <c r="X93" i="17" s="1"/>
  <c r="W38" i="17" a="1"/>
  <c r="W38" i="17" s="1"/>
  <c r="W93" i="17" s="1"/>
  <c r="V38" i="17" a="1"/>
  <c r="V38" i="17" s="1"/>
  <c r="V93" i="17" s="1"/>
  <c r="AG12" i="30" a="1"/>
  <c r="AG12" i="30" s="1"/>
  <c r="AG20" i="30" s="1"/>
  <c r="AA38" i="17" a="1"/>
  <c r="AA38" i="17" s="1"/>
  <c r="AA93" i="17" s="1"/>
  <c r="AF38" i="17"/>
  <c r="AF93" i="17" s="1"/>
  <c r="AH38" i="17"/>
  <c r="AH93" i="17" s="1"/>
  <c r="Z38" i="17" a="1"/>
  <c r="Z38" i="17" s="1"/>
  <c r="Y38" i="17" a="1"/>
  <c r="Y38" i="17" s="1"/>
  <c r="Y93" i="17" s="1"/>
  <c r="AE11" i="41"/>
  <c r="AE19" i="41" s="1"/>
  <c r="F31" i="60"/>
  <c r="M31" i="60" s="1"/>
  <c r="C31" i="60"/>
  <c r="J31" i="60" s="1"/>
  <c r="D31" i="60"/>
  <c r="K31" i="60" s="1"/>
  <c r="E31" i="60"/>
  <c r="L31" i="60" s="1"/>
  <c r="G39" i="59"/>
  <c r="H35" i="28"/>
  <c r="V31" i="18"/>
  <c r="AV32" i="18" a="1"/>
  <c r="AV32" i="18" s="1"/>
  <c r="AN14" i="3" s="1"/>
  <c r="AN22" i="3" s="1"/>
  <c r="AC10" i="25"/>
  <c r="AC11" i="25" s="1"/>
  <c r="L52" i="3"/>
  <c r="AL32" i="18" a="1"/>
  <c r="AL32" i="18" s="1"/>
  <c r="X31" i="18"/>
  <c r="AE15" i="41"/>
  <c r="AE23" i="41" s="1"/>
  <c r="AW32" i="18" a="1"/>
  <c r="AW32" i="18" s="1"/>
  <c r="AN15" i="3" s="1"/>
  <c r="AN23" i="3" s="1"/>
  <c r="AU32" i="18" a="1"/>
  <c r="AU32" i="18" s="1"/>
  <c r="AN13" i="3" s="1"/>
  <c r="AN21" i="3" s="1"/>
  <c r="U31" i="18"/>
  <c r="Y31" i="18"/>
  <c r="AT32" i="18" a="1"/>
  <c r="AT32" i="18" s="1"/>
  <c r="AN12" i="3" s="1"/>
  <c r="AN20" i="3" s="1"/>
  <c r="BD32" i="18" a="1"/>
  <c r="BD32" i="18" s="1"/>
  <c r="R31" i="18"/>
  <c r="AS32" i="18" a="1"/>
  <c r="AS32" i="18" s="1"/>
  <c r="AN11" i="3" s="1"/>
  <c r="AN19" i="3" s="1"/>
  <c r="AB32" i="18" a="1"/>
  <c r="AB32" i="18" s="1"/>
  <c r="BM32" i="18" a="1"/>
  <c r="BM32" i="18" s="1"/>
  <c r="AE32" i="18" a="1"/>
  <c r="AE32" i="18" s="1"/>
  <c r="P32" i="18" a="1"/>
  <c r="P32" i="18" s="1"/>
  <c r="BI32" i="18" a="1"/>
  <c r="BI32" i="18" s="1"/>
  <c r="AF11" i="41" s="1"/>
  <c r="AF19" i="41" s="1"/>
  <c r="W31" i="18"/>
  <c r="T31" i="18"/>
  <c r="AR32" i="18" a="1"/>
  <c r="AR32" i="18" s="1"/>
  <c r="AN10" i="3" s="1"/>
  <c r="AN18" i="3" s="1"/>
  <c r="AN32" i="18" a="1"/>
  <c r="AN32" i="18" s="1"/>
  <c r="M32" i="18" a="1"/>
  <c r="M32" i="18" s="1"/>
  <c r="AJ32" i="18" a="1"/>
  <c r="AJ32" i="18" s="1"/>
  <c r="BB32" i="18" a="1"/>
  <c r="BB32" i="18" s="1"/>
  <c r="BJ32" i="18" a="1"/>
  <c r="BJ32" i="18" s="1"/>
  <c r="AE12" i="41"/>
  <c r="AE20" i="41" s="1"/>
  <c r="N32" i="18" a="1"/>
  <c r="N32" i="18" s="1"/>
  <c r="O32" i="18" a="1"/>
  <c r="O32" i="18" s="1"/>
  <c r="AF32" i="18" a="1"/>
  <c r="AF32" i="18" s="1"/>
  <c r="AC32" i="18" a="1"/>
  <c r="AC32" i="18" s="1"/>
  <c r="AM32" i="18" a="1"/>
  <c r="AM32" i="18" s="1"/>
  <c r="BK32" i="18" a="1"/>
  <c r="BK32" i="18" s="1"/>
  <c r="BC32" i="18" a="1"/>
  <c r="BC32" i="18" s="1"/>
  <c r="BH32" i="18" a="1"/>
  <c r="BH32" i="18" s="1"/>
  <c r="L32" i="18" a="1"/>
  <c r="L32" i="18" s="1"/>
  <c r="AG32" i="18" a="1"/>
  <c r="AG32" i="18" s="1"/>
  <c r="BE32" i="18" a="1"/>
  <c r="BE32" i="18" s="1"/>
  <c r="S38" i="17"/>
  <c r="BL32" i="18" a="1"/>
  <c r="BL32" i="18" s="1"/>
  <c r="AE10" i="41"/>
  <c r="AE18" i="41" s="1"/>
  <c r="Q32" i="18" a="1"/>
  <c r="Q32" i="18" s="1"/>
  <c r="AD32" i="18" a="1"/>
  <c r="AD32" i="18" s="1"/>
  <c r="CC31" i="18"/>
  <c r="AE14" i="41"/>
  <c r="AE22" i="41" s="1"/>
  <c r="BY31" i="18"/>
  <c r="BZ31" i="18"/>
  <c r="N39" i="17" a="1"/>
  <c r="N39" i="17" s="1"/>
  <c r="AW39" i="17" s="1"/>
  <c r="Q39" i="17" a="1"/>
  <c r="Q39" i="17" s="1"/>
  <c r="AZ39" i="17" s="1"/>
  <c r="P39" i="17" a="1"/>
  <c r="P39" i="17" s="1"/>
  <c r="AY39" i="17" s="1"/>
  <c r="R39" i="17" a="1"/>
  <c r="R39" i="17" s="1"/>
  <c r="BA39" i="17" s="1"/>
  <c r="M39" i="17" a="1"/>
  <c r="M39" i="17" s="1"/>
  <c r="AV39" i="17" s="1"/>
  <c r="O39" i="17" a="1"/>
  <c r="O39" i="17" s="1"/>
  <c r="AX39" i="17" s="1"/>
  <c r="AM24" i="3"/>
  <c r="AP31" i="18"/>
  <c r="AE13" i="41"/>
  <c r="AE21" i="41" s="1"/>
  <c r="BX31" i="18"/>
  <c r="AE24" i="30"/>
  <c r="B56" i="30" s="1"/>
  <c r="CA31" i="18"/>
  <c r="CB31" i="18"/>
  <c r="AP31" i="53"/>
  <c r="AN32" i="53" a="1"/>
  <c r="AN32" i="53" s="1"/>
  <c r="X31" i="53"/>
  <c r="V31" i="53"/>
  <c r="AL32" i="53" a="1"/>
  <c r="AL32" i="53" s="1"/>
  <c r="U31" i="53"/>
  <c r="AK32" i="53" a="1"/>
  <c r="AK32" i="53" s="1"/>
  <c r="W31" i="53"/>
  <c r="AM32" i="53" a="1"/>
  <c r="AM32" i="53" s="1"/>
  <c r="L32" i="53" a="1"/>
  <c r="L32" i="53" s="1"/>
  <c r="AR32" i="53" a="1"/>
  <c r="AR32" i="53" s="1"/>
  <c r="AG32" i="53" a="1"/>
  <c r="AG32" i="53" s="1"/>
  <c r="AD32" i="53" a="1"/>
  <c r="AD32" i="53" s="1"/>
  <c r="N32" i="53" a="1"/>
  <c r="N32" i="53" s="1"/>
  <c r="AJ32" i="53" a="1"/>
  <c r="AJ32" i="53" s="1"/>
  <c r="AW32" i="53" a="1"/>
  <c r="AW32" i="53" s="1"/>
  <c r="AU32" i="53" a="1"/>
  <c r="AU32" i="53" s="1"/>
  <c r="M32" i="53" a="1"/>
  <c r="M32" i="53" s="1"/>
  <c r="T31" i="53"/>
  <c r="AS32" i="53" a="1"/>
  <c r="AS32" i="53" s="1"/>
  <c r="Q32" i="53" a="1"/>
  <c r="Q32" i="53" s="1"/>
  <c r="R31" i="53"/>
  <c r="O32" i="53" a="1"/>
  <c r="O32" i="53" s="1"/>
  <c r="AE32" i="53" a="1"/>
  <c r="AE32" i="53" s="1"/>
  <c r="AT32" i="53" a="1"/>
  <c r="AT32" i="53" s="1"/>
  <c r="AC32" i="53" a="1"/>
  <c r="AC32" i="53" s="1"/>
  <c r="AB32" i="53" a="1"/>
  <c r="AB32" i="53" s="1"/>
  <c r="P32" i="53" a="1"/>
  <c r="P32" i="53" s="1"/>
  <c r="AF32" i="53" a="1"/>
  <c r="AF32" i="53" s="1"/>
  <c r="AV32" i="53" a="1"/>
  <c r="AV32" i="53" s="1"/>
  <c r="Y31" i="53"/>
  <c r="AO32" i="53" a="1"/>
  <c r="AO32" i="53" s="1"/>
  <c r="A38" i="53"/>
  <c r="AD35" i="13"/>
  <c r="S36" i="13"/>
  <c r="S36" i="16" s="1" a="1"/>
  <c r="S36" i="16" s="1"/>
  <c r="J36" i="13"/>
  <c r="P35" i="13"/>
  <c r="F36" i="13"/>
  <c r="AC36" i="13"/>
  <c r="D36" i="13"/>
  <c r="D35" i="16" a="1"/>
  <c r="D35" i="16" s="1"/>
  <c r="O36" i="13"/>
  <c r="Z37" i="13"/>
  <c r="L36" i="13"/>
  <c r="L36" i="16" s="1" a="1"/>
  <c r="L36" i="16" s="1"/>
  <c r="N36" i="13"/>
  <c r="N35" i="16" a="1"/>
  <c r="N35" i="16" s="1"/>
  <c r="E36" i="13"/>
  <c r="M36" i="13"/>
  <c r="V37" i="13"/>
  <c r="AB36" i="13"/>
  <c r="AB35" i="16" a="1"/>
  <c r="AB35" i="16" s="1"/>
  <c r="Q36" i="13"/>
  <c r="W35" i="13"/>
  <c r="U36" i="13"/>
  <c r="U35" i="16" a="1"/>
  <c r="U35" i="16" s="1"/>
  <c r="I35" i="13"/>
  <c r="C36" i="13"/>
  <c r="J35" i="16" a="1"/>
  <c r="J35" i="16" s="1"/>
  <c r="X37" i="13"/>
  <c r="AA36" i="13"/>
  <c r="G37" i="13"/>
  <c r="G37" i="16" s="1" a="1"/>
  <c r="G37" i="16" s="1"/>
  <c r="T37" i="13"/>
  <c r="R36" i="13"/>
  <c r="R35" i="16" a="1"/>
  <c r="R35" i="16" s="1"/>
  <c r="H36" i="13"/>
  <c r="K36" i="13"/>
  <c r="K35" i="16" a="1"/>
  <c r="K35" i="16" s="1"/>
  <c r="Y36" i="13"/>
  <c r="Y35" i="16" a="1"/>
  <c r="Y35" i="16" s="1"/>
  <c r="AL6" i="41"/>
  <c r="AL4" i="41"/>
  <c r="AL7" i="41"/>
  <c r="AL2" i="41"/>
  <c r="AK5" i="41"/>
  <c r="AL3" i="41"/>
  <c r="AL2" i="30"/>
  <c r="Z36" i="16" a="1"/>
  <c r="Z36" i="16" s="1"/>
  <c r="AK5" i="30"/>
  <c r="AA35" i="16" a="1"/>
  <c r="AA35" i="16" s="1"/>
  <c r="T35" i="16" a="1"/>
  <c r="T35" i="16" s="1"/>
  <c r="M35" i="16" a="1"/>
  <c r="M35" i="16" s="1"/>
  <c r="F35" i="16" a="1"/>
  <c r="F35" i="16" s="1"/>
  <c r="AK6" i="30"/>
  <c r="AL7" i="30"/>
  <c r="AL3" i="30"/>
  <c r="AL4" i="30"/>
  <c r="AL22" i="1"/>
  <c r="C63" i="1"/>
  <c r="F63" i="1"/>
  <c r="AK25" i="1"/>
  <c r="G65" i="1"/>
  <c r="AM26" i="1"/>
  <c r="E64" i="1"/>
  <c r="AL24" i="1"/>
  <c r="D65" i="1"/>
  <c r="AM23" i="1"/>
  <c r="AU4" i="3"/>
  <c r="AU3" i="3"/>
  <c r="AU6" i="3"/>
  <c r="AU5" i="3"/>
  <c r="AU2" i="3"/>
  <c r="AU7" i="3"/>
  <c r="B37" i="18"/>
  <c r="I42" i="17"/>
  <c r="I43" i="17" s="1"/>
  <c r="L42" i="17"/>
  <c r="K36" i="53" s="1"/>
  <c r="K36" i="18"/>
  <c r="A39" i="18"/>
  <c r="C64" i="1"/>
  <c r="C29" i="66" l="1" a="1"/>
  <c r="C29" i="66" s="1"/>
  <c r="C30" i="28" s="1"/>
  <c r="D29" i="66" a="1"/>
  <c r="D29" i="66" s="1"/>
  <c r="D30" i="28" s="1"/>
  <c r="E29" i="66" a="1"/>
  <c r="E29" i="66" s="1"/>
  <c r="E30" i="28" s="1"/>
  <c r="F29" i="66" a="1"/>
  <c r="F29" i="66" s="1"/>
  <c r="F30" i="28" s="1"/>
  <c r="C96" i="45"/>
  <c r="C30" i="47" s="1" a="1"/>
  <c r="C30" i="47" s="1"/>
  <c r="AE62" i="45"/>
  <c r="AD29" i="47"/>
  <c r="W29" i="47"/>
  <c r="I30" i="47"/>
  <c r="P29" i="47"/>
  <c r="AF2" i="45"/>
  <c r="AF22" i="45" s="1" a="1"/>
  <c r="AF22" i="45" s="1"/>
  <c r="AF3" i="45"/>
  <c r="AF23" i="45" s="1" a="1"/>
  <c r="AF23" i="45" s="1"/>
  <c r="AF43" i="45" s="1"/>
  <c r="AF4" i="45"/>
  <c r="AF24" i="45" s="1" a="1"/>
  <c r="AF24" i="45" s="1"/>
  <c r="AF44" i="45" s="1"/>
  <c r="AG8" i="45"/>
  <c r="AG28" i="45" s="1" a="1"/>
  <c r="AG28" i="45" s="1"/>
  <c r="AG48" i="45" s="1"/>
  <c r="AG9" i="45"/>
  <c r="AG29" i="45" s="1" a="1"/>
  <c r="AG29" i="45" s="1"/>
  <c r="AG10" i="45"/>
  <c r="AG30" i="45" s="1" a="1"/>
  <c r="AG30" i="45" s="1"/>
  <c r="AG17" i="45"/>
  <c r="AG37" i="45" s="1" a="1"/>
  <c r="AG37" i="45" s="1"/>
  <c r="AG18" i="45"/>
  <c r="AG38" i="45" s="1" a="1"/>
  <c r="AG38" i="45" s="1"/>
  <c r="AG19" i="45"/>
  <c r="AG39" i="45" s="1" a="1"/>
  <c r="AG39" i="45" s="1"/>
  <c r="AG5" i="45"/>
  <c r="AG25" i="45" s="1" a="1"/>
  <c r="AG25" i="45" s="1"/>
  <c r="AG7" i="45"/>
  <c r="AG27" i="45" s="1" a="1"/>
  <c r="AG27" i="45" s="1"/>
  <c r="AG47" i="45" s="1"/>
  <c r="AG6" i="45"/>
  <c r="AG26" i="45" s="1" a="1"/>
  <c r="AG26" i="45" s="1"/>
  <c r="AG46" i="45" s="1"/>
  <c r="AG15" i="45"/>
  <c r="AG35" i="45" s="1" a="1"/>
  <c r="AG35" i="45" s="1"/>
  <c r="AG14" i="45"/>
  <c r="AG34" i="45" s="1" a="1"/>
  <c r="AG34" i="45" s="1"/>
  <c r="AG16" i="45"/>
  <c r="AG36" i="45" s="1" a="1"/>
  <c r="AG36" i="45" s="1"/>
  <c r="AG12" i="45"/>
  <c r="AG32" i="45" s="1" a="1"/>
  <c r="AG32" i="45" s="1"/>
  <c r="AG13" i="45"/>
  <c r="AG33" i="45" s="1" a="1"/>
  <c r="AG33" i="45" s="1"/>
  <c r="AG11" i="45"/>
  <c r="AG31" i="45" s="1" a="1"/>
  <c r="AG31" i="45" s="1"/>
  <c r="AG51" i="45" s="1"/>
  <c r="H37" i="63"/>
  <c r="J37" i="63"/>
  <c r="P37" i="63" s="1"/>
  <c r="AF42" i="45"/>
  <c r="O30" i="47" a="1"/>
  <c r="O30" i="47" s="1"/>
  <c r="AC30" i="47" a="1"/>
  <c r="AC30" i="47" s="1"/>
  <c r="AB30" i="47" a="1"/>
  <c r="AB30" i="47" s="1"/>
  <c r="U30" i="47" a="1"/>
  <c r="U30" i="47" s="1"/>
  <c r="D26" i="57" a="1"/>
  <c r="D26" i="57" s="1"/>
  <c r="E26" i="57" a="1"/>
  <c r="E26" i="57" s="1"/>
  <c r="X30" i="47" a="1"/>
  <c r="X30" i="47" s="1"/>
  <c r="Q30" i="47" a="1"/>
  <c r="Q30" i="47" s="1"/>
  <c r="AA30" i="47" a="1"/>
  <c r="AA30" i="47" s="1"/>
  <c r="J30" i="47" a="1"/>
  <c r="J30" i="47" s="1"/>
  <c r="K30" i="47" a="1"/>
  <c r="K30" i="47" s="1"/>
  <c r="F26" i="57" a="1"/>
  <c r="F26" i="57" s="1"/>
  <c r="F97" i="45"/>
  <c r="F31" i="47" s="1" a="1"/>
  <c r="F31" i="47" s="1"/>
  <c r="V30" i="47" a="1"/>
  <c r="V30" i="47" s="1"/>
  <c r="L30" i="47" a="1"/>
  <c r="L30" i="47" s="1"/>
  <c r="M30" i="47" a="1"/>
  <c r="M30" i="47" s="1"/>
  <c r="H97" i="45"/>
  <c r="H31" i="47" s="1" a="1"/>
  <c r="H31" i="47" s="1"/>
  <c r="T30" i="47" a="1"/>
  <c r="T30" i="47" s="1"/>
  <c r="AF63" i="45"/>
  <c r="N30" i="47" a="1"/>
  <c r="N30" i="47" s="1"/>
  <c r="R30" i="47" a="1"/>
  <c r="R30" i="47" s="1"/>
  <c r="AF65" i="45"/>
  <c r="Y30" i="47" a="1"/>
  <c r="Y30" i="47" s="1"/>
  <c r="Z30" i="47" a="1"/>
  <c r="Z30" i="47" s="1"/>
  <c r="AF67" i="45"/>
  <c r="E97" i="45"/>
  <c r="E31" i="47" s="1" a="1"/>
  <c r="E31" i="47" s="1"/>
  <c r="G97" i="45"/>
  <c r="G31" i="47" s="1" a="1"/>
  <c r="G31" i="47" s="1"/>
  <c r="S30" i="47" a="1"/>
  <c r="S30" i="47" s="1"/>
  <c r="AG53" i="45"/>
  <c r="AG52" i="45"/>
  <c r="AF64" i="45"/>
  <c r="D97" i="45"/>
  <c r="D31" i="47" s="1" a="1"/>
  <c r="D31" i="47" s="1"/>
  <c r="AF66" i="45"/>
  <c r="AG50" i="45"/>
  <c r="AG49" i="45"/>
  <c r="AG58" i="45"/>
  <c r="AG57" i="45"/>
  <c r="AG59" i="45"/>
  <c r="AG55" i="45"/>
  <c r="AG54" i="45"/>
  <c r="AG56" i="45"/>
  <c r="AG45" i="45"/>
  <c r="G38" i="63"/>
  <c r="O38" i="63" s="1"/>
  <c r="F38" i="63"/>
  <c r="N38" i="63" s="1"/>
  <c r="C38" i="63"/>
  <c r="K38" i="63" s="1"/>
  <c r="E38" i="63"/>
  <c r="M38" i="63" s="1"/>
  <c r="B38" i="63"/>
  <c r="D38" i="63"/>
  <c r="L38" i="63" s="1"/>
  <c r="BR33" i="18"/>
  <c r="BS33" i="18"/>
  <c r="BP33" i="18"/>
  <c r="BT33" i="18"/>
  <c r="BQ33" i="18"/>
  <c r="BU33" i="18"/>
  <c r="C26" i="57" a="1"/>
  <c r="C26" i="57" s="1"/>
  <c r="AR38" i="17"/>
  <c r="AR93" i="17" s="1"/>
  <c r="Z93" i="17"/>
  <c r="AZ33" i="18" a="1"/>
  <c r="AZ33" i="18" s="1"/>
  <c r="AK33" i="18" a="1"/>
  <c r="AK33" i="18" s="1"/>
  <c r="AF13" i="41"/>
  <c r="AF21" i="41" s="1"/>
  <c r="AO38" i="17"/>
  <c r="AO93" i="17" s="1"/>
  <c r="AQ38" i="17"/>
  <c r="AQ93" i="17" s="1"/>
  <c r="AP38" i="17"/>
  <c r="AP93" i="17" s="1"/>
  <c r="AP32" i="18"/>
  <c r="AS38" i="17"/>
  <c r="AS93" i="17" s="1"/>
  <c r="BY32" i="18"/>
  <c r="AR33" i="18" a="1"/>
  <c r="AR33" i="18" s="1"/>
  <c r="AO10" i="3" s="1"/>
  <c r="AO18" i="3" s="1"/>
  <c r="AJ33" i="18" a="1"/>
  <c r="AJ33" i="18" s="1"/>
  <c r="BZ32" i="18"/>
  <c r="AN38" i="17"/>
  <c r="AN93" i="17" s="1"/>
  <c r="BK33" i="18" a="1"/>
  <c r="BK33" i="18" s="1"/>
  <c r="AG13" i="41" s="1"/>
  <c r="AG21" i="41" s="1"/>
  <c r="CC32" i="18"/>
  <c r="AH14" i="30" a="1"/>
  <c r="AH14" i="30" s="1"/>
  <c r="AH22" i="30" s="1"/>
  <c r="AE39" i="17"/>
  <c r="AE94" i="17" s="1"/>
  <c r="AH11" i="30" a="1"/>
  <c r="AH11" i="30" s="1"/>
  <c r="AH19" i="30" s="1"/>
  <c r="AH13" i="30" a="1"/>
  <c r="AH13" i="30" s="1"/>
  <c r="AH21" i="30" s="1"/>
  <c r="AH10" i="30" a="1"/>
  <c r="AH10" i="30" s="1"/>
  <c r="AH18" i="30" s="1"/>
  <c r="AI39" i="17"/>
  <c r="AI94" i="17" s="1"/>
  <c r="AH15" i="30" a="1"/>
  <c r="AH15" i="30" s="1"/>
  <c r="AH23" i="30" s="1"/>
  <c r="AH12" i="30" a="1"/>
  <c r="AH12" i="30" s="1"/>
  <c r="AH20" i="30" s="1"/>
  <c r="AG39" i="17"/>
  <c r="AG94" i="17" s="1"/>
  <c r="Z39" i="17" a="1"/>
  <c r="Z39" i="17" s="1"/>
  <c r="Z94" i="17" s="1"/>
  <c r="W39" i="17" a="1"/>
  <c r="W39" i="17" s="1"/>
  <c r="W94" i="17" s="1"/>
  <c r="Y39" i="17" a="1"/>
  <c r="Y39" i="17" s="1"/>
  <c r="Y94" i="17" s="1"/>
  <c r="X39" i="17" a="1"/>
  <c r="X39" i="17" s="1"/>
  <c r="X94" i="17" s="1"/>
  <c r="AJ39" i="17"/>
  <c r="AJ94" i="17" s="1"/>
  <c r="AH39" i="17"/>
  <c r="AH94" i="17" s="1"/>
  <c r="AF39" i="17"/>
  <c r="AF94" i="17" s="1"/>
  <c r="AA39" i="17" a="1"/>
  <c r="AA39" i="17" s="1"/>
  <c r="AA94" i="17" s="1"/>
  <c r="V39" i="17" a="1"/>
  <c r="V39" i="17" s="1"/>
  <c r="AO33" i="18" a="1"/>
  <c r="AO33" i="18" s="1"/>
  <c r="AF12" i="41"/>
  <c r="AF20" i="41" s="1"/>
  <c r="BE33" i="18" a="1"/>
  <c r="BE33" i="18" s="1"/>
  <c r="G40" i="59"/>
  <c r="H36" i="28"/>
  <c r="AD10" i="25"/>
  <c r="AD11" i="25" s="1"/>
  <c r="L53" i="3"/>
  <c r="C32" i="60"/>
  <c r="J32" i="60" s="1"/>
  <c r="D32" i="60"/>
  <c r="K32" i="60" s="1"/>
  <c r="E32" i="60"/>
  <c r="L32" i="60" s="1"/>
  <c r="F32" i="60"/>
  <c r="M32" i="60" s="1"/>
  <c r="AN24" i="3"/>
  <c r="AF15" i="41"/>
  <c r="AF23" i="41" s="1"/>
  <c r="M33" i="18" a="1"/>
  <c r="M33" i="18" s="1"/>
  <c r="BB33" i="18" a="1"/>
  <c r="BB33" i="18" s="1"/>
  <c r="BL33" i="18" a="1"/>
  <c r="BL33" i="18" s="1"/>
  <c r="AF10" i="41"/>
  <c r="AF18" i="41" s="1"/>
  <c r="AM33" i="18" a="1"/>
  <c r="AM33" i="18" s="1"/>
  <c r="AW33" i="18" a="1"/>
  <c r="AW33" i="18" s="1"/>
  <c r="AO15" i="3" s="1"/>
  <c r="AO23" i="3" s="1"/>
  <c r="T32" i="18"/>
  <c r="BX32" i="18"/>
  <c r="V32" i="18"/>
  <c r="BC33" i="18" a="1"/>
  <c r="BC33" i="18" s="1"/>
  <c r="X32" i="18"/>
  <c r="AN33" i="18" a="1"/>
  <c r="AN33" i="18" s="1"/>
  <c r="R32" i="18"/>
  <c r="AU33" i="18" a="1"/>
  <c r="AU33" i="18" s="1"/>
  <c r="AO13" i="3" s="1"/>
  <c r="AO21" i="3" s="1"/>
  <c r="Y32" i="18"/>
  <c r="N33" i="18" a="1"/>
  <c r="N33" i="18" s="1"/>
  <c r="AT33" i="18" a="1"/>
  <c r="AT33" i="18" s="1"/>
  <c r="AO12" i="3" s="1"/>
  <c r="AO20" i="3" s="1"/>
  <c r="Q33" i="18" a="1"/>
  <c r="Q33" i="18" s="1"/>
  <c r="AE33" i="18" a="1"/>
  <c r="AE33" i="18" s="1"/>
  <c r="BD33" i="18" a="1"/>
  <c r="BD33" i="18" s="1"/>
  <c r="AS33" i="18" a="1"/>
  <c r="AS33" i="18" s="1"/>
  <c r="AO11" i="3" s="1"/>
  <c r="AO19" i="3" s="1"/>
  <c r="W32" i="18"/>
  <c r="BA33" i="18" a="1"/>
  <c r="BA33" i="18" s="1"/>
  <c r="U32" i="18"/>
  <c r="AD33" i="18" a="1"/>
  <c r="AD33" i="18" s="1"/>
  <c r="AV33" i="18" a="1"/>
  <c r="AV33" i="18" s="1"/>
  <c r="AO14" i="3" s="1"/>
  <c r="AO22" i="3" s="1"/>
  <c r="P33" i="18" a="1"/>
  <c r="P33" i="18" s="1"/>
  <c r="AG33" i="18" a="1"/>
  <c r="AG33" i="18" s="1"/>
  <c r="BI33" i="18" a="1"/>
  <c r="BI33" i="18" s="1"/>
  <c r="AG11" i="41" s="1"/>
  <c r="AG19" i="41" s="1"/>
  <c r="BH33" i="18" a="1"/>
  <c r="BH33" i="18" s="1"/>
  <c r="O33" i="18" a="1"/>
  <c r="O33" i="18" s="1"/>
  <c r="AC33" i="18" a="1"/>
  <c r="AC33" i="18" s="1"/>
  <c r="BJ33" i="18" a="1"/>
  <c r="BJ33" i="18" s="1"/>
  <c r="AF33" i="18" a="1"/>
  <c r="AF33" i="18" s="1"/>
  <c r="CA32" i="18"/>
  <c r="BM33" i="18" a="1"/>
  <c r="BM33" i="18" s="1"/>
  <c r="L33" i="18" a="1"/>
  <c r="L33" i="18" s="1"/>
  <c r="AB33" i="18" a="1"/>
  <c r="AB33" i="18" s="1"/>
  <c r="AL33" i="18" a="1"/>
  <c r="AL33" i="18" s="1"/>
  <c r="CB32" i="18"/>
  <c r="S39" i="17"/>
  <c r="AF14" i="41"/>
  <c r="AF22" i="41" s="1"/>
  <c r="P40" i="17" a="1"/>
  <c r="P40" i="17" s="1"/>
  <c r="AY40" i="17" s="1"/>
  <c r="R40" i="17" a="1"/>
  <c r="R40" i="17" s="1"/>
  <c r="BA40" i="17" s="1"/>
  <c r="M40" i="17" a="1"/>
  <c r="M40" i="17" s="1"/>
  <c r="AV40" i="17" s="1"/>
  <c r="O40" i="17" a="1"/>
  <c r="O40" i="17" s="1"/>
  <c r="AX40" i="17" s="1"/>
  <c r="N40" i="17" a="1"/>
  <c r="N40" i="17" s="1"/>
  <c r="AW40" i="17" s="1"/>
  <c r="Q40" i="17" a="1"/>
  <c r="Q40" i="17" s="1"/>
  <c r="AZ40" i="17" s="1"/>
  <c r="AF24" i="30"/>
  <c r="B57" i="30" s="1"/>
  <c r="AP32" i="53"/>
  <c r="U32" i="53"/>
  <c r="AK33" i="53" a="1"/>
  <c r="AK33" i="53" s="1"/>
  <c r="AU33" i="53" a="1"/>
  <c r="AU33" i="53" s="1"/>
  <c r="AW33" i="53" a="1"/>
  <c r="AW33" i="53" s="1"/>
  <c r="AC33" i="53" a="1"/>
  <c r="AC33" i="53" s="1"/>
  <c r="AJ33" i="53" a="1"/>
  <c r="AJ33" i="53" s="1"/>
  <c r="N33" i="53" a="1"/>
  <c r="N33" i="53" s="1"/>
  <c r="Q33" i="53" a="1"/>
  <c r="Q33" i="53" s="1"/>
  <c r="AS33" i="53" a="1"/>
  <c r="AS33" i="53" s="1"/>
  <c r="M33" i="53" a="1"/>
  <c r="M33" i="53" s="1"/>
  <c r="O33" i="53" a="1"/>
  <c r="O33" i="53" s="1"/>
  <c r="AD33" i="53" a="1"/>
  <c r="AD33" i="53" s="1"/>
  <c r="AV33" i="53" a="1"/>
  <c r="AV33" i="53" s="1"/>
  <c r="AE33" i="53" a="1"/>
  <c r="AE33" i="53" s="1"/>
  <c r="AG33" i="53" a="1"/>
  <c r="AG33" i="53" s="1"/>
  <c r="T32" i="53"/>
  <c r="AR33" i="53" a="1"/>
  <c r="AR33" i="53" s="1"/>
  <c r="AT33" i="53" a="1"/>
  <c r="AT33" i="53" s="1"/>
  <c r="R32" i="53"/>
  <c r="AF33" i="53" a="1"/>
  <c r="AF33" i="53" s="1"/>
  <c r="P33" i="53" a="1"/>
  <c r="P33" i="53" s="1"/>
  <c r="AB33" i="53" a="1"/>
  <c r="AB33" i="53" s="1"/>
  <c r="L33" i="53" a="1"/>
  <c r="L33" i="53" s="1"/>
  <c r="W32" i="53"/>
  <c r="AM33" i="53" a="1"/>
  <c r="AM33" i="53" s="1"/>
  <c r="AL33" i="53" a="1"/>
  <c r="AL33" i="53" s="1"/>
  <c r="V32" i="53"/>
  <c r="AO33" i="53" a="1"/>
  <c r="AO33" i="53" s="1"/>
  <c r="Y32" i="53"/>
  <c r="AN33" i="53" a="1"/>
  <c r="AN33" i="53" s="1"/>
  <c r="X32" i="53"/>
  <c r="A39" i="53"/>
  <c r="K37" i="13"/>
  <c r="K36" i="16" a="1"/>
  <c r="K36" i="16" s="1"/>
  <c r="U37" i="13"/>
  <c r="U36" i="16" a="1"/>
  <c r="U36" i="16" s="1"/>
  <c r="V38" i="13"/>
  <c r="E37" i="13"/>
  <c r="E37" i="16" s="1" a="1"/>
  <c r="E37" i="16" s="1"/>
  <c r="AC37" i="13"/>
  <c r="J37" i="13"/>
  <c r="P36" i="13"/>
  <c r="E36" i="16" a="1"/>
  <c r="E36" i="16" s="1"/>
  <c r="T38" i="13"/>
  <c r="AA37" i="13"/>
  <c r="L37" i="13"/>
  <c r="L37" i="16" s="1" a="1"/>
  <c r="L37" i="16" s="1"/>
  <c r="D37" i="13"/>
  <c r="D36" i="16" a="1"/>
  <c r="D36" i="16" s="1"/>
  <c r="Y37" i="13"/>
  <c r="Y36" i="16" a="1"/>
  <c r="Y36" i="16" s="1"/>
  <c r="AD36" i="13"/>
  <c r="Q37" i="13"/>
  <c r="W36" i="13"/>
  <c r="AB37" i="13"/>
  <c r="AB36" i="16" a="1"/>
  <c r="AB36" i="16" s="1"/>
  <c r="M37" i="13"/>
  <c r="O37" i="13"/>
  <c r="F37" i="13"/>
  <c r="S37" i="13"/>
  <c r="S37" i="16" s="1" a="1"/>
  <c r="S37" i="16" s="1"/>
  <c r="H37" i="13"/>
  <c r="R37" i="13"/>
  <c r="R36" i="16" a="1"/>
  <c r="R36" i="16" s="1"/>
  <c r="G38" i="13"/>
  <c r="G38" i="16" s="1" a="1"/>
  <c r="G38" i="16" s="1"/>
  <c r="X38" i="13"/>
  <c r="C37" i="13"/>
  <c r="I36" i="13"/>
  <c r="N37" i="13"/>
  <c r="N36" i="16" a="1"/>
  <c r="N36" i="16" s="1"/>
  <c r="Z38" i="13"/>
  <c r="AM7" i="41"/>
  <c r="AL5" i="41"/>
  <c r="AM3" i="41"/>
  <c r="AM4" i="41"/>
  <c r="AM2" i="41"/>
  <c r="AM6" i="41"/>
  <c r="X36" i="16" a="1"/>
  <c r="X36" i="16" s="1"/>
  <c r="Q36" i="16" a="1"/>
  <c r="Q36" i="16" s="1"/>
  <c r="C36" i="16" a="1"/>
  <c r="C36" i="16" s="1"/>
  <c r="J36" i="16" a="1"/>
  <c r="J36" i="16" s="1"/>
  <c r="AA36" i="16" a="1"/>
  <c r="AA36" i="16" s="1"/>
  <c r="T36" i="16" a="1"/>
  <c r="T36" i="16" s="1"/>
  <c r="F36" i="16" a="1"/>
  <c r="F36" i="16" s="1"/>
  <c r="M36" i="16" a="1"/>
  <c r="M36" i="16" s="1"/>
  <c r="AM3" i="30"/>
  <c r="AL6" i="30"/>
  <c r="AM2" i="30"/>
  <c r="Z37" i="16" a="1"/>
  <c r="Z37" i="16" s="1"/>
  <c r="X37" i="16" a="1"/>
  <c r="X37" i="16" s="1"/>
  <c r="AM4" i="30"/>
  <c r="AM7" i="30"/>
  <c r="AL5" i="30"/>
  <c r="AM22" i="1"/>
  <c r="D66" i="1"/>
  <c r="AN23" i="1"/>
  <c r="G66" i="1"/>
  <c r="AN26" i="1"/>
  <c r="E65" i="1"/>
  <c r="AM24" i="1"/>
  <c r="F64" i="1"/>
  <c r="AL25" i="1"/>
  <c r="AV7" i="3"/>
  <c r="AV5" i="3"/>
  <c r="AV3" i="3"/>
  <c r="AV2" i="3"/>
  <c r="AV6" i="3"/>
  <c r="AV4" i="3"/>
  <c r="L43" i="17"/>
  <c r="K37" i="53" s="1"/>
  <c r="K37" i="18"/>
  <c r="B38" i="18"/>
  <c r="A40" i="18"/>
  <c r="C30" i="66" l="1" a="1"/>
  <c r="C30" i="66" s="1"/>
  <c r="C31" i="28" s="1"/>
  <c r="D30" i="66" a="1"/>
  <c r="D30" i="66" s="1"/>
  <c r="D31" i="28" s="1"/>
  <c r="E30" i="66" a="1"/>
  <c r="E30" i="66" s="1"/>
  <c r="E31" i="28" s="1"/>
  <c r="F30" i="66" a="1"/>
  <c r="F30" i="66" s="1"/>
  <c r="F31" i="28" s="1"/>
  <c r="AF62" i="45"/>
  <c r="P30" i="47"/>
  <c r="W30" i="47"/>
  <c r="AD30" i="47"/>
  <c r="AH11" i="45"/>
  <c r="AH31" i="45" s="1" a="1"/>
  <c r="AH31" i="45" s="1"/>
  <c r="AH13" i="45"/>
  <c r="AH33" i="45" s="1" a="1"/>
  <c r="AH33" i="45" s="1"/>
  <c r="AH53" i="45" s="1"/>
  <c r="AH12" i="45"/>
  <c r="AH32" i="45" s="1" a="1"/>
  <c r="AH32" i="45" s="1"/>
  <c r="AH52" i="45" s="1"/>
  <c r="AH16" i="45"/>
  <c r="AH36" i="45" s="1" a="1"/>
  <c r="AH36" i="45" s="1"/>
  <c r="AH56" i="45" s="1"/>
  <c r="AH14" i="45"/>
  <c r="AH34" i="45" s="1" a="1"/>
  <c r="AH34" i="45" s="1"/>
  <c r="AH15" i="45"/>
  <c r="AH35" i="45" s="1" a="1"/>
  <c r="AH35" i="45" s="1"/>
  <c r="AH6" i="45"/>
  <c r="AH26" i="45" s="1" a="1"/>
  <c r="AH26" i="45" s="1"/>
  <c r="AH7" i="45"/>
  <c r="AH27" i="45" s="1" a="1"/>
  <c r="AH27" i="45" s="1"/>
  <c r="AH5" i="45"/>
  <c r="AH25" i="45" s="1" a="1"/>
  <c r="AH25" i="45" s="1"/>
  <c r="AH19" i="45"/>
  <c r="AH39" i="45" s="1" a="1"/>
  <c r="AH39" i="45" s="1"/>
  <c r="AH59" i="45" s="1"/>
  <c r="AH18" i="45"/>
  <c r="AH38" i="45" s="1" a="1"/>
  <c r="AH38" i="45" s="1"/>
  <c r="AH58" i="45" s="1"/>
  <c r="AH17" i="45"/>
  <c r="AH37" i="45" s="1" a="1"/>
  <c r="AH37" i="45" s="1"/>
  <c r="AH57" i="45" s="1"/>
  <c r="AH10" i="45"/>
  <c r="AH30" i="45" s="1" a="1"/>
  <c r="AH30" i="45" s="1"/>
  <c r="AH9" i="45"/>
  <c r="AH29" i="45" s="1" a="1"/>
  <c r="AH29" i="45" s="1"/>
  <c r="AH8" i="45"/>
  <c r="AH28" i="45" s="1" a="1"/>
  <c r="AH28" i="45" s="1"/>
  <c r="AG4" i="45"/>
  <c r="AG24" i="45" s="1" a="1"/>
  <c r="AG24" i="45" s="1"/>
  <c r="AG44" i="45" s="1"/>
  <c r="AG3" i="45"/>
  <c r="AG23" i="45" s="1" a="1"/>
  <c r="AG23" i="45" s="1"/>
  <c r="AG43" i="45" s="1"/>
  <c r="AG2" i="45"/>
  <c r="AG22" i="45" s="1" a="1"/>
  <c r="AG22" i="45" s="1"/>
  <c r="AG42" i="45" s="1"/>
  <c r="C97" i="45"/>
  <c r="C31" i="47" s="1" a="1"/>
  <c r="C31" i="47" s="1"/>
  <c r="I31" i="47" s="1"/>
  <c r="H38" i="63"/>
  <c r="J38" i="63"/>
  <c r="P38" i="63" s="1"/>
  <c r="D27" i="57" a="1"/>
  <c r="D27" i="57" s="1"/>
  <c r="S31" i="47" a="1"/>
  <c r="S31" i="47" s="1"/>
  <c r="D98" i="45"/>
  <c r="D32" i="47" s="1" a="1"/>
  <c r="D32" i="47" s="1"/>
  <c r="F27" i="57" a="1"/>
  <c r="F27" i="57" s="1"/>
  <c r="AG66" i="45"/>
  <c r="M31" i="47" a="1"/>
  <c r="M31" i="47" s="1"/>
  <c r="AA31" i="47" a="1"/>
  <c r="AA31" i="47" s="1"/>
  <c r="AC31" i="47" a="1"/>
  <c r="AC31" i="47" s="1"/>
  <c r="O31" i="47" a="1"/>
  <c r="O31" i="47" s="1"/>
  <c r="F98" i="45"/>
  <c r="F32" i="47" s="1" a="1"/>
  <c r="F32" i="47" s="1"/>
  <c r="T31" i="47" a="1"/>
  <c r="T31" i="47" s="1"/>
  <c r="V31" i="47" a="1"/>
  <c r="V31" i="47" s="1"/>
  <c r="E27" i="57" a="1"/>
  <c r="E27" i="57" s="1"/>
  <c r="AG65" i="45"/>
  <c r="E98" i="45"/>
  <c r="E32" i="47" s="1" a="1"/>
  <c r="E32" i="47" s="1"/>
  <c r="G98" i="45"/>
  <c r="G32" i="47" s="1" a="1"/>
  <c r="G32" i="47" s="1"/>
  <c r="L31" i="47" a="1"/>
  <c r="L31" i="47" s="1"/>
  <c r="AG63" i="45"/>
  <c r="H98" i="45"/>
  <c r="H32" i="47" s="1" a="1"/>
  <c r="H32" i="47" s="1"/>
  <c r="Z31" i="47" a="1"/>
  <c r="Z31" i="47" s="1"/>
  <c r="AG67" i="45"/>
  <c r="AG64" i="45"/>
  <c r="AB31" i="47" a="1"/>
  <c r="AB31" i="47" s="1"/>
  <c r="N31" i="47" a="1"/>
  <c r="N31" i="47" s="1"/>
  <c r="U31" i="47" a="1"/>
  <c r="U31" i="47" s="1"/>
  <c r="K31" i="47" a="1"/>
  <c r="K31" i="47" s="1"/>
  <c r="AH51" i="45"/>
  <c r="AH54" i="45"/>
  <c r="AH55" i="45"/>
  <c r="AH46" i="45"/>
  <c r="AH45" i="45"/>
  <c r="AH47" i="45"/>
  <c r="Y31" i="47" a="1"/>
  <c r="Y31" i="47" s="1"/>
  <c r="R31" i="47" a="1"/>
  <c r="R31" i="47" s="1"/>
  <c r="AH48" i="45"/>
  <c r="AH50" i="45"/>
  <c r="AH49" i="45"/>
  <c r="E39" i="63"/>
  <c r="M39" i="63" s="1"/>
  <c r="C39" i="63"/>
  <c r="K39" i="63" s="1"/>
  <c r="B39" i="63"/>
  <c r="D39" i="63"/>
  <c r="L39" i="63" s="1"/>
  <c r="F39" i="63"/>
  <c r="N39" i="63" s="1"/>
  <c r="G39" i="63"/>
  <c r="O39" i="63" s="1"/>
  <c r="BP34" i="18"/>
  <c r="BT34" i="18"/>
  <c r="BQ34" i="18"/>
  <c r="BU34" i="18"/>
  <c r="BR34" i="18"/>
  <c r="BS34" i="18"/>
  <c r="C27" i="57" a="1"/>
  <c r="C27" i="57" s="1"/>
  <c r="AN39" i="17"/>
  <c r="AN94" i="17" s="1"/>
  <c r="V94" i="17"/>
  <c r="CC33" i="18"/>
  <c r="AG10" i="41"/>
  <c r="AG18" i="41" s="1"/>
  <c r="AO39" i="17"/>
  <c r="AO94" i="17" s="1"/>
  <c r="AR39" i="17"/>
  <c r="AR94" i="17" s="1"/>
  <c r="AS39" i="17"/>
  <c r="AS94" i="17" s="1"/>
  <c r="AP39" i="17"/>
  <c r="AP94" i="17" s="1"/>
  <c r="AG14" i="41"/>
  <c r="AG22" i="41" s="1"/>
  <c r="AQ39" i="17"/>
  <c r="AQ94" i="17" s="1"/>
  <c r="AI11" i="30" a="1"/>
  <c r="AI11" i="30" s="1"/>
  <c r="AI19" i="30" s="1"/>
  <c r="AG40" i="17"/>
  <c r="AG95" i="17" s="1"/>
  <c r="AF40" i="17"/>
  <c r="AF95" i="17" s="1"/>
  <c r="AI13" i="30" a="1"/>
  <c r="AI13" i="30" s="1"/>
  <c r="AI21" i="30" s="1"/>
  <c r="AE40" i="17"/>
  <c r="AE95" i="17" s="1"/>
  <c r="AI10" i="30" a="1"/>
  <c r="AI10" i="30" s="1"/>
  <c r="AI18" i="30" s="1"/>
  <c r="AI15" i="30" a="1"/>
  <c r="AI15" i="30" s="1"/>
  <c r="AI23" i="30" s="1"/>
  <c r="AI12" i="30" a="1"/>
  <c r="AI12" i="30" s="1"/>
  <c r="AI20" i="30" s="1"/>
  <c r="AI40" i="17"/>
  <c r="AI95" i="17" s="1"/>
  <c r="AI14" i="30" a="1"/>
  <c r="AI14" i="30" s="1"/>
  <c r="AI22" i="30" s="1"/>
  <c r="AA40" i="17" a="1"/>
  <c r="AA40" i="17" s="1"/>
  <c r="AA95" i="17" s="1"/>
  <c r="AJ40" i="17"/>
  <c r="AJ95" i="17" s="1"/>
  <c r="Y40" i="17" a="1"/>
  <c r="Y40" i="17" s="1"/>
  <c r="Y95" i="17" s="1"/>
  <c r="AH40" i="17"/>
  <c r="AH95" i="17" s="1"/>
  <c r="Z40" i="17" a="1"/>
  <c r="Z40" i="17" s="1"/>
  <c r="Z95" i="17" s="1"/>
  <c r="W40" i="17" a="1"/>
  <c r="W40" i="17" s="1"/>
  <c r="W95" i="17" s="1"/>
  <c r="V40" i="17" a="1"/>
  <c r="V40" i="17" s="1"/>
  <c r="X40" i="17" a="1"/>
  <c r="X40" i="17" s="1"/>
  <c r="CA33" i="18"/>
  <c r="AK34" i="18" a="1"/>
  <c r="AK34" i="18" s="1"/>
  <c r="BA34" i="18" a="1"/>
  <c r="BA34" i="18" s="1"/>
  <c r="AG15" i="41"/>
  <c r="AG23" i="41" s="1"/>
  <c r="AP33" i="18"/>
  <c r="BY33" i="18"/>
  <c r="F33" i="60"/>
  <c r="M33" i="60" s="1"/>
  <c r="C33" i="60"/>
  <c r="J33" i="60" s="1"/>
  <c r="D33" i="60"/>
  <c r="K33" i="60" s="1"/>
  <c r="E33" i="60"/>
  <c r="L33" i="60" s="1"/>
  <c r="BD34" i="18" a="1"/>
  <c r="BD34" i="18" s="1"/>
  <c r="BZ33" i="18"/>
  <c r="G41" i="59"/>
  <c r="H37" i="28"/>
  <c r="AN34" i="18" a="1"/>
  <c r="AN34" i="18" s="1"/>
  <c r="AE10" i="25"/>
  <c r="AE11" i="25" s="1"/>
  <c r="L54" i="3"/>
  <c r="AO24" i="3"/>
  <c r="T33" i="18"/>
  <c r="CB33" i="18"/>
  <c r="BE34" i="18" a="1"/>
  <c r="BE34" i="18" s="1"/>
  <c r="AM34" i="18" a="1"/>
  <c r="AM34" i="18" s="1"/>
  <c r="BH34" i="18" a="1"/>
  <c r="BH34" i="18" s="1"/>
  <c r="AH10" i="41" s="1"/>
  <c r="AH18" i="41" s="1"/>
  <c r="AT34" i="18" a="1"/>
  <c r="AT34" i="18" s="1"/>
  <c r="AP12" i="3" s="1"/>
  <c r="AP20" i="3" s="1"/>
  <c r="AO34" i="18" a="1"/>
  <c r="AO34" i="18" s="1"/>
  <c r="BI34" i="18" a="1"/>
  <c r="BI34" i="18" s="1"/>
  <c r="AG34" i="18" a="1"/>
  <c r="AG34" i="18" s="1"/>
  <c r="BC34" i="18" a="1"/>
  <c r="BC34" i="18" s="1"/>
  <c r="AV34" i="18" a="1"/>
  <c r="AV34" i="18" s="1"/>
  <c r="AP14" i="3" s="1"/>
  <c r="AP22" i="3" s="1"/>
  <c r="AU34" i="18" a="1"/>
  <c r="AU34" i="18" s="1"/>
  <c r="AP13" i="3" s="1"/>
  <c r="AP21" i="3" s="1"/>
  <c r="Y33" i="18"/>
  <c r="AW34" i="18" a="1"/>
  <c r="AW34" i="18" s="1"/>
  <c r="AP15" i="3" s="1"/>
  <c r="AP23" i="3" s="1"/>
  <c r="AL34" i="18" a="1"/>
  <c r="AL34" i="18" s="1"/>
  <c r="AS34" i="18" a="1"/>
  <c r="AS34" i="18" s="1"/>
  <c r="AP11" i="3" s="1"/>
  <c r="AP19" i="3" s="1"/>
  <c r="BB34" i="18" a="1"/>
  <c r="BB34" i="18" s="1"/>
  <c r="BX33" i="18"/>
  <c r="U33" i="18"/>
  <c r="V33" i="18"/>
  <c r="W33" i="18"/>
  <c r="AG12" i="41"/>
  <c r="AG20" i="41" s="1"/>
  <c r="R33" i="18"/>
  <c r="AR34" i="18" a="1"/>
  <c r="AR34" i="18" s="1"/>
  <c r="AP10" i="3" s="1"/>
  <c r="AP18" i="3" s="1"/>
  <c r="AZ34" i="18" a="1"/>
  <c r="AZ34" i="18" s="1"/>
  <c r="BJ34" i="18" a="1"/>
  <c r="BJ34" i="18" s="1"/>
  <c r="N34" i="18" a="1"/>
  <c r="N34" i="18" s="1"/>
  <c r="AB34" i="18" a="1"/>
  <c r="AB34" i="18" s="1"/>
  <c r="BK34" i="18" a="1"/>
  <c r="BK34" i="18" s="1"/>
  <c r="L34" i="18" a="1"/>
  <c r="L34" i="18" s="1"/>
  <c r="AJ34" i="18" a="1"/>
  <c r="AJ34" i="18" s="1"/>
  <c r="BL34" i="18" a="1"/>
  <c r="BL34" i="18" s="1"/>
  <c r="AH14" i="41" s="1"/>
  <c r="AH22" i="41" s="1"/>
  <c r="Q34" i="18" a="1"/>
  <c r="Q34" i="18" s="1"/>
  <c r="AC34" i="18" a="1"/>
  <c r="AC34" i="18" s="1"/>
  <c r="BM34" i="18" a="1"/>
  <c r="BM34" i="18" s="1"/>
  <c r="O34" i="18" a="1"/>
  <c r="O34" i="18" s="1"/>
  <c r="AD34" i="18" a="1"/>
  <c r="AD34" i="18" s="1"/>
  <c r="M34" i="18" a="1"/>
  <c r="M34" i="18" s="1"/>
  <c r="AE34" i="18" a="1"/>
  <c r="AE34" i="18" s="1"/>
  <c r="X33" i="18"/>
  <c r="P34" i="18" a="1"/>
  <c r="P34" i="18" s="1"/>
  <c r="AF34" i="18" a="1"/>
  <c r="AF34" i="18" s="1"/>
  <c r="S40" i="17"/>
  <c r="R41" i="17" a="1"/>
  <c r="R41" i="17" s="1"/>
  <c r="BA41" i="17" s="1"/>
  <c r="Q41" i="17" a="1"/>
  <c r="Q41" i="17" s="1"/>
  <c r="AZ41" i="17" s="1"/>
  <c r="M41" i="17" a="1"/>
  <c r="M41" i="17" s="1"/>
  <c r="AV41" i="17" s="1"/>
  <c r="N41" i="17" a="1"/>
  <c r="N41" i="17" s="1"/>
  <c r="AW41" i="17" s="1"/>
  <c r="P41" i="17" a="1"/>
  <c r="P41" i="17" s="1"/>
  <c r="AY41" i="17" s="1"/>
  <c r="O41" i="17" a="1"/>
  <c r="O41" i="17" s="1"/>
  <c r="AX41" i="17" s="1"/>
  <c r="AG24" i="30"/>
  <c r="B58" i="30" s="1"/>
  <c r="T33" i="53"/>
  <c r="AS34" i="53" a="1"/>
  <c r="AS34" i="53" s="1"/>
  <c r="Q34" i="53" a="1"/>
  <c r="Q34" i="53" s="1"/>
  <c r="AB34" i="53" a="1"/>
  <c r="AB34" i="53" s="1"/>
  <c r="R33" i="53"/>
  <c r="O34" i="53" a="1"/>
  <c r="O34" i="53" s="1"/>
  <c r="M34" i="53" a="1"/>
  <c r="M34" i="53" s="1"/>
  <c r="AV34" i="53" a="1"/>
  <c r="AV34" i="53" s="1"/>
  <c r="AG34" i="53" a="1"/>
  <c r="AG34" i="53" s="1"/>
  <c r="AE34" i="53" a="1"/>
  <c r="AE34" i="53" s="1"/>
  <c r="L34" i="53" a="1"/>
  <c r="L34" i="53" s="1"/>
  <c r="AT34" i="53" a="1"/>
  <c r="AT34" i="53" s="1"/>
  <c r="AC34" i="53" a="1"/>
  <c r="AC34" i="53" s="1"/>
  <c r="AF34" i="53" a="1"/>
  <c r="AF34" i="53" s="1"/>
  <c r="P34" i="53" a="1"/>
  <c r="P34" i="53" s="1"/>
  <c r="AR34" i="53" a="1"/>
  <c r="AR34" i="53" s="1"/>
  <c r="AD34" i="53" a="1"/>
  <c r="AD34" i="53" s="1"/>
  <c r="N34" i="53" a="1"/>
  <c r="N34" i="53" s="1"/>
  <c r="AW34" i="53" a="1"/>
  <c r="AW34" i="53" s="1"/>
  <c r="AJ34" i="53" a="1"/>
  <c r="AJ34" i="53" s="1"/>
  <c r="AU34" i="53" a="1"/>
  <c r="AU34" i="53" s="1"/>
  <c r="AL34" i="53" a="1"/>
  <c r="AL34" i="53" s="1"/>
  <c r="V33" i="53"/>
  <c r="Y33" i="53"/>
  <c r="AO34" i="53" a="1"/>
  <c r="AO34" i="53" s="1"/>
  <c r="AP33" i="53"/>
  <c r="AN34" i="53" a="1"/>
  <c r="AN34" i="53" s="1"/>
  <c r="X33" i="53"/>
  <c r="AM34" i="53" a="1"/>
  <c r="AM34" i="53" s="1"/>
  <c r="W33" i="53"/>
  <c r="U33" i="53"/>
  <c r="AK34" i="53" a="1"/>
  <c r="AK34" i="53" s="1"/>
  <c r="A40" i="53"/>
  <c r="Z39" i="13"/>
  <c r="Q38" i="13"/>
  <c r="W37" i="13"/>
  <c r="C38" i="13"/>
  <c r="I37" i="13"/>
  <c r="O38" i="13"/>
  <c r="Y38" i="13"/>
  <c r="Y37" i="16" a="1"/>
  <c r="Y37" i="16" s="1"/>
  <c r="J38" i="13"/>
  <c r="P37" i="13"/>
  <c r="AC38" i="13"/>
  <c r="V39" i="13"/>
  <c r="C37" i="16" a="1"/>
  <c r="C37" i="16" s="1"/>
  <c r="R38" i="13"/>
  <c r="R37" i="16" a="1"/>
  <c r="R37" i="16" s="1"/>
  <c r="H38" i="13"/>
  <c r="F38" i="13"/>
  <c r="AB38" i="13"/>
  <c r="AB37" i="16" a="1"/>
  <c r="AB37" i="16" s="1"/>
  <c r="L38" i="13"/>
  <c r="L38" i="16" s="1" a="1"/>
  <c r="L38" i="16" s="1"/>
  <c r="T39" i="13"/>
  <c r="K38" i="13"/>
  <c r="K37" i="16" a="1"/>
  <c r="K37" i="16" s="1"/>
  <c r="X39" i="13"/>
  <c r="D38" i="13"/>
  <c r="D37" i="16" a="1"/>
  <c r="D37" i="16" s="1"/>
  <c r="AA38" i="13"/>
  <c r="U38" i="13"/>
  <c r="U37" i="16" a="1"/>
  <c r="U37" i="16" s="1"/>
  <c r="Q37" i="16" a="1"/>
  <c r="Q37" i="16" s="1"/>
  <c r="J37" i="16" a="1"/>
  <c r="J37" i="16" s="1"/>
  <c r="N38" i="13"/>
  <c r="N37" i="16" a="1"/>
  <c r="N37" i="16" s="1"/>
  <c r="AD37" i="13"/>
  <c r="G39" i="13"/>
  <c r="G39" i="16" s="1" a="1"/>
  <c r="G39" i="16" s="1"/>
  <c r="S38" i="13"/>
  <c r="S38" i="16" s="1" a="1"/>
  <c r="S38" i="16" s="1"/>
  <c r="M38" i="13"/>
  <c r="E38" i="13"/>
  <c r="E38" i="16" s="1" a="1"/>
  <c r="E38" i="16" s="1"/>
  <c r="AN2" i="41"/>
  <c r="AM5" i="41"/>
  <c r="AN6" i="41"/>
  <c r="AN4" i="41"/>
  <c r="AN3" i="41"/>
  <c r="AN7" i="41"/>
  <c r="AM6" i="30"/>
  <c r="AA37" i="16" a="1"/>
  <c r="AA37" i="16" s="1"/>
  <c r="T37" i="16" a="1"/>
  <c r="T37" i="16" s="1"/>
  <c r="M37" i="16" a="1"/>
  <c r="M37" i="16" s="1"/>
  <c r="F37" i="16" a="1"/>
  <c r="F37" i="16" s="1"/>
  <c r="AN7" i="30"/>
  <c r="AN2" i="30"/>
  <c r="AN3" i="30"/>
  <c r="Z38" i="16" a="1"/>
  <c r="Z38" i="16" s="1"/>
  <c r="AM5" i="30"/>
  <c r="AN4" i="30"/>
  <c r="AN22" i="1"/>
  <c r="C65" i="1"/>
  <c r="D67" i="1"/>
  <c r="AO23" i="1"/>
  <c r="E66" i="1"/>
  <c r="AN24" i="1"/>
  <c r="F65" i="1"/>
  <c r="AM25" i="1"/>
  <c r="G67" i="1"/>
  <c r="AO26" i="1"/>
  <c r="AW2" i="3"/>
  <c r="AW4" i="3"/>
  <c r="AW5" i="3"/>
  <c r="AW6" i="3"/>
  <c r="AW3" i="3"/>
  <c r="AW7" i="3"/>
  <c r="B39" i="18"/>
  <c r="I44" i="17"/>
  <c r="I45" i="17" s="1"/>
  <c r="L44" i="17"/>
  <c r="K38" i="53" s="1"/>
  <c r="K38" i="18"/>
  <c r="A41" i="18"/>
  <c r="C66" i="1"/>
  <c r="C31" i="66" l="1" a="1"/>
  <c r="C31" i="66" s="1"/>
  <c r="C32" i="28" s="1"/>
  <c r="D31" i="66" a="1"/>
  <c r="D31" i="66" s="1"/>
  <c r="D32" i="28" s="1"/>
  <c r="E31" i="66" a="1"/>
  <c r="E31" i="66" s="1"/>
  <c r="E32" i="28" s="1"/>
  <c r="F31" i="66" a="1"/>
  <c r="F31" i="66" s="1"/>
  <c r="F32" i="28" s="1"/>
  <c r="Q31" i="47" a="1"/>
  <c r="Q31" i="47" s="1"/>
  <c r="AG62" i="45"/>
  <c r="C98" i="45"/>
  <c r="C32" i="47" s="1" a="1"/>
  <c r="C32" i="47" s="1"/>
  <c r="I32" i="47" s="1"/>
  <c r="W31" i="47"/>
  <c r="AH2" i="45"/>
  <c r="AH22" i="45" s="1" a="1"/>
  <c r="AH22" i="45" s="1"/>
  <c r="AH42" i="45" s="1"/>
  <c r="AH3" i="45"/>
  <c r="AH23" i="45" s="1" a="1"/>
  <c r="AH23" i="45" s="1"/>
  <c r="AH43" i="45" s="1"/>
  <c r="AH4" i="45"/>
  <c r="AH24" i="45" s="1" a="1"/>
  <c r="AH24" i="45" s="1"/>
  <c r="AH44" i="45" s="1"/>
  <c r="AH62" i="45" s="1"/>
  <c r="AI8" i="45"/>
  <c r="AI28" i="45" s="1" a="1"/>
  <c r="AI28" i="45" s="1"/>
  <c r="AI48" i="45" s="1"/>
  <c r="AI9" i="45"/>
  <c r="AI29" i="45" s="1" a="1"/>
  <c r="AI29" i="45" s="1"/>
  <c r="AI49" i="45" s="1"/>
  <c r="AI10" i="45"/>
  <c r="AI30" i="45" s="1" a="1"/>
  <c r="AI30" i="45" s="1"/>
  <c r="AI17" i="45"/>
  <c r="AI37" i="45" s="1" a="1"/>
  <c r="AI37" i="45" s="1"/>
  <c r="AI18" i="45"/>
  <c r="AI38" i="45" s="1" a="1"/>
  <c r="AI38" i="45" s="1"/>
  <c r="AI19" i="45"/>
  <c r="AI39" i="45" s="1" a="1"/>
  <c r="AI39" i="45" s="1"/>
  <c r="AI5" i="45"/>
  <c r="AI25" i="45" s="1" a="1"/>
  <c r="AI25" i="45" s="1"/>
  <c r="AI45" i="45" s="1"/>
  <c r="AI7" i="45"/>
  <c r="AI27" i="45" s="1" a="1"/>
  <c r="AI27" i="45" s="1"/>
  <c r="AI47" i="45" s="1"/>
  <c r="AI6" i="45"/>
  <c r="AI26" i="45" s="1" a="1"/>
  <c r="AI26" i="45" s="1"/>
  <c r="AI46" i="45" s="1"/>
  <c r="AI15" i="45"/>
  <c r="AI35" i="45" s="1" a="1"/>
  <c r="AI35" i="45" s="1"/>
  <c r="AI55" i="45" s="1"/>
  <c r="AI14" i="45"/>
  <c r="AI34" i="45" s="1" a="1"/>
  <c r="AI34" i="45" s="1"/>
  <c r="AI16" i="45"/>
  <c r="AI36" i="45" s="1" a="1"/>
  <c r="AI36" i="45" s="1"/>
  <c r="AI12" i="45"/>
  <c r="AI32" i="45" s="1" a="1"/>
  <c r="AI32" i="45" s="1"/>
  <c r="AI13" i="45"/>
  <c r="AI33" i="45" s="1" a="1"/>
  <c r="AI33" i="45" s="1"/>
  <c r="AI11" i="45"/>
  <c r="AI31" i="45" s="1" a="1"/>
  <c r="AI31" i="45" s="1"/>
  <c r="AI51" i="45" s="1"/>
  <c r="H39" i="63"/>
  <c r="J39" i="63"/>
  <c r="P39" i="63" s="1"/>
  <c r="J31" i="47" a="1"/>
  <c r="J31" i="47" s="1"/>
  <c r="P31" i="47" s="1"/>
  <c r="D28" i="57" s="1" a="1"/>
  <c r="D28" i="57" s="1"/>
  <c r="X31" i="47" a="1"/>
  <c r="X31" i="47" s="1"/>
  <c r="AD31" i="47" s="1"/>
  <c r="Y32" i="47" a="1"/>
  <c r="Y32" i="47" s="1"/>
  <c r="R32" i="47" a="1"/>
  <c r="R32" i="47" s="1"/>
  <c r="Q32" i="47" a="1"/>
  <c r="Q32" i="47" s="1"/>
  <c r="K32" i="47" a="1"/>
  <c r="K32" i="47" s="1"/>
  <c r="N32" i="47" a="1"/>
  <c r="N32" i="47" s="1"/>
  <c r="T32" i="47" a="1"/>
  <c r="T32" i="47" s="1"/>
  <c r="U32" i="47" a="1"/>
  <c r="U32" i="47" s="1"/>
  <c r="D99" i="45"/>
  <c r="D33" i="47" s="1" a="1"/>
  <c r="D33" i="47" s="1"/>
  <c r="L32" i="47" a="1"/>
  <c r="L32" i="47" s="1"/>
  <c r="S32" i="47" a="1"/>
  <c r="S32" i="47" s="1"/>
  <c r="Z32" i="47" a="1"/>
  <c r="Z32" i="47" s="1"/>
  <c r="X32" i="47" a="1"/>
  <c r="X32" i="47" s="1"/>
  <c r="AH63" i="45"/>
  <c r="G99" i="45"/>
  <c r="G33" i="47" s="1" a="1"/>
  <c r="G33" i="47" s="1"/>
  <c r="AA32" i="47" a="1"/>
  <c r="AA32" i="47" s="1"/>
  <c r="M32" i="47" a="1"/>
  <c r="M32" i="47" s="1"/>
  <c r="AH64" i="45"/>
  <c r="J32" i="47" a="1"/>
  <c r="J32" i="47" s="1"/>
  <c r="F28" i="57" a="1"/>
  <c r="F28" i="57" s="1"/>
  <c r="AB32" i="47" a="1"/>
  <c r="AB32" i="47" s="1"/>
  <c r="V32" i="47" a="1"/>
  <c r="V32" i="47" s="1"/>
  <c r="AC32" i="47" a="1"/>
  <c r="AC32" i="47" s="1"/>
  <c r="H99" i="45"/>
  <c r="H33" i="47" s="1" a="1"/>
  <c r="H33" i="47" s="1"/>
  <c r="O32" i="47" a="1"/>
  <c r="O32" i="47" s="1"/>
  <c r="E28" i="57" a="1"/>
  <c r="E28" i="57" s="1"/>
  <c r="AH66" i="45"/>
  <c r="F99" i="45"/>
  <c r="F33" i="47" s="1" a="1"/>
  <c r="F33" i="47" s="1"/>
  <c r="AH67" i="45"/>
  <c r="AH65" i="45"/>
  <c r="AI54" i="45"/>
  <c r="AI56" i="45"/>
  <c r="E99" i="45"/>
  <c r="E33" i="47" s="1" a="1"/>
  <c r="E33" i="47" s="1"/>
  <c r="AI50" i="45"/>
  <c r="AI52" i="45"/>
  <c r="AI53" i="45"/>
  <c r="AI58" i="45"/>
  <c r="AI59" i="45"/>
  <c r="AI57" i="45"/>
  <c r="F40" i="63"/>
  <c r="N40" i="63" s="1"/>
  <c r="G40" i="63"/>
  <c r="O40" i="63" s="1"/>
  <c r="C40" i="63"/>
  <c r="K40" i="63" s="1"/>
  <c r="B40" i="63"/>
  <c r="BC35" i="18" a="1"/>
  <c r="BC35" i="18" s="1"/>
  <c r="E40" i="63"/>
  <c r="M40" i="63" s="1"/>
  <c r="D40" i="63"/>
  <c r="L40" i="63" s="1"/>
  <c r="BR35" i="18"/>
  <c r="BS35" i="18"/>
  <c r="BP35" i="18"/>
  <c r="BT35" i="18"/>
  <c r="BQ35" i="18"/>
  <c r="BU35" i="18"/>
  <c r="C28" i="57" a="1"/>
  <c r="C28" i="57" s="1"/>
  <c r="AP40" i="17"/>
  <c r="AP95" i="17" s="1"/>
  <c r="X95" i="17"/>
  <c r="AN40" i="17"/>
  <c r="AN95" i="17" s="1"/>
  <c r="V95" i="17"/>
  <c r="AM35" i="18" a="1"/>
  <c r="AM35" i="18" s="1"/>
  <c r="AS40" i="17"/>
  <c r="AS95" i="17" s="1"/>
  <c r="AH12" i="41"/>
  <c r="AH20" i="41" s="1"/>
  <c r="BZ34" i="18"/>
  <c r="AR40" i="17"/>
  <c r="AR95" i="17" s="1"/>
  <c r="AO40" i="17"/>
  <c r="AO95" i="17" s="1"/>
  <c r="AO35" i="18" a="1"/>
  <c r="AO35" i="18" s="1"/>
  <c r="Y34" i="18"/>
  <c r="BE35" i="18" a="1"/>
  <c r="BE35" i="18" s="1"/>
  <c r="CB34" i="18"/>
  <c r="AQ40" i="17"/>
  <c r="AQ95" i="17" s="1"/>
  <c r="AK35" i="18" a="1"/>
  <c r="AK35" i="18" s="1"/>
  <c r="AI41" i="17"/>
  <c r="AI96" i="17" s="1"/>
  <c r="AJ13" i="30" a="1"/>
  <c r="AJ13" i="30" s="1"/>
  <c r="AJ21" i="30" s="1"/>
  <c r="AH41" i="17"/>
  <c r="AH96" i="17" s="1"/>
  <c r="AJ10" i="30" a="1"/>
  <c r="AJ10" i="30" s="1"/>
  <c r="AJ18" i="30" s="1"/>
  <c r="AG41" i="17"/>
  <c r="AG96" i="17" s="1"/>
  <c r="AJ15" i="30" a="1"/>
  <c r="AJ15" i="30" s="1"/>
  <c r="AJ23" i="30" s="1"/>
  <c r="AJ12" i="30" a="1"/>
  <c r="AJ12" i="30" s="1"/>
  <c r="AJ20" i="30" s="1"/>
  <c r="AE41" i="17"/>
  <c r="AE96" i="17" s="1"/>
  <c r="AJ14" i="30" a="1"/>
  <c r="AJ14" i="30" s="1"/>
  <c r="AJ22" i="30" s="1"/>
  <c r="AF41" i="17"/>
  <c r="AF96" i="17" s="1"/>
  <c r="AA41" i="17" a="1"/>
  <c r="AA41" i="17" s="1"/>
  <c r="AA96" i="17" s="1"/>
  <c r="Z41" i="17" a="1"/>
  <c r="Z41" i="17" s="1"/>
  <c r="Z96" i="17" s="1"/>
  <c r="AJ11" i="30" a="1"/>
  <c r="AJ11" i="30" s="1"/>
  <c r="AJ19" i="30" s="1"/>
  <c r="X41" i="17" a="1"/>
  <c r="X41" i="17" s="1"/>
  <c r="X96" i="17" s="1"/>
  <c r="W41" i="17" a="1"/>
  <c r="W41" i="17" s="1"/>
  <c r="AJ41" i="17"/>
  <c r="AJ96" i="17" s="1"/>
  <c r="Y41" i="17" a="1"/>
  <c r="Y41" i="17" s="1"/>
  <c r="V41" i="17" a="1"/>
  <c r="V41" i="17" s="1"/>
  <c r="V96" i="17" s="1"/>
  <c r="BX34" i="18"/>
  <c r="G42" i="59"/>
  <c r="H38" i="28"/>
  <c r="AF10" i="25"/>
  <c r="AF11" i="25" s="1"/>
  <c r="L55" i="3"/>
  <c r="AP24" i="3"/>
  <c r="C34" i="60"/>
  <c r="J34" i="60" s="1"/>
  <c r="D34" i="60"/>
  <c r="K34" i="60" s="1"/>
  <c r="E34" i="60"/>
  <c r="L34" i="60" s="1"/>
  <c r="F34" i="60"/>
  <c r="M34" i="60" s="1"/>
  <c r="AH13" i="41"/>
  <c r="AH21" i="41" s="1"/>
  <c r="CC34" i="18"/>
  <c r="AL35" i="18" a="1"/>
  <c r="AL35" i="18" s="1"/>
  <c r="BB35" i="18" a="1"/>
  <c r="BB35" i="18" s="1"/>
  <c r="CA34" i="18"/>
  <c r="AN35" i="18" a="1"/>
  <c r="AN35" i="18" s="1"/>
  <c r="BD35" i="18" a="1"/>
  <c r="BD35" i="18" s="1"/>
  <c r="AH15" i="41"/>
  <c r="AH23" i="41" s="1"/>
  <c r="V34" i="18"/>
  <c r="BA35" i="18" a="1"/>
  <c r="BA35" i="18" s="1"/>
  <c r="BY34" i="18"/>
  <c r="AF35" i="18" a="1"/>
  <c r="AF35" i="18" s="1"/>
  <c r="BJ35" i="18" a="1"/>
  <c r="BJ35" i="18" s="1"/>
  <c r="AT35" i="18" a="1"/>
  <c r="AT35" i="18" s="1"/>
  <c r="AQ12" i="3" s="1"/>
  <c r="AQ20" i="3" s="1"/>
  <c r="AH11" i="41"/>
  <c r="AH19" i="41" s="1"/>
  <c r="AS35" i="18" a="1"/>
  <c r="AS35" i="18" s="1"/>
  <c r="AQ11" i="3" s="1"/>
  <c r="AQ19" i="3" s="1"/>
  <c r="AG35" i="18" a="1"/>
  <c r="AG35" i="18" s="1"/>
  <c r="AU35" i="18" a="1"/>
  <c r="AU35" i="18" s="1"/>
  <c r="AQ13" i="3" s="1"/>
  <c r="AQ21" i="3" s="1"/>
  <c r="AV35" i="18" a="1"/>
  <c r="AV35" i="18" s="1"/>
  <c r="AQ14" i="3" s="1"/>
  <c r="AQ22" i="3" s="1"/>
  <c r="U34" i="18"/>
  <c r="Q35" i="18" a="1"/>
  <c r="Q35" i="18" s="1"/>
  <c r="AB35" i="18" a="1"/>
  <c r="AB35" i="18" s="1"/>
  <c r="BK35" i="18" a="1"/>
  <c r="BK35" i="18" s="1"/>
  <c r="AI13" i="41" s="1"/>
  <c r="AI21" i="41" s="1"/>
  <c r="L35" i="18" a="1"/>
  <c r="L35" i="18" s="1"/>
  <c r="AJ35" i="18" a="1"/>
  <c r="AJ35" i="18" s="1"/>
  <c r="BL35" i="18" a="1"/>
  <c r="BL35" i="18" s="1"/>
  <c r="AI14" i="41" s="1"/>
  <c r="AI22" i="41" s="1"/>
  <c r="N35" i="18" a="1"/>
  <c r="N35" i="18" s="1"/>
  <c r="AC35" i="18" a="1"/>
  <c r="AC35" i="18" s="1"/>
  <c r="BM35" i="18" a="1"/>
  <c r="BM35" i="18" s="1"/>
  <c r="AI15" i="41" s="1"/>
  <c r="AI23" i="41" s="1"/>
  <c r="AW35" i="18" a="1"/>
  <c r="AW35" i="18" s="1"/>
  <c r="AQ15" i="3" s="1"/>
  <c r="AQ23" i="3" s="1"/>
  <c r="O35" i="18" a="1"/>
  <c r="O35" i="18" s="1"/>
  <c r="AZ35" i="18" a="1"/>
  <c r="AZ35" i="18" s="1"/>
  <c r="BH35" i="18" a="1"/>
  <c r="BH35" i="18" s="1"/>
  <c r="X34" i="18"/>
  <c r="P35" i="18" a="1"/>
  <c r="P35" i="18" s="1"/>
  <c r="AD35" i="18" a="1"/>
  <c r="AD35" i="18" s="1"/>
  <c r="R34" i="18"/>
  <c r="T34" i="18"/>
  <c r="M35" i="18" a="1"/>
  <c r="M35" i="18" s="1"/>
  <c r="AE35" i="18" a="1"/>
  <c r="AE35" i="18" s="1"/>
  <c r="BI35" i="18" a="1"/>
  <c r="BI35" i="18" s="1"/>
  <c r="AP34" i="18"/>
  <c r="AR35" i="18" a="1"/>
  <c r="AR35" i="18" s="1"/>
  <c r="AQ10" i="3" s="1"/>
  <c r="AQ18" i="3" s="1"/>
  <c r="W34" i="18"/>
  <c r="S41" i="17"/>
  <c r="P42" i="17" a="1"/>
  <c r="P42" i="17" s="1"/>
  <c r="AY42" i="17" s="1"/>
  <c r="M42" i="17" a="1"/>
  <c r="M42" i="17" s="1"/>
  <c r="AV42" i="17" s="1"/>
  <c r="N42" i="17" a="1"/>
  <c r="N42" i="17" s="1"/>
  <c r="AW42" i="17" s="1"/>
  <c r="O42" i="17" a="1"/>
  <c r="O42" i="17" s="1"/>
  <c r="AX42" i="17" s="1"/>
  <c r="R42" i="17" a="1"/>
  <c r="R42" i="17" s="1"/>
  <c r="BA42" i="17" s="1"/>
  <c r="Q42" i="17" a="1"/>
  <c r="Q42" i="17" s="1"/>
  <c r="AZ42" i="17" s="1"/>
  <c r="AH24" i="30"/>
  <c r="B59" i="30" s="1"/>
  <c r="X34" i="53"/>
  <c r="AN35" i="53" a="1"/>
  <c r="AN35" i="53" s="1"/>
  <c r="U34" i="53"/>
  <c r="AK35" i="53" a="1"/>
  <c r="AK35" i="53" s="1"/>
  <c r="AM35" i="53" a="1"/>
  <c r="AM35" i="53" s="1"/>
  <c r="W34" i="53"/>
  <c r="AP34" i="53"/>
  <c r="Q35" i="53" a="1"/>
  <c r="Q35" i="53" s="1"/>
  <c r="AS35" i="53" a="1"/>
  <c r="AS35" i="53" s="1"/>
  <c r="AJ35" i="53" a="1"/>
  <c r="AJ35" i="53" s="1"/>
  <c r="T34" i="53"/>
  <c r="M35" i="53" a="1"/>
  <c r="M35" i="53" s="1"/>
  <c r="O35" i="53" a="1"/>
  <c r="O35" i="53" s="1"/>
  <c r="R34" i="53"/>
  <c r="P35" i="53" a="1"/>
  <c r="P35" i="53" s="1"/>
  <c r="AV35" i="53" a="1"/>
  <c r="AV35" i="53" s="1"/>
  <c r="AE35" i="53" a="1"/>
  <c r="AE35" i="53" s="1"/>
  <c r="AG35" i="53" a="1"/>
  <c r="AG35" i="53" s="1"/>
  <c r="AR35" i="53" a="1"/>
  <c r="AR35" i="53" s="1"/>
  <c r="AC35" i="53" a="1"/>
  <c r="AC35" i="53" s="1"/>
  <c r="N35" i="53" a="1"/>
  <c r="N35" i="53" s="1"/>
  <c r="AT35" i="53" a="1"/>
  <c r="AT35" i="53" s="1"/>
  <c r="AD35" i="53" a="1"/>
  <c r="AD35" i="53" s="1"/>
  <c r="AF35" i="53" a="1"/>
  <c r="AF35" i="53" s="1"/>
  <c r="AW35" i="53" a="1"/>
  <c r="AW35" i="53" s="1"/>
  <c r="AB35" i="53" a="1"/>
  <c r="AB35" i="53" s="1"/>
  <c r="L35" i="53" a="1"/>
  <c r="L35" i="53" s="1"/>
  <c r="AU35" i="53" a="1"/>
  <c r="AU35" i="53" s="1"/>
  <c r="AO35" i="53" a="1"/>
  <c r="AO35" i="53" s="1"/>
  <c r="Y34" i="53"/>
  <c r="AL35" i="53" a="1"/>
  <c r="AL35" i="53" s="1"/>
  <c r="V34" i="53"/>
  <c r="A41" i="53"/>
  <c r="AA39" i="13"/>
  <c r="AD38" i="13"/>
  <c r="K39" i="13"/>
  <c r="K38" i="16" a="1"/>
  <c r="K38" i="16" s="1"/>
  <c r="AB39" i="13"/>
  <c r="AB38" i="16" a="1"/>
  <c r="AB38" i="16" s="1"/>
  <c r="R39" i="13"/>
  <c r="R38" i="16" a="1"/>
  <c r="R38" i="16" s="1"/>
  <c r="J39" i="13"/>
  <c r="J39" i="16" s="1" a="1"/>
  <c r="J39" i="16" s="1"/>
  <c r="P38" i="13"/>
  <c r="Y39" i="13"/>
  <c r="Y38" i="16" a="1"/>
  <c r="Y38" i="16" s="1"/>
  <c r="Q39" i="13"/>
  <c r="W38" i="13"/>
  <c r="M39" i="13"/>
  <c r="G40" i="13"/>
  <c r="N39" i="13"/>
  <c r="N38" i="16" a="1"/>
  <c r="N38" i="16" s="1"/>
  <c r="X40" i="13"/>
  <c r="L39" i="13"/>
  <c r="H39" i="13"/>
  <c r="I38" i="13"/>
  <c r="C39" i="13"/>
  <c r="C39" i="16" s="1" a="1"/>
  <c r="C39" i="16" s="1"/>
  <c r="S39" i="13"/>
  <c r="S39" i="16" s="1" a="1"/>
  <c r="S39" i="16" s="1"/>
  <c r="U39" i="13"/>
  <c r="U38" i="16" a="1"/>
  <c r="U38" i="16" s="1"/>
  <c r="F39" i="13"/>
  <c r="AC39" i="13"/>
  <c r="E39" i="13"/>
  <c r="E39" i="16" s="1" a="1"/>
  <c r="E39" i="16" s="1"/>
  <c r="D39" i="13"/>
  <c r="D38" i="16" a="1"/>
  <c r="D38" i="16" s="1"/>
  <c r="T40" i="13"/>
  <c r="V40" i="13"/>
  <c r="O39" i="13"/>
  <c r="Z40" i="13"/>
  <c r="AO4" i="41"/>
  <c r="AO7" i="41"/>
  <c r="AN5" i="41"/>
  <c r="AO2" i="41"/>
  <c r="AO3" i="41"/>
  <c r="AO6" i="41"/>
  <c r="AO2" i="30"/>
  <c r="Z39" i="16" a="1"/>
  <c r="Z39" i="16" s="1"/>
  <c r="AO7" i="30"/>
  <c r="AN6" i="30"/>
  <c r="X39" i="16" a="1"/>
  <c r="X39" i="16" s="1"/>
  <c r="X38" i="16" a="1"/>
  <c r="X38" i="16" s="1"/>
  <c r="Q38" i="16" a="1"/>
  <c r="Q38" i="16" s="1"/>
  <c r="J38" i="16" a="1"/>
  <c r="J38" i="16" s="1"/>
  <c r="C38" i="16" a="1"/>
  <c r="C38" i="16" s="1"/>
  <c r="AO4" i="30"/>
  <c r="AO3" i="30"/>
  <c r="AA38" i="16" a="1"/>
  <c r="AA38" i="16" s="1"/>
  <c r="T38" i="16" a="1"/>
  <c r="T38" i="16" s="1"/>
  <c r="M38" i="16" a="1"/>
  <c r="M38" i="16" s="1"/>
  <c r="F38" i="16" a="1"/>
  <c r="F38" i="16" s="1"/>
  <c r="AN5" i="30"/>
  <c r="F66" i="1"/>
  <c r="AN25" i="1"/>
  <c r="AO22" i="1"/>
  <c r="G68" i="1"/>
  <c r="AP26" i="1"/>
  <c r="E67" i="1"/>
  <c r="AO24" i="1"/>
  <c r="D68" i="1"/>
  <c r="AP23" i="1"/>
  <c r="AX7" i="3"/>
  <c r="AX6" i="3"/>
  <c r="AX4" i="3"/>
  <c r="AX2" i="3"/>
  <c r="AX3" i="3"/>
  <c r="AX5" i="3"/>
  <c r="L45" i="17"/>
  <c r="K39" i="53" s="1"/>
  <c r="K39" i="18"/>
  <c r="B40" i="18"/>
  <c r="A42" i="18"/>
  <c r="C32" i="66" l="1" a="1"/>
  <c r="C32" i="66" s="1"/>
  <c r="C33" i="28" s="1"/>
  <c r="D32" i="66" a="1"/>
  <c r="D32" i="66" s="1"/>
  <c r="D33" i="28" s="1"/>
  <c r="E32" i="66" a="1"/>
  <c r="E32" i="66" s="1"/>
  <c r="E33" i="28" s="1"/>
  <c r="F32" i="66" a="1"/>
  <c r="F32" i="66" s="1"/>
  <c r="F33" i="28" s="1"/>
  <c r="C99" i="45"/>
  <c r="C33" i="47" s="1" a="1"/>
  <c r="C33" i="47" s="1"/>
  <c r="U33" i="47" a="1"/>
  <c r="U33" i="47" s="1"/>
  <c r="I33" i="47"/>
  <c r="P32" i="47"/>
  <c r="AD32" i="47"/>
  <c r="W32" i="47"/>
  <c r="AJ11" i="45"/>
  <c r="AJ31" i="45" s="1" a="1"/>
  <c r="AJ31" i="45" s="1"/>
  <c r="AJ51" i="45" s="1"/>
  <c r="AJ13" i="45"/>
  <c r="AJ33" i="45" s="1" a="1"/>
  <c r="AJ33" i="45" s="1"/>
  <c r="AJ53" i="45" s="1"/>
  <c r="AJ12" i="45"/>
  <c r="AJ32" i="45" s="1" a="1"/>
  <c r="AJ32" i="45" s="1"/>
  <c r="AJ52" i="45" s="1"/>
  <c r="AJ16" i="45"/>
  <c r="AJ36" i="45" s="1" a="1"/>
  <c r="AJ36" i="45" s="1"/>
  <c r="AJ56" i="45" s="1"/>
  <c r="AJ14" i="45"/>
  <c r="AJ34" i="45" s="1" a="1"/>
  <c r="AJ34" i="45" s="1"/>
  <c r="AJ15" i="45"/>
  <c r="AJ35" i="45" s="1" a="1"/>
  <c r="AJ35" i="45" s="1"/>
  <c r="AJ6" i="45"/>
  <c r="AJ26" i="45" s="1" a="1"/>
  <c r="AJ26" i="45" s="1"/>
  <c r="AJ7" i="45"/>
  <c r="AJ27" i="45" s="1" a="1"/>
  <c r="AJ27" i="45" s="1"/>
  <c r="AJ5" i="45"/>
  <c r="AJ25" i="45" s="1" a="1"/>
  <c r="AJ25" i="45" s="1"/>
  <c r="AJ45" i="45" s="1"/>
  <c r="AJ19" i="45"/>
  <c r="AJ39" i="45" s="1" a="1"/>
  <c r="AJ39" i="45" s="1"/>
  <c r="AJ59" i="45" s="1"/>
  <c r="AJ18" i="45"/>
  <c r="AJ38" i="45" s="1" a="1"/>
  <c r="AJ38" i="45" s="1"/>
  <c r="AJ58" i="45" s="1"/>
  <c r="AJ17" i="45"/>
  <c r="AJ37" i="45" s="1" a="1"/>
  <c r="AJ37" i="45" s="1"/>
  <c r="AJ57" i="45" s="1"/>
  <c r="AJ10" i="45"/>
  <c r="AJ30" i="45" s="1" a="1"/>
  <c r="AJ30" i="45" s="1"/>
  <c r="AJ9" i="45"/>
  <c r="AJ29" i="45" s="1" a="1"/>
  <c r="AJ29" i="45" s="1"/>
  <c r="AJ8" i="45"/>
  <c r="AJ28" i="45" s="1" a="1"/>
  <c r="AJ28" i="45" s="1"/>
  <c r="AI4" i="45"/>
  <c r="AI24" i="45" s="1" a="1"/>
  <c r="AI24" i="45" s="1"/>
  <c r="AI44" i="45" s="1"/>
  <c r="AI3" i="45"/>
  <c r="AI23" i="45" s="1" a="1"/>
  <c r="AI23" i="45" s="1"/>
  <c r="AI43" i="45" s="1"/>
  <c r="AI2" i="45"/>
  <c r="AI22" i="45" s="1" a="1"/>
  <c r="AI22" i="45" s="1"/>
  <c r="AI42" i="45" s="1"/>
  <c r="C100" i="45" s="1"/>
  <c r="C34" i="47" s="1" a="1"/>
  <c r="C34" i="47" s="1"/>
  <c r="H40" i="63"/>
  <c r="J40" i="63"/>
  <c r="P40" i="63" s="1"/>
  <c r="Y33" i="47" a="1"/>
  <c r="Y33" i="47" s="1"/>
  <c r="K33" i="47" a="1"/>
  <c r="K33" i="47" s="1"/>
  <c r="Q33" i="47" a="1"/>
  <c r="Q33" i="47" s="1"/>
  <c r="R33" i="47" a="1"/>
  <c r="R33" i="47" s="1"/>
  <c r="D29" i="57" a="1"/>
  <c r="D29" i="57" s="1"/>
  <c r="S33" i="47" a="1"/>
  <c r="S33" i="47" s="1"/>
  <c r="L33" i="47" a="1"/>
  <c r="L33" i="47" s="1"/>
  <c r="Z33" i="47" a="1"/>
  <c r="Z33" i="47" s="1"/>
  <c r="E29" i="57" a="1"/>
  <c r="E29" i="57" s="1"/>
  <c r="F100" i="45"/>
  <c r="F34" i="47" s="1" a="1"/>
  <c r="F34" i="47" s="1"/>
  <c r="AI65" i="45"/>
  <c r="F29" i="57" a="1"/>
  <c r="F29" i="57" s="1"/>
  <c r="AA33" i="47" a="1"/>
  <c r="AA33" i="47" s="1"/>
  <c r="AI67" i="45"/>
  <c r="X33" i="47" a="1"/>
  <c r="X33" i="47" s="1"/>
  <c r="N33" i="47" a="1"/>
  <c r="N33" i="47" s="1"/>
  <c r="AB33" i="47" a="1"/>
  <c r="AB33" i="47" s="1"/>
  <c r="V33" i="47" a="1"/>
  <c r="V33" i="47" s="1"/>
  <c r="O33" i="47" a="1"/>
  <c r="O33" i="47" s="1"/>
  <c r="AC33" i="47" a="1"/>
  <c r="AC33" i="47" s="1"/>
  <c r="J33" i="47" a="1"/>
  <c r="J33" i="47" s="1"/>
  <c r="M33" i="47" a="1"/>
  <c r="M33" i="47" s="1"/>
  <c r="T33" i="47" a="1"/>
  <c r="T33" i="47" s="1"/>
  <c r="D100" i="45"/>
  <c r="D34" i="47" s="1" a="1"/>
  <c r="D34" i="47" s="1"/>
  <c r="H100" i="45"/>
  <c r="H34" i="47" s="1" a="1"/>
  <c r="H34" i="47" s="1"/>
  <c r="G100" i="45"/>
  <c r="G34" i="47" s="1" a="1"/>
  <c r="G34" i="47" s="1"/>
  <c r="AI63" i="45"/>
  <c r="AI64" i="45"/>
  <c r="AI62" i="45"/>
  <c r="E100" i="45"/>
  <c r="E34" i="47" s="1" a="1"/>
  <c r="E34" i="47" s="1"/>
  <c r="AJ47" i="45"/>
  <c r="AJ46" i="45"/>
  <c r="AJ54" i="45"/>
  <c r="AJ55" i="45"/>
  <c r="AJ49" i="45"/>
  <c r="AJ50" i="45"/>
  <c r="AJ48" i="45"/>
  <c r="AI66" i="45"/>
  <c r="F41" i="63"/>
  <c r="N41" i="63" s="1"/>
  <c r="D41" i="63"/>
  <c r="L41" i="63" s="1"/>
  <c r="B41" i="63"/>
  <c r="C41" i="63"/>
  <c r="K41" i="63" s="1"/>
  <c r="E41" i="63"/>
  <c r="M41" i="63" s="1"/>
  <c r="G41" i="63"/>
  <c r="O41" i="63" s="1"/>
  <c r="AJ36" i="18" a="1"/>
  <c r="AJ36" i="18" s="1"/>
  <c r="BP36" i="18"/>
  <c r="BT36" i="18"/>
  <c r="BQ36" i="18"/>
  <c r="BU36" i="18"/>
  <c r="BR36" i="18"/>
  <c r="BS36" i="18"/>
  <c r="C29" i="57" a="1"/>
  <c r="C29" i="57" s="1"/>
  <c r="AO41" i="17"/>
  <c r="AO96" i="17" s="1"/>
  <c r="W96" i="17"/>
  <c r="AQ41" i="17"/>
  <c r="AQ96" i="17" s="1"/>
  <c r="Y96" i="17"/>
  <c r="CA35" i="18"/>
  <c r="AZ36" i="18" a="1"/>
  <c r="AZ36" i="18" s="1"/>
  <c r="AR41" i="17"/>
  <c r="AR96" i="17" s="1"/>
  <c r="AK36" i="18" a="1"/>
  <c r="AK36" i="18" s="1"/>
  <c r="AP41" i="17"/>
  <c r="AP96" i="17" s="1"/>
  <c r="AI12" i="41"/>
  <c r="AI20" i="41" s="1"/>
  <c r="AS41" i="17"/>
  <c r="AS96" i="17" s="1"/>
  <c r="AN41" i="17"/>
  <c r="AN96" i="17" s="1"/>
  <c r="BC36" i="18" a="1"/>
  <c r="BC36" i="18" s="1"/>
  <c r="AM36" i="18" a="1"/>
  <c r="AM36" i="18" s="1"/>
  <c r="AK13" i="30" a="1"/>
  <c r="AK13" i="30" s="1"/>
  <c r="AK21" i="30" s="1"/>
  <c r="AK10" i="30" a="1"/>
  <c r="AK10" i="30" s="1"/>
  <c r="AK18" i="30" s="1"/>
  <c r="AJ42" i="17"/>
  <c r="AJ97" i="17" s="1"/>
  <c r="AK15" i="30" a="1"/>
  <c r="AK15" i="30" s="1"/>
  <c r="AK23" i="30" s="1"/>
  <c r="AI42" i="17"/>
  <c r="AI97" i="17" s="1"/>
  <c r="AK12" i="30" a="1"/>
  <c r="AK12" i="30" s="1"/>
  <c r="AK20" i="30" s="1"/>
  <c r="AG42" i="17"/>
  <c r="AG97" i="17" s="1"/>
  <c r="AK14" i="30" a="1"/>
  <c r="AK14" i="30" s="1"/>
  <c r="AK22" i="30" s="1"/>
  <c r="AK11" i="30" a="1"/>
  <c r="AK11" i="30" s="1"/>
  <c r="AK19" i="30" s="1"/>
  <c r="AE42" i="17"/>
  <c r="AE97" i="17" s="1"/>
  <c r="W42" i="17" a="1"/>
  <c r="W42" i="17" s="1"/>
  <c r="V42" i="17" a="1"/>
  <c r="V42" i="17" s="1"/>
  <c r="AH42" i="17"/>
  <c r="AH97" i="17" s="1"/>
  <c r="Z42" i="17" a="1"/>
  <c r="Z42" i="17" s="1"/>
  <c r="Z97" i="17" s="1"/>
  <c r="AF42" i="17"/>
  <c r="AF97" i="17" s="1"/>
  <c r="Y42" i="17" a="1"/>
  <c r="Y42" i="17" s="1"/>
  <c r="X42" i="17" a="1"/>
  <c r="X42" i="17" s="1"/>
  <c r="AA42" i="17" a="1"/>
  <c r="AA42" i="17" s="1"/>
  <c r="AA97" i="17" s="1"/>
  <c r="AP35" i="18"/>
  <c r="AQ24" i="3"/>
  <c r="AH10" i="25" s="1"/>
  <c r="AH11" i="25" s="1"/>
  <c r="G43" i="59"/>
  <c r="H39" i="28"/>
  <c r="CB35" i="18"/>
  <c r="AG10" i="25"/>
  <c r="AG11" i="25" s="1"/>
  <c r="L56" i="3"/>
  <c r="CC35" i="18"/>
  <c r="F35" i="60"/>
  <c r="M35" i="60" s="1"/>
  <c r="C35" i="60"/>
  <c r="J35" i="60" s="1"/>
  <c r="D35" i="60"/>
  <c r="K35" i="60" s="1"/>
  <c r="E35" i="60"/>
  <c r="L35" i="60" s="1"/>
  <c r="BB36" i="18" a="1"/>
  <c r="BB36" i="18" s="1"/>
  <c r="BZ35" i="18"/>
  <c r="BY35" i="18"/>
  <c r="BH36" i="18" a="1"/>
  <c r="BH36" i="18" s="1"/>
  <c r="AE36" i="18" a="1"/>
  <c r="AE36" i="18" s="1"/>
  <c r="AR36" i="18" a="1"/>
  <c r="AR36" i="18" s="1"/>
  <c r="AR10" i="3" s="1"/>
  <c r="AR18" i="3" s="1"/>
  <c r="AN36" i="18" a="1"/>
  <c r="AN36" i="18" s="1"/>
  <c r="R35" i="18"/>
  <c r="BD36" i="18" a="1"/>
  <c r="BD36" i="18" s="1"/>
  <c r="O36" i="18" a="1"/>
  <c r="O36" i="18" s="1"/>
  <c r="AV36" i="18" a="1"/>
  <c r="AV36" i="18" s="1"/>
  <c r="AR14" i="3" s="1"/>
  <c r="AR22" i="3" s="1"/>
  <c r="AS36" i="18" a="1"/>
  <c r="AS36" i="18" s="1"/>
  <c r="AR11" i="3" s="1"/>
  <c r="AR19" i="3" s="1"/>
  <c r="AL36" i="18" a="1"/>
  <c r="AL36" i="18" s="1"/>
  <c r="AI11" i="41"/>
  <c r="AI19" i="41" s="1"/>
  <c r="AT36" i="18" a="1"/>
  <c r="AT36" i="18" s="1"/>
  <c r="AR12" i="3" s="1"/>
  <c r="AR20" i="3" s="1"/>
  <c r="AB36" i="18" a="1"/>
  <c r="AB36" i="18" s="1"/>
  <c r="BA36" i="18" a="1"/>
  <c r="BA36" i="18" s="1"/>
  <c r="BJ36" i="18" a="1"/>
  <c r="BJ36" i="18" s="1"/>
  <c r="AJ12" i="41" s="1"/>
  <c r="AJ20" i="41" s="1"/>
  <c r="AG36" i="18" a="1"/>
  <c r="AG36" i="18" s="1"/>
  <c r="BK36" i="18" a="1"/>
  <c r="BK36" i="18" s="1"/>
  <c r="L36" i="18" a="1"/>
  <c r="L36" i="18" s="1"/>
  <c r="Q36" i="18" a="1"/>
  <c r="Q36" i="18" s="1"/>
  <c r="AC36" i="18" a="1"/>
  <c r="AC36" i="18" s="1"/>
  <c r="AU36" i="18" a="1"/>
  <c r="AU36" i="18" s="1"/>
  <c r="AR13" i="3" s="1"/>
  <c r="AR21" i="3" s="1"/>
  <c r="Y35" i="18"/>
  <c r="AW36" i="18" a="1"/>
  <c r="AW36" i="18" s="1"/>
  <c r="AR15" i="3" s="1"/>
  <c r="AR23" i="3" s="1"/>
  <c r="M36" i="18" a="1"/>
  <c r="M36" i="18" s="1"/>
  <c r="N36" i="18" a="1"/>
  <c r="N36" i="18" s="1"/>
  <c r="AO36" i="18" a="1"/>
  <c r="AO36" i="18" s="1"/>
  <c r="BM36" i="18" a="1"/>
  <c r="BM36" i="18" s="1"/>
  <c r="U35" i="18"/>
  <c r="V35" i="18"/>
  <c r="T35" i="18"/>
  <c r="W35" i="18"/>
  <c r="X35" i="18"/>
  <c r="P36" i="18" a="1"/>
  <c r="P36" i="18" s="1"/>
  <c r="AD36" i="18" a="1"/>
  <c r="AD36" i="18" s="1"/>
  <c r="BE36" i="18" a="1"/>
  <c r="BE36" i="18" s="1"/>
  <c r="AF36" i="18" a="1"/>
  <c r="AF36" i="18" s="1"/>
  <c r="BL36" i="18" a="1"/>
  <c r="BL36" i="18" s="1"/>
  <c r="AI10" i="41"/>
  <c r="AI18" i="41" s="1"/>
  <c r="BX35" i="18"/>
  <c r="BI36" i="18" a="1"/>
  <c r="BI36" i="18" s="1"/>
  <c r="S42" i="17"/>
  <c r="R43" i="17" a="1"/>
  <c r="R43" i="17" s="1"/>
  <c r="BA43" i="17" s="1"/>
  <c r="O43" i="17" a="1"/>
  <c r="O43" i="17" s="1"/>
  <c r="AX43" i="17" s="1"/>
  <c r="N43" i="17" a="1"/>
  <c r="N43" i="17" s="1"/>
  <c r="AW43" i="17" s="1"/>
  <c r="Q43" i="17" a="1"/>
  <c r="Q43" i="17" s="1"/>
  <c r="AZ43" i="17" s="1"/>
  <c r="M43" i="17" a="1"/>
  <c r="M43" i="17" s="1"/>
  <c r="AV43" i="17" s="1"/>
  <c r="P43" i="17" a="1"/>
  <c r="P43" i="17" s="1"/>
  <c r="AY43" i="17" s="1"/>
  <c r="AI24" i="30"/>
  <c r="B60" i="30" s="1"/>
  <c r="Y35" i="53"/>
  <c r="AO36" i="53" a="1"/>
  <c r="AO36" i="53" s="1"/>
  <c r="AN36" i="53" a="1"/>
  <c r="AN36" i="53" s="1"/>
  <c r="X35" i="53"/>
  <c r="V35" i="53"/>
  <c r="AL36" i="53" a="1"/>
  <c r="AL36" i="53" s="1"/>
  <c r="W35" i="53"/>
  <c r="AM36" i="53" a="1"/>
  <c r="AM36" i="53" s="1"/>
  <c r="U35" i="53"/>
  <c r="AK36" i="53" a="1"/>
  <c r="AK36" i="53" s="1"/>
  <c r="L36" i="53" a="1"/>
  <c r="L36" i="53" s="1"/>
  <c r="AR36" i="53" a="1"/>
  <c r="AR36" i="53" s="1"/>
  <c r="AD36" i="53" a="1"/>
  <c r="AD36" i="53" s="1"/>
  <c r="N36" i="53" a="1"/>
  <c r="N36" i="53" s="1"/>
  <c r="AE36" i="53" a="1"/>
  <c r="AE36" i="53" s="1"/>
  <c r="AF36" i="53" a="1"/>
  <c r="AF36" i="53" s="1"/>
  <c r="AJ36" i="53" a="1"/>
  <c r="AJ36" i="53" s="1"/>
  <c r="AW36" i="53" a="1"/>
  <c r="AW36" i="53" s="1"/>
  <c r="AU36" i="53" a="1"/>
  <c r="AU36" i="53" s="1"/>
  <c r="T35" i="53"/>
  <c r="AS36" i="53" a="1"/>
  <c r="AS36" i="53" s="1"/>
  <c r="Q36" i="53" a="1"/>
  <c r="Q36" i="53" s="1"/>
  <c r="AG36" i="53" a="1"/>
  <c r="AG36" i="53" s="1"/>
  <c r="R35" i="53"/>
  <c r="O36" i="53" a="1"/>
  <c r="O36" i="53" s="1"/>
  <c r="M36" i="53" a="1"/>
  <c r="M36" i="53" s="1"/>
  <c r="AT36" i="53" a="1"/>
  <c r="AT36" i="53" s="1"/>
  <c r="AC36" i="53" a="1"/>
  <c r="AC36" i="53" s="1"/>
  <c r="AB36" i="53" a="1"/>
  <c r="AB36" i="53" s="1"/>
  <c r="P36" i="53" a="1"/>
  <c r="P36" i="53" s="1"/>
  <c r="AV36" i="53" a="1"/>
  <c r="AV36" i="53" s="1"/>
  <c r="AP35" i="53"/>
  <c r="A42" i="53"/>
  <c r="D40" i="13"/>
  <c r="D39" i="16" a="1"/>
  <c r="D39" i="16" s="1"/>
  <c r="L40" i="13"/>
  <c r="L40" i="16" s="1" a="1"/>
  <c r="L40" i="16" s="1"/>
  <c r="G41" i="13"/>
  <c r="G41" i="16" s="1" a="1"/>
  <c r="G41" i="16" s="1"/>
  <c r="Q40" i="13"/>
  <c r="W39" i="13"/>
  <c r="Y40" i="13"/>
  <c r="Y39" i="16" a="1"/>
  <c r="Y39" i="16" s="1"/>
  <c r="O40" i="13"/>
  <c r="T41" i="13"/>
  <c r="AC40" i="13"/>
  <c r="I39" i="13"/>
  <c r="C40" i="13"/>
  <c r="AD39" i="13"/>
  <c r="AB40" i="13"/>
  <c r="AB39" i="16" a="1"/>
  <c r="AB39" i="16" s="1"/>
  <c r="Z41" i="13"/>
  <c r="E40" i="13"/>
  <c r="E40" i="16" s="1" a="1"/>
  <c r="E40" i="16" s="1"/>
  <c r="U40" i="13"/>
  <c r="U39" i="16" a="1"/>
  <c r="U39" i="16" s="1"/>
  <c r="H40" i="13"/>
  <c r="X41" i="13"/>
  <c r="N40" i="13"/>
  <c r="N39" i="16" a="1"/>
  <c r="N39" i="16" s="1"/>
  <c r="M40" i="13"/>
  <c r="J40" i="13"/>
  <c r="P39" i="13"/>
  <c r="R40" i="13"/>
  <c r="R39" i="16" a="1"/>
  <c r="R39" i="16" s="1"/>
  <c r="Q39" i="16" a="1"/>
  <c r="Q39" i="16" s="1"/>
  <c r="L39" i="16" a="1"/>
  <c r="L39" i="16" s="1"/>
  <c r="G40" i="16" a="1"/>
  <c r="G40" i="16" s="1"/>
  <c r="V41" i="13"/>
  <c r="F40" i="13"/>
  <c r="S40" i="13"/>
  <c r="S40" i="16" s="1" a="1"/>
  <c r="S40" i="16" s="1"/>
  <c r="K40" i="13"/>
  <c r="K39" i="16" a="1"/>
  <c r="K39" i="16" s="1"/>
  <c r="AA40" i="13"/>
  <c r="AP6" i="41"/>
  <c r="AP2" i="41"/>
  <c r="AP3" i="41"/>
  <c r="AO5" i="41"/>
  <c r="AP7" i="41"/>
  <c r="AP4" i="41"/>
  <c r="Z40" i="16" a="1"/>
  <c r="Z40" i="16" s="1"/>
  <c r="AP3" i="30"/>
  <c r="AO6" i="30"/>
  <c r="AP2" i="30"/>
  <c r="AA39" i="16" a="1"/>
  <c r="AA39" i="16" s="1"/>
  <c r="T39" i="16" a="1"/>
  <c r="T39" i="16" s="1"/>
  <c r="F39" i="16" a="1"/>
  <c r="F39" i="16" s="1"/>
  <c r="M39" i="16" a="1"/>
  <c r="M39" i="16" s="1"/>
  <c r="AO5" i="30"/>
  <c r="AP4" i="30"/>
  <c r="AP7" i="30"/>
  <c r="AP22" i="1"/>
  <c r="C67" i="1"/>
  <c r="E68" i="1"/>
  <c r="AP24" i="1"/>
  <c r="D69" i="1"/>
  <c r="AQ23" i="1"/>
  <c r="G69" i="1"/>
  <c r="AQ26" i="1"/>
  <c r="F67" i="1"/>
  <c r="AO25" i="1"/>
  <c r="AY5" i="3"/>
  <c r="AY6" i="3"/>
  <c r="AY3" i="3"/>
  <c r="AY2" i="3"/>
  <c r="AY4" i="3"/>
  <c r="AY7" i="3"/>
  <c r="B41" i="18"/>
  <c r="I46" i="17"/>
  <c r="L46" i="17"/>
  <c r="K40" i="53" s="1"/>
  <c r="K40" i="18"/>
  <c r="A43" i="18"/>
  <c r="C68" i="1"/>
  <c r="C33" i="66" l="1" a="1"/>
  <c r="C33" i="66" s="1"/>
  <c r="C34" i="28" s="1"/>
  <c r="D33" i="66" a="1"/>
  <c r="D33" i="66" s="1"/>
  <c r="D34" i="28" s="1"/>
  <c r="E33" i="66" a="1"/>
  <c r="E33" i="66" s="1"/>
  <c r="E34" i="28" s="1"/>
  <c r="F33" i="66" a="1"/>
  <c r="F33" i="66" s="1"/>
  <c r="F34" i="28" s="1"/>
  <c r="I34" i="47"/>
  <c r="P33" i="47"/>
  <c r="AD33" i="47"/>
  <c r="W33" i="47"/>
  <c r="AJ2" i="45"/>
  <c r="AJ22" i="45" s="1" a="1"/>
  <c r="AJ22" i="45" s="1"/>
  <c r="AJ42" i="45" s="1"/>
  <c r="AJ3" i="45"/>
  <c r="AJ23" i="45" s="1" a="1"/>
  <c r="AJ23" i="45" s="1"/>
  <c r="AJ43" i="45" s="1"/>
  <c r="AJ4" i="45"/>
  <c r="AJ24" i="45" s="1" a="1"/>
  <c r="AJ24" i="45" s="1"/>
  <c r="AJ44" i="45" s="1"/>
  <c r="AK8" i="45"/>
  <c r="AK28" i="45" s="1" a="1"/>
  <c r="AK28" i="45" s="1"/>
  <c r="AK48" i="45" s="1"/>
  <c r="AK9" i="45"/>
  <c r="AK29" i="45" s="1" a="1"/>
  <c r="AK29" i="45" s="1"/>
  <c r="AK10" i="45"/>
  <c r="AK30" i="45" s="1" a="1"/>
  <c r="AK30" i="45" s="1"/>
  <c r="AK17" i="45"/>
  <c r="AK37" i="45" s="1" a="1"/>
  <c r="AK37" i="45" s="1"/>
  <c r="AK18" i="45"/>
  <c r="AK38" i="45" s="1" a="1"/>
  <c r="AK38" i="45" s="1"/>
  <c r="AK19" i="45"/>
  <c r="AK39" i="45" s="1" a="1"/>
  <c r="AK39" i="45" s="1"/>
  <c r="AK5" i="45"/>
  <c r="AK25" i="45" s="1" a="1"/>
  <c r="AK25" i="45" s="1"/>
  <c r="AK7" i="45"/>
  <c r="AK27" i="45" s="1" a="1"/>
  <c r="AK27" i="45" s="1"/>
  <c r="AK47" i="45" s="1"/>
  <c r="AK6" i="45"/>
  <c r="AK26" i="45" s="1" a="1"/>
  <c r="AK26" i="45" s="1"/>
  <c r="AK46" i="45" s="1"/>
  <c r="AK15" i="45"/>
  <c r="AK35" i="45" s="1" a="1"/>
  <c r="AK35" i="45" s="1"/>
  <c r="AK14" i="45"/>
  <c r="AK34" i="45" s="1" a="1"/>
  <c r="AK34" i="45" s="1"/>
  <c r="AK16" i="45"/>
  <c r="AK36" i="45" s="1" a="1"/>
  <c r="AK36" i="45" s="1"/>
  <c r="AK12" i="45"/>
  <c r="AK32" i="45" s="1" a="1"/>
  <c r="AK32" i="45" s="1"/>
  <c r="AK13" i="45"/>
  <c r="AK33" i="45" s="1" a="1"/>
  <c r="AK33" i="45" s="1"/>
  <c r="AK11" i="45"/>
  <c r="AK31" i="45" s="1" a="1"/>
  <c r="AK31" i="45" s="1"/>
  <c r="H41" i="63"/>
  <c r="J41" i="63"/>
  <c r="P41" i="63" s="1"/>
  <c r="D30" i="57" a="1"/>
  <c r="D30" i="57" s="1"/>
  <c r="F30" i="57" a="1"/>
  <c r="F30" i="57" s="1"/>
  <c r="E30" i="57" a="1"/>
  <c r="E30" i="57" s="1"/>
  <c r="M34" i="47" a="1"/>
  <c r="M34" i="47" s="1"/>
  <c r="AA34" i="47" a="1"/>
  <c r="AA34" i="47" s="1"/>
  <c r="T34" i="47" a="1"/>
  <c r="T34" i="47" s="1"/>
  <c r="K34" i="47" a="1"/>
  <c r="K34" i="47" s="1"/>
  <c r="R34" i="47" a="1"/>
  <c r="R34" i="47" s="1"/>
  <c r="Q34" i="47" a="1"/>
  <c r="Q34" i="47" s="1"/>
  <c r="J34" i="47" a="1"/>
  <c r="J34" i="47" s="1"/>
  <c r="X34" i="47" a="1"/>
  <c r="X34" i="47" s="1"/>
  <c r="Y34" i="47" a="1"/>
  <c r="Y34" i="47" s="1"/>
  <c r="AC34" i="47" a="1"/>
  <c r="AC34" i="47" s="1"/>
  <c r="Z34" i="47" a="1"/>
  <c r="Z34" i="47" s="1"/>
  <c r="O34" i="47" a="1"/>
  <c r="O34" i="47" s="1"/>
  <c r="V34" i="47" a="1"/>
  <c r="V34" i="47" s="1"/>
  <c r="L34" i="47" a="1"/>
  <c r="L34" i="47" s="1"/>
  <c r="AJ63" i="45"/>
  <c r="S34" i="47" a="1"/>
  <c r="S34" i="47" s="1"/>
  <c r="G101" i="45"/>
  <c r="G35" i="47" s="1" a="1"/>
  <c r="G35" i="47" s="1"/>
  <c r="AB34" i="47" a="1"/>
  <c r="AB34" i="47" s="1"/>
  <c r="H101" i="45"/>
  <c r="H35" i="47" s="1" a="1"/>
  <c r="H35" i="47" s="1"/>
  <c r="N34" i="47" a="1"/>
  <c r="N34" i="47" s="1"/>
  <c r="U34" i="47" a="1"/>
  <c r="U34" i="47" s="1"/>
  <c r="AJ66" i="45"/>
  <c r="F101" i="45"/>
  <c r="F35" i="47" s="1" a="1"/>
  <c r="F35" i="47" s="1"/>
  <c r="AJ64" i="45"/>
  <c r="E101" i="45"/>
  <c r="E35" i="47" s="1" a="1"/>
  <c r="E35" i="47" s="1"/>
  <c r="D101" i="45"/>
  <c r="D35" i="47" s="1" a="1"/>
  <c r="D35" i="47" s="1"/>
  <c r="AK50" i="45"/>
  <c r="AK49" i="45"/>
  <c r="AJ67" i="45"/>
  <c r="AJ65" i="45"/>
  <c r="AK53" i="45"/>
  <c r="AK52" i="45"/>
  <c r="AK51" i="45"/>
  <c r="AK45" i="45"/>
  <c r="AK58" i="45"/>
  <c r="AK59" i="45"/>
  <c r="AK57" i="45"/>
  <c r="AK55" i="45"/>
  <c r="AK56" i="45"/>
  <c r="AK54" i="45"/>
  <c r="D42" i="63"/>
  <c r="L42" i="63" s="1"/>
  <c r="C42" i="63"/>
  <c r="K42" i="63" s="1"/>
  <c r="E42" i="63"/>
  <c r="M42" i="63" s="1"/>
  <c r="F42" i="63"/>
  <c r="N42" i="63" s="1"/>
  <c r="BE37" i="18" a="1"/>
  <c r="BE37" i="18" s="1"/>
  <c r="G42" i="63"/>
  <c r="O42" i="63" s="1"/>
  <c r="B42" i="63"/>
  <c r="C30" i="57" a="1"/>
  <c r="C30" i="57" s="1"/>
  <c r="AZ37" i="18" a="1"/>
  <c r="AZ37" i="18" s="1"/>
  <c r="BR37" i="18"/>
  <c r="BS37" i="18"/>
  <c r="BP37" i="18"/>
  <c r="BT37" i="18"/>
  <c r="BQ37" i="18"/>
  <c r="BU37" i="18"/>
  <c r="AO42" i="17"/>
  <c r="AO97" i="17" s="1"/>
  <c r="W97" i="17"/>
  <c r="AN42" i="17"/>
  <c r="AN97" i="17" s="1"/>
  <c r="V97" i="17"/>
  <c r="AP42" i="17"/>
  <c r="AP97" i="17" s="1"/>
  <c r="X97" i="17"/>
  <c r="AQ42" i="17"/>
  <c r="AQ97" i="17" s="1"/>
  <c r="Y97" i="17"/>
  <c r="AO37" i="18" a="1"/>
  <c r="AO37" i="18" s="1"/>
  <c r="BC37" i="18" a="1"/>
  <c r="BC37" i="18" s="1"/>
  <c r="AJ10" i="41"/>
  <c r="AJ18" i="41" s="1"/>
  <c r="L57" i="3"/>
  <c r="F37" i="60" s="1"/>
  <c r="M37" i="60" s="1"/>
  <c r="AR42" i="17"/>
  <c r="AR97" i="17" s="1"/>
  <c r="AJ11" i="41"/>
  <c r="AJ19" i="41" s="1"/>
  <c r="AS42" i="17"/>
  <c r="AS97" i="17" s="1"/>
  <c r="BY36" i="18"/>
  <c r="BX36" i="18"/>
  <c r="AL10" i="30" a="1"/>
  <c r="AL10" i="30" s="1"/>
  <c r="AL18" i="30" s="1"/>
  <c r="AE43" i="17"/>
  <c r="AE98" i="17" s="1"/>
  <c r="AL15" i="30" a="1"/>
  <c r="AL15" i="30" s="1"/>
  <c r="AL23" i="30" s="1"/>
  <c r="AL12" i="30" a="1"/>
  <c r="AL12" i="30" s="1"/>
  <c r="AL20" i="30" s="1"/>
  <c r="AL14" i="30" a="1"/>
  <c r="AL14" i="30" s="1"/>
  <c r="AL22" i="30" s="1"/>
  <c r="AI43" i="17"/>
  <c r="AI98" i="17" s="1"/>
  <c r="AL11" i="30" a="1"/>
  <c r="AL11" i="30" s="1"/>
  <c r="AL19" i="30" s="1"/>
  <c r="AG43" i="17"/>
  <c r="AG98" i="17" s="1"/>
  <c r="Y43" i="17" a="1"/>
  <c r="Y43" i="17" s="1"/>
  <c r="Y98" i="17" s="1"/>
  <c r="X43" i="17" a="1"/>
  <c r="X43" i="17" s="1"/>
  <c r="X98" i="17" s="1"/>
  <c r="AJ43" i="17"/>
  <c r="AJ98" i="17" s="1"/>
  <c r="W43" i="17" a="1"/>
  <c r="W43" i="17" s="1"/>
  <c r="AH43" i="17"/>
  <c r="AH98" i="17" s="1"/>
  <c r="V43" i="17" a="1"/>
  <c r="V43" i="17" s="1"/>
  <c r="V98" i="17" s="1"/>
  <c r="AF43" i="17"/>
  <c r="AF98" i="17" s="1"/>
  <c r="AL13" i="30" a="1"/>
  <c r="AL13" i="30" s="1"/>
  <c r="AL21" i="30" s="1"/>
  <c r="AA43" i="17" a="1"/>
  <c r="AA43" i="17" s="1"/>
  <c r="Z43" i="17" a="1"/>
  <c r="Z43" i="17" s="1"/>
  <c r="AU37" i="18" a="1"/>
  <c r="AU37" i="18" s="1"/>
  <c r="AS13" i="3" s="1"/>
  <c r="AS21" i="3" s="1"/>
  <c r="AM37" i="18" a="1"/>
  <c r="AM37" i="18" s="1"/>
  <c r="BL37" i="18" a="1"/>
  <c r="BL37" i="18" s="1"/>
  <c r="Q37" i="18" a="1"/>
  <c r="Q37" i="18" s="1"/>
  <c r="C36" i="60"/>
  <c r="J36" i="60" s="1"/>
  <c r="D36" i="60"/>
  <c r="K36" i="60" s="1"/>
  <c r="E36" i="60"/>
  <c r="L36" i="60" s="1"/>
  <c r="F36" i="60"/>
  <c r="M36" i="60" s="1"/>
  <c r="CB36" i="18"/>
  <c r="AR24" i="3"/>
  <c r="CA36" i="18"/>
  <c r="H40" i="28"/>
  <c r="G44" i="59"/>
  <c r="BA37" i="18" a="1"/>
  <c r="BA37" i="18" s="1"/>
  <c r="BZ36" i="18"/>
  <c r="BK37" i="18" a="1"/>
  <c r="BK37" i="18" s="1"/>
  <c r="AJ15" i="41"/>
  <c r="AJ23" i="41" s="1"/>
  <c r="AN37" i="18" a="1"/>
  <c r="AN37" i="18" s="1"/>
  <c r="P37" i="18" a="1"/>
  <c r="P37" i="18" s="1"/>
  <c r="BD37" i="18" a="1"/>
  <c r="BD37" i="18" s="1"/>
  <c r="AE37" i="18" a="1"/>
  <c r="AE37" i="18" s="1"/>
  <c r="AJ13" i="41"/>
  <c r="AJ21" i="41" s="1"/>
  <c r="T36" i="18"/>
  <c r="AJ37" i="18" a="1"/>
  <c r="AJ37" i="18" s="1"/>
  <c r="BM37" i="18" a="1"/>
  <c r="BM37" i="18" s="1"/>
  <c r="AK15" i="41" s="1"/>
  <c r="AK23" i="41" s="1"/>
  <c r="AF37" i="18" a="1"/>
  <c r="AF37" i="18" s="1"/>
  <c r="AW37" i="18" a="1"/>
  <c r="AW37" i="18" s="1"/>
  <c r="AS15" i="3" s="1"/>
  <c r="AS23" i="3" s="1"/>
  <c r="N37" i="18" a="1"/>
  <c r="N37" i="18" s="1"/>
  <c r="AD37" i="18" a="1"/>
  <c r="AD37" i="18" s="1"/>
  <c r="AP36" i="18"/>
  <c r="X36" i="18"/>
  <c r="R36" i="18"/>
  <c r="AL37" i="18" a="1"/>
  <c r="AL37" i="18" s="1"/>
  <c r="BH37" i="18" a="1"/>
  <c r="BH37" i="18" s="1"/>
  <c r="AT37" i="18" a="1"/>
  <c r="AT37" i="18" s="1"/>
  <c r="AS12" i="3" s="1"/>
  <c r="AS20" i="3" s="1"/>
  <c r="V36" i="18"/>
  <c r="BB37" i="18" a="1"/>
  <c r="BB37" i="18" s="1"/>
  <c r="BI37" i="18" a="1"/>
  <c r="BI37" i="18" s="1"/>
  <c r="AJ14" i="41"/>
  <c r="AJ22" i="41" s="1"/>
  <c r="AV37" i="18" a="1"/>
  <c r="AV37" i="18" s="1"/>
  <c r="AS14" i="3" s="1"/>
  <c r="AS22" i="3" s="1"/>
  <c r="Y36" i="18"/>
  <c r="L37" i="18" a="1"/>
  <c r="L37" i="18" s="1"/>
  <c r="AK37" i="18" a="1"/>
  <c r="AK37" i="18" s="1"/>
  <c r="AG37" i="18" a="1"/>
  <c r="AG37" i="18" s="1"/>
  <c r="M37" i="18" a="1"/>
  <c r="M37" i="18" s="1"/>
  <c r="AB37" i="18" a="1"/>
  <c r="AB37" i="18" s="1"/>
  <c r="BJ37" i="18" a="1"/>
  <c r="BJ37" i="18" s="1"/>
  <c r="AR37" i="18" a="1"/>
  <c r="AR37" i="18" s="1"/>
  <c r="AS10" i="3" s="1"/>
  <c r="AS18" i="3" s="1"/>
  <c r="U36" i="18"/>
  <c r="AS37" i="18" a="1"/>
  <c r="AS37" i="18" s="1"/>
  <c r="AS11" i="3" s="1"/>
  <c r="AS19" i="3" s="1"/>
  <c r="W36" i="18"/>
  <c r="O37" i="18" a="1"/>
  <c r="O37" i="18" s="1"/>
  <c r="AC37" i="18" a="1"/>
  <c r="AC37" i="18" s="1"/>
  <c r="CC36" i="18"/>
  <c r="S43" i="17"/>
  <c r="P44" i="17" a="1"/>
  <c r="P44" i="17" s="1"/>
  <c r="AY44" i="17" s="1"/>
  <c r="Q44" i="17" a="1"/>
  <c r="Q44" i="17" s="1"/>
  <c r="AZ44" i="17" s="1"/>
  <c r="O44" i="17" a="1"/>
  <c r="O44" i="17" s="1"/>
  <c r="AX44" i="17" s="1"/>
  <c r="R44" i="17" a="1"/>
  <c r="R44" i="17" s="1"/>
  <c r="BA44" i="17" s="1"/>
  <c r="N44" i="17" a="1"/>
  <c r="N44" i="17" s="1"/>
  <c r="AW44" i="17" s="1"/>
  <c r="M44" i="17" a="1"/>
  <c r="M44" i="17" s="1"/>
  <c r="AV44" i="17" s="1"/>
  <c r="AJ24" i="30"/>
  <c r="B61" i="30" s="1"/>
  <c r="AP36" i="53"/>
  <c r="AK37" i="53" a="1"/>
  <c r="AK37" i="53" s="1"/>
  <c r="U36" i="53"/>
  <c r="W36" i="53"/>
  <c r="AM37" i="53" a="1"/>
  <c r="AM37" i="53" s="1"/>
  <c r="X36" i="53"/>
  <c r="AN37" i="53" a="1"/>
  <c r="AN37" i="53" s="1"/>
  <c r="AO37" i="53" a="1"/>
  <c r="AO37" i="53" s="1"/>
  <c r="Y36" i="53"/>
  <c r="AL37" i="53" a="1"/>
  <c r="AL37" i="53" s="1"/>
  <c r="V36" i="53"/>
  <c r="AJ37" i="53" a="1"/>
  <c r="AJ37" i="53" s="1"/>
  <c r="AB37" i="53" a="1"/>
  <c r="AB37" i="53" s="1"/>
  <c r="L37" i="53" a="1"/>
  <c r="L37" i="53" s="1"/>
  <c r="R36" i="53"/>
  <c r="AU37" i="53" a="1"/>
  <c r="AU37" i="53" s="1"/>
  <c r="AW37" i="53" a="1"/>
  <c r="AW37" i="53" s="1"/>
  <c r="Q37" i="53" a="1"/>
  <c r="Q37" i="53" s="1"/>
  <c r="AS37" i="53" a="1"/>
  <c r="AS37" i="53" s="1"/>
  <c r="M37" i="53" a="1"/>
  <c r="M37" i="53" s="1"/>
  <c r="O37" i="53" a="1"/>
  <c r="O37" i="53" s="1"/>
  <c r="AC37" i="53" a="1"/>
  <c r="AC37" i="53" s="1"/>
  <c r="AV37" i="53" a="1"/>
  <c r="AV37" i="53" s="1"/>
  <c r="AE37" i="53" a="1"/>
  <c r="AE37" i="53" s="1"/>
  <c r="AG37" i="53" a="1"/>
  <c r="AG37" i="53" s="1"/>
  <c r="AR37" i="53" a="1"/>
  <c r="AR37" i="53" s="1"/>
  <c r="N37" i="53" a="1"/>
  <c r="N37" i="53" s="1"/>
  <c r="AT37" i="53" a="1"/>
  <c r="AT37" i="53" s="1"/>
  <c r="AD37" i="53" a="1"/>
  <c r="AD37" i="53" s="1"/>
  <c r="T36" i="53"/>
  <c r="AF37" i="53" a="1"/>
  <c r="AF37" i="53" s="1"/>
  <c r="P37" i="53" a="1"/>
  <c r="P37" i="53" s="1"/>
  <c r="A43" i="53"/>
  <c r="AD40" i="13"/>
  <c r="V42" i="13"/>
  <c r="J41" i="13"/>
  <c r="J41" i="16" s="1" a="1"/>
  <c r="J41" i="16" s="1"/>
  <c r="P40" i="13"/>
  <c r="H41" i="13"/>
  <c r="C41" i="13"/>
  <c r="C41" i="16" s="1" a="1"/>
  <c r="C41" i="16" s="1"/>
  <c r="I40" i="13"/>
  <c r="L41" i="13"/>
  <c r="L41" i="16" s="1" a="1"/>
  <c r="L41" i="16" s="1"/>
  <c r="K41" i="13"/>
  <c r="K40" i="16" a="1"/>
  <c r="K40" i="16" s="1"/>
  <c r="E41" i="13"/>
  <c r="E41" i="16" s="1" a="1"/>
  <c r="E41" i="16" s="1"/>
  <c r="AC41" i="13"/>
  <c r="Y41" i="13"/>
  <c r="Y40" i="16" a="1"/>
  <c r="Y40" i="16" s="1"/>
  <c r="F41" i="13"/>
  <c r="R41" i="13"/>
  <c r="R40" i="16" a="1"/>
  <c r="R40" i="16" s="1"/>
  <c r="N41" i="13"/>
  <c r="N40" i="16" a="1"/>
  <c r="N40" i="16" s="1"/>
  <c r="AB41" i="13"/>
  <c r="AB40" i="16" a="1"/>
  <c r="AB40" i="16" s="1"/>
  <c r="O41" i="13"/>
  <c r="G42" i="13"/>
  <c r="G42" i="16" s="1" a="1"/>
  <c r="G42" i="16" s="1"/>
  <c r="AA41" i="13"/>
  <c r="S41" i="13"/>
  <c r="S41" i="16" s="1" a="1"/>
  <c r="S41" i="16" s="1"/>
  <c r="M41" i="13"/>
  <c r="X42" i="13"/>
  <c r="U41" i="13"/>
  <c r="U40" i="16" a="1"/>
  <c r="U40" i="16" s="1"/>
  <c r="Z42" i="13"/>
  <c r="T42" i="13"/>
  <c r="Q41" i="13"/>
  <c r="W40" i="13"/>
  <c r="D41" i="13"/>
  <c r="D40" i="16" a="1"/>
  <c r="D40" i="16" s="1"/>
  <c r="AQ3" i="41"/>
  <c r="AQ7" i="41"/>
  <c r="AQ2" i="41"/>
  <c r="AQ6" i="41"/>
  <c r="AP5" i="41"/>
  <c r="AQ4" i="41"/>
  <c r="AQ7" i="30"/>
  <c r="AQ4" i="30"/>
  <c r="AQ2" i="30"/>
  <c r="AP6" i="30"/>
  <c r="AQ3" i="30"/>
  <c r="X41" i="16" a="1"/>
  <c r="X41" i="16" s="1"/>
  <c r="AA40" i="16" a="1"/>
  <c r="AA40" i="16" s="1"/>
  <c r="T40" i="16" a="1"/>
  <c r="T40" i="16" s="1"/>
  <c r="M40" i="16" a="1"/>
  <c r="M40" i="16" s="1"/>
  <c r="F40" i="16" a="1"/>
  <c r="F40" i="16" s="1"/>
  <c r="Z41" i="16" a="1"/>
  <c r="Z41" i="16" s="1"/>
  <c r="AP5" i="30"/>
  <c r="X40" i="16" a="1"/>
  <c r="X40" i="16" s="1"/>
  <c r="Q40" i="16" a="1"/>
  <c r="Q40" i="16" s="1"/>
  <c r="J40" i="16" a="1"/>
  <c r="J40" i="16" s="1"/>
  <c r="C40" i="16" a="1"/>
  <c r="C40" i="16" s="1"/>
  <c r="AQ22" i="1"/>
  <c r="D70" i="1"/>
  <c r="AR23" i="1"/>
  <c r="E69" i="1"/>
  <c r="AQ24" i="1"/>
  <c r="F68" i="1"/>
  <c r="AP25" i="1"/>
  <c r="G70" i="1"/>
  <c r="AR26" i="1"/>
  <c r="AZ2" i="3"/>
  <c r="AZ7" i="3"/>
  <c r="AZ6" i="3"/>
  <c r="AZ4" i="3"/>
  <c r="AZ3" i="3"/>
  <c r="AZ5" i="3"/>
  <c r="I47" i="17"/>
  <c r="L47" i="17"/>
  <c r="K41" i="53" s="1"/>
  <c r="K41" i="18"/>
  <c r="B42" i="18"/>
  <c r="A44" i="18"/>
  <c r="C34" i="66" l="1" a="1"/>
  <c r="C34" i="66" s="1"/>
  <c r="C35" i="28" s="1"/>
  <c r="D34" i="66" a="1"/>
  <c r="D34" i="66" s="1"/>
  <c r="D35" i="28" s="1"/>
  <c r="E34" i="66" a="1"/>
  <c r="E34" i="66" s="1"/>
  <c r="E35" i="28" s="1"/>
  <c r="F34" i="66" a="1"/>
  <c r="F34" i="66" s="1"/>
  <c r="F35" i="28" s="1"/>
  <c r="C101" i="45"/>
  <c r="C35" i="47" s="1" a="1"/>
  <c r="C35" i="47" s="1"/>
  <c r="AJ62" i="45"/>
  <c r="AD34" i="47"/>
  <c r="P34" i="47"/>
  <c r="W34" i="47"/>
  <c r="I35" i="47"/>
  <c r="AL11" i="45"/>
  <c r="AL31" i="45" s="1" a="1"/>
  <c r="AL31" i="45" s="1"/>
  <c r="AL51" i="45" s="1"/>
  <c r="AL13" i="45"/>
  <c r="AL33" i="45" s="1" a="1"/>
  <c r="AL33" i="45" s="1"/>
  <c r="AL53" i="45" s="1"/>
  <c r="AL12" i="45"/>
  <c r="AL32" i="45" s="1" a="1"/>
  <c r="AL32" i="45" s="1"/>
  <c r="AL52" i="45" s="1"/>
  <c r="AL16" i="45"/>
  <c r="AL36" i="45" s="1" a="1"/>
  <c r="AL36" i="45" s="1"/>
  <c r="AL56" i="45" s="1"/>
  <c r="AL14" i="45"/>
  <c r="AL34" i="45" s="1" a="1"/>
  <c r="AL34" i="45" s="1"/>
  <c r="AL15" i="45"/>
  <c r="AL35" i="45" s="1" a="1"/>
  <c r="AL35" i="45" s="1"/>
  <c r="AL6" i="45"/>
  <c r="AL26" i="45" s="1" a="1"/>
  <c r="AL26" i="45" s="1"/>
  <c r="AL7" i="45"/>
  <c r="AL27" i="45" s="1" a="1"/>
  <c r="AL27" i="45" s="1"/>
  <c r="AL5" i="45"/>
  <c r="AL25" i="45" s="1" a="1"/>
  <c r="AL25" i="45" s="1"/>
  <c r="AL19" i="45"/>
  <c r="AL39" i="45" s="1" a="1"/>
  <c r="AL39" i="45" s="1"/>
  <c r="AL59" i="45" s="1"/>
  <c r="AL18" i="45"/>
  <c r="AL38" i="45" s="1" a="1"/>
  <c r="AL38" i="45" s="1"/>
  <c r="AL58" i="45" s="1"/>
  <c r="AL17" i="45"/>
  <c r="AL37" i="45" s="1" a="1"/>
  <c r="AL37" i="45" s="1"/>
  <c r="AL57" i="45" s="1"/>
  <c r="AL10" i="45"/>
  <c r="AL30" i="45" s="1" a="1"/>
  <c r="AL30" i="45" s="1"/>
  <c r="AL9" i="45"/>
  <c r="AL29" i="45" s="1" a="1"/>
  <c r="AL29" i="45" s="1"/>
  <c r="AL8" i="45"/>
  <c r="AL28" i="45" s="1" a="1"/>
  <c r="AL28" i="45" s="1"/>
  <c r="AK4" i="45"/>
  <c r="AK24" i="45" s="1" a="1"/>
  <c r="AK24" i="45" s="1"/>
  <c r="AK44" i="45" s="1"/>
  <c r="AK3" i="45"/>
  <c r="AK23" i="45" s="1" a="1"/>
  <c r="AK23" i="45" s="1"/>
  <c r="AK43" i="45" s="1"/>
  <c r="AK2" i="45"/>
  <c r="AK22" i="45" s="1" a="1"/>
  <c r="AK22" i="45" s="1"/>
  <c r="AK42" i="45" s="1"/>
  <c r="J35" i="47" a="1"/>
  <c r="J35" i="47" s="1"/>
  <c r="H42" i="63"/>
  <c r="J42" i="63"/>
  <c r="P42" i="63" s="1"/>
  <c r="N35" i="47" a="1"/>
  <c r="N35" i="47" s="1"/>
  <c r="M35" i="47" a="1"/>
  <c r="M35" i="47" s="1"/>
  <c r="U35" i="47" a="1"/>
  <c r="U35" i="47" s="1"/>
  <c r="F31" i="57" a="1"/>
  <c r="F31" i="57" s="1"/>
  <c r="AB35" i="47" a="1"/>
  <c r="AB35" i="47" s="1"/>
  <c r="F102" i="45"/>
  <c r="F36" i="47" s="1" a="1"/>
  <c r="F36" i="47" s="1"/>
  <c r="AK64" i="45"/>
  <c r="Q35" i="47" a="1"/>
  <c r="Q35" i="47" s="1"/>
  <c r="X35" i="47" a="1"/>
  <c r="X35" i="47" s="1"/>
  <c r="E31" i="57" a="1"/>
  <c r="E31" i="57" s="1"/>
  <c r="O35" i="47" a="1"/>
  <c r="O35" i="47" s="1"/>
  <c r="D102" i="45"/>
  <c r="D36" i="47" s="1" a="1"/>
  <c r="D36" i="47" s="1"/>
  <c r="L35" i="47" a="1"/>
  <c r="L35" i="47" s="1"/>
  <c r="R35" i="47" a="1"/>
  <c r="R35" i="47" s="1"/>
  <c r="AC35" i="47" a="1"/>
  <c r="AC35" i="47" s="1"/>
  <c r="V35" i="47" a="1"/>
  <c r="V35" i="47" s="1"/>
  <c r="T35" i="47" a="1"/>
  <c r="T35" i="47" s="1"/>
  <c r="G102" i="45"/>
  <c r="G36" i="47" s="1" a="1"/>
  <c r="G36" i="47" s="1"/>
  <c r="AK65" i="45"/>
  <c r="H102" i="45"/>
  <c r="H36" i="47" s="1" a="1"/>
  <c r="H36" i="47" s="1"/>
  <c r="E102" i="45"/>
  <c r="E36" i="47" s="1" a="1"/>
  <c r="E36" i="47" s="1"/>
  <c r="AK66" i="45"/>
  <c r="K35" i="47" a="1"/>
  <c r="K35" i="47" s="1"/>
  <c r="AK63" i="45"/>
  <c r="AA35" i="47" a="1"/>
  <c r="AA35" i="47" s="1"/>
  <c r="AK67" i="45"/>
  <c r="Z35" i="47" a="1"/>
  <c r="Z35" i="47" s="1"/>
  <c r="AL47" i="45"/>
  <c r="AL45" i="45"/>
  <c r="AL46" i="45"/>
  <c r="AL48" i="45"/>
  <c r="AL49" i="45"/>
  <c r="AL50" i="45"/>
  <c r="S35" i="47" a="1"/>
  <c r="S35" i="47" s="1"/>
  <c r="AL54" i="45"/>
  <c r="AL55" i="45"/>
  <c r="Y35" i="47" a="1"/>
  <c r="Y35" i="47" s="1"/>
  <c r="B43" i="63"/>
  <c r="E43" i="63"/>
  <c r="M43" i="63" s="1"/>
  <c r="BE38" i="18" a="1"/>
  <c r="BE38" i="18" s="1"/>
  <c r="G43" i="63"/>
  <c r="O43" i="63" s="1"/>
  <c r="F43" i="63"/>
  <c r="N43" i="63" s="1"/>
  <c r="D43" i="63"/>
  <c r="L43" i="63" s="1"/>
  <c r="AK38" i="18" a="1"/>
  <c r="AK38" i="18" s="1"/>
  <c r="C43" i="63"/>
  <c r="K43" i="63" s="1"/>
  <c r="AO38" i="18" a="1"/>
  <c r="AO38" i="18" s="1"/>
  <c r="BP38" i="18"/>
  <c r="BT38" i="18"/>
  <c r="BQ38" i="18"/>
  <c r="BU38" i="18"/>
  <c r="BR38" i="18"/>
  <c r="BS38" i="18"/>
  <c r="D31" i="57" a="1"/>
  <c r="D31" i="57" s="1"/>
  <c r="C31" i="57" a="1"/>
  <c r="C31" i="57" s="1"/>
  <c r="AO43" i="17"/>
  <c r="AO98" i="17" s="1"/>
  <c r="W98" i="17"/>
  <c r="BA38" i="18" a="1"/>
  <c r="BA38" i="18" s="1"/>
  <c r="AR43" i="17"/>
  <c r="AR98" i="17" s="1"/>
  <c r="Z98" i="17"/>
  <c r="AS43" i="17"/>
  <c r="AS98" i="17" s="1"/>
  <c r="AA98" i="17"/>
  <c r="AK11" i="41"/>
  <c r="AK19" i="41" s="1"/>
  <c r="CA37" i="18"/>
  <c r="E37" i="60"/>
  <c r="L37" i="60" s="1"/>
  <c r="C37" i="60"/>
  <c r="J37" i="60" s="1"/>
  <c r="AL38" i="18" a="1"/>
  <c r="AL38" i="18" s="1"/>
  <c r="BB38" i="18" a="1"/>
  <c r="BB38" i="18" s="1"/>
  <c r="AN43" i="17"/>
  <c r="AN98" i="17" s="1"/>
  <c r="AK13" i="41"/>
  <c r="AK21" i="41" s="1"/>
  <c r="AS24" i="3"/>
  <c r="AJ10" i="25" s="1"/>
  <c r="AJ11" i="25" s="1"/>
  <c r="D37" i="60"/>
  <c r="K37" i="60" s="1"/>
  <c r="AP43" i="17"/>
  <c r="AP98" i="17" s="1"/>
  <c r="AQ43" i="17"/>
  <c r="AQ98" i="17" s="1"/>
  <c r="BX37" i="18"/>
  <c r="AM15" i="30" a="1"/>
  <c r="AM15" i="30" s="1"/>
  <c r="AM23" i="30" s="1"/>
  <c r="AG44" i="17"/>
  <c r="AG99" i="17" s="1"/>
  <c r="AM12" i="30" a="1"/>
  <c r="AM12" i="30" s="1"/>
  <c r="AM20" i="30" s="1"/>
  <c r="AF44" i="17"/>
  <c r="AF99" i="17" s="1"/>
  <c r="AE44" i="17"/>
  <c r="AE99" i="17" s="1"/>
  <c r="AM14" i="30" a="1"/>
  <c r="AM14" i="30" s="1"/>
  <c r="AM22" i="30" s="1"/>
  <c r="AM11" i="30" a="1"/>
  <c r="AM11" i="30" s="1"/>
  <c r="AM19" i="30" s="1"/>
  <c r="AM13" i="30" a="1"/>
  <c r="AM13" i="30" s="1"/>
  <c r="AM21" i="30" s="1"/>
  <c r="AI44" i="17"/>
  <c r="AI99" i="17" s="1"/>
  <c r="AJ44" i="17"/>
  <c r="AJ99" i="17" s="1"/>
  <c r="AA44" i="17" a="1"/>
  <c r="AA44" i="17" s="1"/>
  <c r="X44" i="17" a="1"/>
  <c r="X44" i="17" s="1"/>
  <c r="AM10" i="30" a="1"/>
  <c r="AM10" i="30" s="1"/>
  <c r="AM18" i="30" s="1"/>
  <c r="AH44" i="17"/>
  <c r="AH99" i="17" s="1"/>
  <c r="Z44" i="17" a="1"/>
  <c r="Z44" i="17" s="1"/>
  <c r="Y44" i="17" a="1"/>
  <c r="Y44" i="17" s="1"/>
  <c r="Y99" i="17" s="1"/>
  <c r="V44" i="17" a="1"/>
  <c r="V44" i="17" s="1"/>
  <c r="W44" i="17" a="1"/>
  <c r="W44" i="17" s="1"/>
  <c r="W99" i="17" s="1"/>
  <c r="BY37" i="18"/>
  <c r="AJ38" i="18" a="1"/>
  <c r="AJ38" i="18" s="1"/>
  <c r="AW38" i="18" a="1"/>
  <c r="AW38" i="18" s="1"/>
  <c r="AT15" i="3" s="1"/>
  <c r="AT23" i="3" s="1"/>
  <c r="AZ38" i="18" a="1"/>
  <c r="AZ38" i="18" s="1"/>
  <c r="AK14" i="41"/>
  <c r="AK22" i="41" s="1"/>
  <c r="CB37" i="18"/>
  <c r="AI10" i="25"/>
  <c r="AI11" i="25" s="1"/>
  <c r="L58" i="3"/>
  <c r="AP37" i="18"/>
  <c r="G45" i="59"/>
  <c r="H41" i="28"/>
  <c r="CC37" i="18"/>
  <c r="AK10" i="41"/>
  <c r="AK18" i="41" s="1"/>
  <c r="N38" i="18" a="1"/>
  <c r="N38" i="18" s="1"/>
  <c r="AG38" i="18" a="1"/>
  <c r="AG38" i="18" s="1"/>
  <c r="AN38" i="18" a="1"/>
  <c r="AN38" i="18" s="1"/>
  <c r="BZ37" i="18"/>
  <c r="AK12" i="41"/>
  <c r="AK20" i="41" s="1"/>
  <c r="T37" i="18"/>
  <c r="BD38" i="18" a="1"/>
  <c r="BD38" i="18" s="1"/>
  <c r="Y37" i="18"/>
  <c r="AU38" i="18" a="1"/>
  <c r="AU38" i="18" s="1"/>
  <c r="AT13" i="3" s="1"/>
  <c r="AT21" i="3" s="1"/>
  <c r="P38" i="18" a="1"/>
  <c r="P38" i="18" s="1"/>
  <c r="BC38" i="18" a="1"/>
  <c r="BC38" i="18" s="1"/>
  <c r="AB38" i="18" a="1"/>
  <c r="AB38" i="18" s="1"/>
  <c r="BH38" i="18" a="1"/>
  <c r="BH38" i="18" s="1"/>
  <c r="V37" i="18"/>
  <c r="BJ38" i="18" a="1"/>
  <c r="BJ38" i="18" s="1"/>
  <c r="AL12" i="41" s="1"/>
  <c r="AL20" i="41" s="1"/>
  <c r="AC38" i="18" a="1"/>
  <c r="AC38" i="18" s="1"/>
  <c r="BK38" i="18" a="1"/>
  <c r="BK38" i="18" s="1"/>
  <c r="M38" i="18" a="1"/>
  <c r="M38" i="18" s="1"/>
  <c r="R37" i="18"/>
  <c r="Q38" i="18" a="1"/>
  <c r="Q38" i="18" s="1"/>
  <c r="AD38" i="18" a="1"/>
  <c r="AD38" i="18" s="1"/>
  <c r="BL38" i="18" a="1"/>
  <c r="BL38" i="18" s="1"/>
  <c r="X37" i="18"/>
  <c r="AT38" i="18" a="1"/>
  <c r="AT38" i="18" s="1"/>
  <c r="AT12" i="3" s="1"/>
  <c r="AT20" i="3" s="1"/>
  <c r="L38" i="18" a="1"/>
  <c r="L38" i="18" s="1"/>
  <c r="AE38" i="18" a="1"/>
  <c r="AE38" i="18" s="1"/>
  <c r="BM38" i="18" a="1"/>
  <c r="BM38" i="18" s="1"/>
  <c r="BI38" i="18" a="1"/>
  <c r="BI38" i="18" s="1"/>
  <c r="AL11" i="41" s="1"/>
  <c r="AL19" i="41" s="1"/>
  <c r="AV38" i="18" a="1"/>
  <c r="AV38" i="18" s="1"/>
  <c r="AT14" i="3" s="1"/>
  <c r="AT22" i="3" s="1"/>
  <c r="AR38" i="18" a="1"/>
  <c r="AR38" i="18" s="1"/>
  <c r="AT10" i="3" s="1"/>
  <c r="AT18" i="3" s="1"/>
  <c r="W37" i="18"/>
  <c r="U37" i="18"/>
  <c r="AS38" i="18" a="1"/>
  <c r="AS38" i="18" s="1"/>
  <c r="AT11" i="3" s="1"/>
  <c r="AT19" i="3" s="1"/>
  <c r="O38" i="18" a="1"/>
  <c r="O38" i="18" s="1"/>
  <c r="AM38" i="18" a="1"/>
  <c r="AM38" i="18" s="1"/>
  <c r="AF38" i="18" a="1"/>
  <c r="AF38" i="18" s="1"/>
  <c r="S44" i="17"/>
  <c r="R45" i="17" a="1"/>
  <c r="R45" i="17" s="1"/>
  <c r="BA45" i="17" s="1"/>
  <c r="O45" i="17" a="1"/>
  <c r="O45" i="17" s="1"/>
  <c r="AX45" i="17" s="1"/>
  <c r="N45" i="17" a="1"/>
  <c r="N45" i="17" s="1"/>
  <c r="AW45" i="17" s="1"/>
  <c r="Q45" i="17" a="1"/>
  <c r="Q45" i="17" s="1"/>
  <c r="AZ45" i="17" s="1"/>
  <c r="M45" i="17" a="1"/>
  <c r="M45" i="17" s="1"/>
  <c r="AV45" i="17" s="1"/>
  <c r="P45" i="17" a="1"/>
  <c r="P45" i="17" s="1"/>
  <c r="AY45" i="17" s="1"/>
  <c r="AK24" i="30"/>
  <c r="B62" i="30" s="1"/>
  <c r="AL38" i="53" a="1"/>
  <c r="AL38" i="53" s="1"/>
  <c r="V37" i="53"/>
  <c r="AO38" i="53" a="1"/>
  <c r="AO38" i="53" s="1"/>
  <c r="Y37" i="53"/>
  <c r="X37" i="53"/>
  <c r="AN38" i="53" a="1"/>
  <c r="AN38" i="53" s="1"/>
  <c r="AD38" i="53" a="1"/>
  <c r="AD38" i="53" s="1"/>
  <c r="N38" i="53" a="1"/>
  <c r="N38" i="53" s="1"/>
  <c r="AJ38" i="53" a="1"/>
  <c r="AJ38" i="53" s="1"/>
  <c r="AW38" i="53" a="1"/>
  <c r="AW38" i="53" s="1"/>
  <c r="AU38" i="53" a="1"/>
  <c r="AU38" i="53" s="1"/>
  <c r="T37" i="53"/>
  <c r="AS38" i="53" a="1"/>
  <c r="AS38" i="53" s="1"/>
  <c r="Q38" i="53" a="1"/>
  <c r="Q38" i="53" s="1"/>
  <c r="R37" i="53"/>
  <c r="O38" i="53" a="1"/>
  <c r="O38" i="53" s="1"/>
  <c r="M38" i="53" a="1"/>
  <c r="M38" i="53" s="1"/>
  <c r="AG38" i="53" a="1"/>
  <c r="AG38" i="53" s="1"/>
  <c r="AE38" i="53" a="1"/>
  <c r="AE38" i="53" s="1"/>
  <c r="AT38" i="53" a="1"/>
  <c r="AT38" i="53" s="1"/>
  <c r="AC38" i="53" a="1"/>
  <c r="AC38" i="53" s="1"/>
  <c r="AF38" i="53" a="1"/>
  <c r="AF38" i="53" s="1"/>
  <c r="L38" i="53" a="1"/>
  <c r="L38" i="53" s="1"/>
  <c r="P38" i="53" a="1"/>
  <c r="P38" i="53" s="1"/>
  <c r="AV38" i="53" a="1"/>
  <c r="AV38" i="53" s="1"/>
  <c r="AB38" i="53" a="1"/>
  <c r="AB38" i="53" s="1"/>
  <c r="AR38" i="53" a="1"/>
  <c r="AR38" i="53" s="1"/>
  <c r="AM38" i="53" a="1"/>
  <c r="AM38" i="53" s="1"/>
  <c r="W37" i="53"/>
  <c r="AP37" i="53"/>
  <c r="U37" i="53"/>
  <c r="AK38" i="53" a="1"/>
  <c r="AK38" i="53" s="1"/>
  <c r="A44" i="53"/>
  <c r="D42" i="13"/>
  <c r="D41" i="16" a="1"/>
  <c r="D41" i="16" s="1"/>
  <c r="X43" i="13"/>
  <c r="S42" i="13"/>
  <c r="S42" i="16" s="1" a="1"/>
  <c r="S42" i="16" s="1"/>
  <c r="O42" i="13"/>
  <c r="L42" i="13"/>
  <c r="L42" i="16" s="1" a="1"/>
  <c r="L42" i="16" s="1"/>
  <c r="J42" i="13"/>
  <c r="P41" i="13"/>
  <c r="T43" i="13"/>
  <c r="G43" i="13"/>
  <c r="R42" i="13"/>
  <c r="R41" i="16" a="1"/>
  <c r="R41" i="16" s="1"/>
  <c r="AC42" i="13"/>
  <c r="K42" i="13"/>
  <c r="K41" i="16" a="1"/>
  <c r="K41" i="16" s="1"/>
  <c r="Q42" i="13"/>
  <c r="W41" i="13"/>
  <c r="U42" i="13"/>
  <c r="U41" i="16" a="1"/>
  <c r="U41" i="16" s="1"/>
  <c r="N42" i="13"/>
  <c r="N41" i="16" a="1"/>
  <c r="N41" i="16" s="1"/>
  <c r="Y42" i="13"/>
  <c r="Y41" i="16" a="1"/>
  <c r="Y41" i="16" s="1"/>
  <c r="I41" i="13"/>
  <c r="C42" i="13"/>
  <c r="H42" i="13"/>
  <c r="Q41" i="16" a="1"/>
  <c r="Q41" i="16" s="1"/>
  <c r="Z43" i="13"/>
  <c r="AD41" i="13"/>
  <c r="M42" i="13"/>
  <c r="AA42" i="13"/>
  <c r="AB42" i="13"/>
  <c r="AB41" i="16" a="1"/>
  <c r="AB41" i="16" s="1"/>
  <c r="F42" i="13"/>
  <c r="E42" i="13"/>
  <c r="E42" i="16" s="1" a="1"/>
  <c r="E42" i="16" s="1"/>
  <c r="V43" i="13"/>
  <c r="AR7" i="41"/>
  <c r="AQ5" i="41"/>
  <c r="AR3" i="41"/>
  <c r="AR4" i="41"/>
  <c r="AR2" i="41"/>
  <c r="AR6" i="41"/>
  <c r="AQ6" i="30"/>
  <c r="AR4" i="30"/>
  <c r="AA41" i="16" a="1"/>
  <c r="AA41" i="16" s="1"/>
  <c r="T41" i="16" a="1"/>
  <c r="T41" i="16" s="1"/>
  <c r="F41" i="16" a="1"/>
  <c r="F41" i="16" s="1"/>
  <c r="M41" i="16" a="1"/>
  <c r="M41" i="16" s="1"/>
  <c r="AR2" i="30"/>
  <c r="AR7" i="30"/>
  <c r="Z42" i="16" a="1"/>
  <c r="Z42" i="16" s="1"/>
  <c r="AQ5" i="30"/>
  <c r="AR3" i="30"/>
  <c r="AR22" i="1"/>
  <c r="C69" i="1"/>
  <c r="F69" i="1"/>
  <c r="AQ25" i="1"/>
  <c r="G71" i="1"/>
  <c r="AS26" i="1"/>
  <c r="E70" i="1"/>
  <c r="AR24" i="1"/>
  <c r="D71" i="1"/>
  <c r="AS23" i="1"/>
  <c r="BA5" i="3"/>
  <c r="BA4" i="3"/>
  <c r="BA7" i="3"/>
  <c r="BA2" i="3"/>
  <c r="BA3" i="3"/>
  <c r="BA6" i="3"/>
  <c r="B43" i="18"/>
  <c r="I48" i="17"/>
  <c r="I49" i="17" s="1"/>
  <c r="L48" i="17"/>
  <c r="K42" i="53" s="1"/>
  <c r="K42" i="18"/>
  <c r="A45" i="18"/>
  <c r="C70" i="1"/>
  <c r="C35" i="66" l="1" a="1"/>
  <c r="C35" i="66" s="1"/>
  <c r="C36" i="28" s="1"/>
  <c r="D35" i="66" a="1"/>
  <c r="D35" i="66" s="1"/>
  <c r="D36" i="28" s="1"/>
  <c r="E35" i="66" a="1"/>
  <c r="E35" i="66" s="1"/>
  <c r="E36" i="28" s="1"/>
  <c r="F35" i="66" a="1"/>
  <c r="F35" i="66" s="1"/>
  <c r="F36" i="28" s="1"/>
  <c r="AK62" i="45"/>
  <c r="C102" i="45"/>
  <c r="C36" i="47" s="1" a="1"/>
  <c r="C36" i="47" s="1"/>
  <c r="I36" i="47" s="1"/>
  <c r="AD35" i="47"/>
  <c r="W35" i="47"/>
  <c r="P35" i="47"/>
  <c r="AL2" i="45"/>
  <c r="AL22" i="45" s="1" a="1"/>
  <c r="AL22" i="45" s="1"/>
  <c r="AL42" i="45" s="1"/>
  <c r="AL3" i="45"/>
  <c r="AL23" i="45" s="1" a="1"/>
  <c r="AL23" i="45" s="1"/>
  <c r="AL4" i="45"/>
  <c r="AL24" i="45" s="1" a="1"/>
  <c r="AL24" i="45" s="1"/>
  <c r="AM8" i="45"/>
  <c r="AM28" i="45" s="1" a="1"/>
  <c r="AM28" i="45" s="1"/>
  <c r="AM48" i="45" s="1"/>
  <c r="AM9" i="45"/>
  <c r="AM29" i="45" s="1" a="1"/>
  <c r="AM29" i="45" s="1"/>
  <c r="AM10" i="45"/>
  <c r="AM30" i="45" s="1" a="1"/>
  <c r="AM30" i="45" s="1"/>
  <c r="AM17" i="45"/>
  <c r="AM37" i="45" s="1" a="1"/>
  <c r="AM37" i="45" s="1"/>
  <c r="AM18" i="45"/>
  <c r="AM38" i="45" s="1" a="1"/>
  <c r="AM38" i="45" s="1"/>
  <c r="AM19" i="45"/>
  <c r="AM39" i="45" s="1" a="1"/>
  <c r="AM39" i="45" s="1"/>
  <c r="AM5" i="45"/>
  <c r="AM25" i="45" s="1" a="1"/>
  <c r="AM25" i="45" s="1"/>
  <c r="AM7" i="45"/>
  <c r="AM27" i="45" s="1" a="1"/>
  <c r="AM27" i="45" s="1"/>
  <c r="AM47" i="45" s="1"/>
  <c r="AM6" i="45"/>
  <c r="AM26" i="45" s="1" a="1"/>
  <c r="AM26" i="45" s="1"/>
  <c r="AM46" i="45" s="1"/>
  <c r="AM15" i="45"/>
  <c r="AM35" i="45" s="1" a="1"/>
  <c r="AM35" i="45" s="1"/>
  <c r="AM14" i="45"/>
  <c r="AM34" i="45" s="1" a="1"/>
  <c r="AM34" i="45" s="1"/>
  <c r="AM16" i="45"/>
  <c r="AM36" i="45" s="1" a="1"/>
  <c r="AM36" i="45" s="1"/>
  <c r="AM12" i="45"/>
  <c r="AM32" i="45" s="1" a="1"/>
  <c r="AM32" i="45" s="1"/>
  <c r="AM13" i="45"/>
  <c r="AM33" i="45" s="1" a="1"/>
  <c r="AM33" i="45" s="1"/>
  <c r="AM11" i="45"/>
  <c r="AM31" i="45" s="1" a="1"/>
  <c r="AM31" i="45" s="1"/>
  <c r="AM51" i="45" s="1"/>
  <c r="AL44" i="45"/>
  <c r="AL43" i="45"/>
  <c r="H43" i="63"/>
  <c r="J43" i="63"/>
  <c r="P43" i="63" s="1"/>
  <c r="T36" i="47" a="1"/>
  <c r="T36" i="47" s="1"/>
  <c r="M36" i="47" a="1"/>
  <c r="M36" i="47" s="1"/>
  <c r="V36" i="47" a="1"/>
  <c r="V36" i="47" s="1"/>
  <c r="AL63" i="45"/>
  <c r="AA36" i="47" a="1"/>
  <c r="AA36" i="47" s="1"/>
  <c r="J36" i="47" a="1"/>
  <c r="J36" i="47" s="1"/>
  <c r="Q36" i="47" a="1"/>
  <c r="Q36" i="47" s="1"/>
  <c r="X36" i="47" a="1"/>
  <c r="X36" i="47" s="1"/>
  <c r="K36" i="47" a="1"/>
  <c r="K36" i="47" s="1"/>
  <c r="D32" i="57" a="1"/>
  <c r="D32" i="57" s="1"/>
  <c r="R36" i="47" a="1"/>
  <c r="R36" i="47" s="1"/>
  <c r="Y36" i="47" a="1"/>
  <c r="Y36" i="47" s="1"/>
  <c r="E32" i="57" a="1"/>
  <c r="E32" i="57" s="1"/>
  <c r="N36" i="47" a="1"/>
  <c r="N36" i="47" s="1"/>
  <c r="AB36" i="47" a="1"/>
  <c r="AB36" i="47" s="1"/>
  <c r="S36" i="47" a="1"/>
  <c r="S36" i="47" s="1"/>
  <c r="U36" i="47" a="1"/>
  <c r="U36" i="47" s="1"/>
  <c r="AC36" i="47" a="1"/>
  <c r="AC36" i="47" s="1"/>
  <c r="O36" i="47" a="1"/>
  <c r="O36" i="47" s="1"/>
  <c r="L36" i="47" a="1"/>
  <c r="L36" i="47" s="1"/>
  <c r="Z36" i="47" a="1"/>
  <c r="Z36" i="47" s="1"/>
  <c r="D103" i="45"/>
  <c r="D37" i="47" s="1" a="1"/>
  <c r="D37" i="47" s="1"/>
  <c r="AL66" i="45"/>
  <c r="AL65" i="45"/>
  <c r="G103" i="45"/>
  <c r="G37" i="47" s="1" a="1"/>
  <c r="G37" i="47" s="1"/>
  <c r="AL64" i="45"/>
  <c r="F103" i="45"/>
  <c r="F37" i="47" s="1" a="1"/>
  <c r="F37" i="47" s="1"/>
  <c r="AL67" i="45"/>
  <c r="F32" i="57" a="1"/>
  <c r="F32" i="57" s="1"/>
  <c r="AM53" i="45"/>
  <c r="AM52" i="45"/>
  <c r="E103" i="45"/>
  <c r="E37" i="47" s="1" a="1"/>
  <c r="E37" i="47" s="1"/>
  <c r="AM50" i="45"/>
  <c r="AM49" i="45"/>
  <c r="AM58" i="45"/>
  <c r="AM57" i="45"/>
  <c r="AM59" i="45"/>
  <c r="AM45" i="45"/>
  <c r="AM55" i="45"/>
  <c r="AM54" i="45"/>
  <c r="AM56" i="45"/>
  <c r="H103" i="45"/>
  <c r="H37" i="47" s="1" a="1"/>
  <c r="H37" i="47" s="1"/>
  <c r="E44" i="63"/>
  <c r="M44" i="63" s="1"/>
  <c r="C44" i="63"/>
  <c r="K44" i="63" s="1"/>
  <c r="F44" i="63"/>
  <c r="N44" i="63" s="1"/>
  <c r="BB39" i="18" a="1"/>
  <c r="BB39" i="18" s="1"/>
  <c r="D44" i="63"/>
  <c r="L44" i="63" s="1"/>
  <c r="B44" i="63"/>
  <c r="AO39" i="18" a="1"/>
  <c r="AO39" i="18" s="1"/>
  <c r="G44" i="63"/>
  <c r="O44" i="63" s="1"/>
  <c r="BR39" i="18"/>
  <c r="BS39" i="18"/>
  <c r="BP39" i="18"/>
  <c r="BT39" i="18"/>
  <c r="BU39" i="18"/>
  <c r="BQ39" i="18"/>
  <c r="C32" i="57" a="1"/>
  <c r="C32" i="57" s="1"/>
  <c r="AN44" i="17"/>
  <c r="AN99" i="17" s="1"/>
  <c r="V99" i="17"/>
  <c r="AR44" i="17"/>
  <c r="AR99" i="17" s="1"/>
  <c r="Z99" i="17"/>
  <c r="AP44" i="17"/>
  <c r="AP99" i="17" s="1"/>
  <c r="X99" i="17"/>
  <c r="AS44" i="17"/>
  <c r="AS99" i="17" s="1"/>
  <c r="AA99" i="17"/>
  <c r="AL39" i="18" a="1"/>
  <c r="AL39" i="18" s="1"/>
  <c r="BZ38" i="18"/>
  <c r="L59" i="3"/>
  <c r="E39" i="60" s="1"/>
  <c r="L39" i="60" s="1"/>
  <c r="BE39" i="18" a="1"/>
  <c r="BE39" i="18" s="1"/>
  <c r="AP38" i="18"/>
  <c r="CA38" i="18"/>
  <c r="X38" i="18"/>
  <c r="AO44" i="17"/>
  <c r="AO99" i="17" s="1"/>
  <c r="L39" i="18" a="1"/>
  <c r="L39" i="18" s="1"/>
  <c r="AN39" i="18" a="1"/>
  <c r="AN39" i="18" s="1"/>
  <c r="AQ44" i="17"/>
  <c r="AQ99" i="17" s="1"/>
  <c r="CC38" i="18"/>
  <c r="AN12" i="30" a="1"/>
  <c r="AN12" i="30" s="1"/>
  <c r="AN20" i="30" s="1"/>
  <c r="AI45" i="17"/>
  <c r="AI100" i="17" s="1"/>
  <c r="AH45" i="17"/>
  <c r="AH100" i="17" s="1"/>
  <c r="AN14" i="30" a="1"/>
  <c r="AN14" i="30" s="1"/>
  <c r="AN22" i="30" s="1"/>
  <c r="AG45" i="17"/>
  <c r="AG100" i="17" s="1"/>
  <c r="AN11" i="30" a="1"/>
  <c r="AN11" i="30" s="1"/>
  <c r="AN19" i="30" s="1"/>
  <c r="AE45" i="17"/>
  <c r="AE100" i="17" s="1"/>
  <c r="AN13" i="30" a="1"/>
  <c r="AN13" i="30" s="1"/>
  <c r="AN21" i="30" s="1"/>
  <c r="AN10" i="30" a="1"/>
  <c r="AN10" i="30" s="1"/>
  <c r="AN18" i="30" s="1"/>
  <c r="AN15" i="30" a="1"/>
  <c r="AN15" i="30" s="1"/>
  <c r="AN23" i="30" s="1"/>
  <c r="Z45" i="17" a="1"/>
  <c r="Z45" i="17" s="1"/>
  <c r="AA45" i="17" a="1"/>
  <c r="AA45" i="17" s="1"/>
  <c r="X45" i="17" a="1"/>
  <c r="X45" i="17" s="1"/>
  <c r="AF45" i="17"/>
  <c r="AF100" i="17" s="1"/>
  <c r="AJ45" i="17"/>
  <c r="AJ100" i="17" s="1"/>
  <c r="W45" i="17" a="1"/>
  <c r="W45" i="17" s="1"/>
  <c r="W100" i="17" s="1"/>
  <c r="V45" i="17" a="1"/>
  <c r="V45" i="17" s="1"/>
  <c r="V100" i="17" s="1"/>
  <c r="Y45" i="17" a="1"/>
  <c r="Y45" i="17" s="1"/>
  <c r="AB39" i="18" a="1"/>
  <c r="AB39" i="18" s="1"/>
  <c r="BY38" i="18"/>
  <c r="AL13" i="41"/>
  <c r="AL21" i="41" s="1"/>
  <c r="AL10" i="41"/>
  <c r="AL18" i="41" s="1"/>
  <c r="AJ39" i="18" a="1"/>
  <c r="AJ39" i="18" s="1"/>
  <c r="BH39" i="18" a="1"/>
  <c r="BH39" i="18" s="1"/>
  <c r="AZ39" i="18" a="1"/>
  <c r="AZ39" i="18" s="1"/>
  <c r="T38" i="18"/>
  <c r="Q39" i="18" a="1"/>
  <c r="Q39" i="18" s="1"/>
  <c r="AC39" i="18" a="1"/>
  <c r="AC39" i="18" s="1"/>
  <c r="BD39" i="18" a="1"/>
  <c r="BD39" i="18" s="1"/>
  <c r="BI39" i="18" a="1"/>
  <c r="BI39" i="18" s="1"/>
  <c r="AR39" i="18" a="1"/>
  <c r="AR39" i="18" s="1"/>
  <c r="AU10" i="3" s="1"/>
  <c r="AU18" i="3" s="1"/>
  <c r="Y38" i="18"/>
  <c r="N39" i="18" a="1"/>
  <c r="N39" i="18" s="1"/>
  <c r="AD39" i="18" a="1"/>
  <c r="AD39" i="18" s="1"/>
  <c r="AK39" i="18" a="1"/>
  <c r="AK39" i="18" s="1"/>
  <c r="C38" i="60"/>
  <c r="J38" i="60" s="1"/>
  <c r="D38" i="60"/>
  <c r="K38" i="60" s="1"/>
  <c r="E38" i="60"/>
  <c r="L38" i="60" s="1"/>
  <c r="F38" i="60"/>
  <c r="M38" i="60" s="1"/>
  <c r="R38" i="18"/>
  <c r="AT39" i="18" a="1"/>
  <c r="AT39" i="18" s="1"/>
  <c r="AU12" i="3" s="1"/>
  <c r="AU20" i="3" s="1"/>
  <c r="U38" i="18"/>
  <c r="P39" i="18" a="1"/>
  <c r="P39" i="18" s="1"/>
  <c r="AE39" i="18" a="1"/>
  <c r="AE39" i="18" s="1"/>
  <c r="BA39" i="18" a="1"/>
  <c r="BA39" i="18" s="1"/>
  <c r="AV39" i="18" a="1"/>
  <c r="AV39" i="18" s="1"/>
  <c r="AU14" i="3" s="1"/>
  <c r="AU22" i="3" s="1"/>
  <c r="W38" i="18"/>
  <c r="AF39" i="18" a="1"/>
  <c r="AF39" i="18" s="1"/>
  <c r="BJ39" i="18" a="1"/>
  <c r="BJ39" i="18" s="1"/>
  <c r="AT24" i="3"/>
  <c r="H42" i="28"/>
  <c r="G46" i="59"/>
  <c r="BK39" i="18" a="1"/>
  <c r="BK39" i="18" s="1"/>
  <c r="AS39" i="18" a="1"/>
  <c r="AS39" i="18" s="1"/>
  <c r="AU11" i="3" s="1"/>
  <c r="AU19" i="3" s="1"/>
  <c r="AU39" i="18" a="1"/>
  <c r="AU39" i="18" s="1"/>
  <c r="AU13" i="3" s="1"/>
  <c r="AU21" i="3" s="1"/>
  <c r="M39" i="18" a="1"/>
  <c r="M39" i="18" s="1"/>
  <c r="AG39" i="18" a="1"/>
  <c r="AG39" i="18" s="1"/>
  <c r="AM39" i="18" a="1"/>
  <c r="AM39" i="18" s="1"/>
  <c r="BL39" i="18" a="1"/>
  <c r="BL39" i="18" s="1"/>
  <c r="V38" i="18"/>
  <c r="AW39" i="18" a="1"/>
  <c r="AW39" i="18" s="1"/>
  <c r="AU15" i="3" s="1"/>
  <c r="AU23" i="3" s="1"/>
  <c r="O39" i="18" a="1"/>
  <c r="O39" i="18" s="1"/>
  <c r="BC39" i="18" a="1"/>
  <c r="BC39" i="18" s="1"/>
  <c r="BM39" i="18" a="1"/>
  <c r="BM39" i="18" s="1"/>
  <c r="AL15" i="41"/>
  <c r="AL23" i="41" s="1"/>
  <c r="BX38" i="18"/>
  <c r="CB38" i="18"/>
  <c r="AL14" i="41"/>
  <c r="AL22" i="41" s="1"/>
  <c r="S45" i="17"/>
  <c r="P46" i="17" a="1"/>
  <c r="P46" i="17" s="1"/>
  <c r="AY46" i="17" s="1"/>
  <c r="O46" i="17" a="1"/>
  <c r="O46" i="17" s="1"/>
  <c r="AX46" i="17" s="1"/>
  <c r="Q46" i="17" a="1"/>
  <c r="Q46" i="17" s="1"/>
  <c r="AZ46" i="17" s="1"/>
  <c r="N46" i="17" a="1"/>
  <c r="N46" i="17" s="1"/>
  <c r="AW46" i="17" s="1"/>
  <c r="M46" i="17" a="1"/>
  <c r="M46" i="17" s="1"/>
  <c r="AV46" i="17" s="1"/>
  <c r="R46" i="17" a="1"/>
  <c r="R46" i="17" s="1"/>
  <c r="BA46" i="17" s="1"/>
  <c r="AL24" i="30"/>
  <c r="B63" i="30" s="1"/>
  <c r="AP38" i="53"/>
  <c r="AK39" i="53" a="1"/>
  <c r="AK39" i="53" s="1"/>
  <c r="U38" i="53"/>
  <c r="X38" i="53"/>
  <c r="AN39" i="53" a="1"/>
  <c r="AN39" i="53" s="1"/>
  <c r="W38" i="53"/>
  <c r="AM39" i="53" a="1"/>
  <c r="AM39" i="53" s="1"/>
  <c r="AL39" i="53" a="1"/>
  <c r="AL39" i="53" s="1"/>
  <c r="V38" i="53"/>
  <c r="AJ39" i="53" a="1"/>
  <c r="AJ39" i="53" s="1"/>
  <c r="AB39" i="53" a="1"/>
  <c r="AB39" i="53" s="1"/>
  <c r="L39" i="53" a="1"/>
  <c r="L39" i="53" s="1"/>
  <c r="R38" i="53"/>
  <c r="AU39" i="53" a="1"/>
  <c r="AU39" i="53" s="1"/>
  <c r="AW39" i="53" a="1"/>
  <c r="AW39" i="53" s="1"/>
  <c r="Q39" i="53" a="1"/>
  <c r="Q39" i="53" s="1"/>
  <c r="AS39" i="53" a="1"/>
  <c r="AS39" i="53" s="1"/>
  <c r="M39" i="53" a="1"/>
  <c r="M39" i="53" s="1"/>
  <c r="O39" i="53" a="1"/>
  <c r="O39" i="53" s="1"/>
  <c r="AV39" i="53" a="1"/>
  <c r="AV39" i="53" s="1"/>
  <c r="AE39" i="53" a="1"/>
  <c r="AE39" i="53" s="1"/>
  <c r="AG39" i="53" a="1"/>
  <c r="AG39" i="53" s="1"/>
  <c r="AR39" i="53" a="1"/>
  <c r="AR39" i="53" s="1"/>
  <c r="AC39" i="53" a="1"/>
  <c r="AC39" i="53" s="1"/>
  <c r="N39" i="53" a="1"/>
  <c r="N39" i="53" s="1"/>
  <c r="AT39" i="53" a="1"/>
  <c r="AT39" i="53" s="1"/>
  <c r="AD39" i="53" a="1"/>
  <c r="AD39" i="53" s="1"/>
  <c r="T38" i="53"/>
  <c r="AF39" i="53" a="1"/>
  <c r="AF39" i="53" s="1"/>
  <c r="P39" i="53" a="1"/>
  <c r="P39" i="53" s="1"/>
  <c r="AO39" i="53" a="1"/>
  <c r="AO39" i="53" s="1"/>
  <c r="Y38" i="53"/>
  <c r="A45" i="53"/>
  <c r="AB43" i="13"/>
  <c r="AB42" i="16" a="1"/>
  <c r="AB42" i="16" s="1"/>
  <c r="M43" i="13"/>
  <c r="C43" i="13"/>
  <c r="I42" i="13"/>
  <c r="N43" i="13"/>
  <c r="N42" i="16" a="1"/>
  <c r="N42" i="16" s="1"/>
  <c r="K43" i="13"/>
  <c r="K42" i="16" a="1"/>
  <c r="K42" i="16" s="1"/>
  <c r="AC43" i="13"/>
  <c r="L43" i="13"/>
  <c r="L43" i="16" s="1" a="1"/>
  <c r="L43" i="16" s="1"/>
  <c r="S43" i="13"/>
  <c r="S43" i="16" s="1" a="1"/>
  <c r="S43" i="16" s="1"/>
  <c r="V44" i="13"/>
  <c r="F43" i="13"/>
  <c r="Y43" i="13"/>
  <c r="Y42" i="16" a="1"/>
  <c r="Y42" i="16" s="1"/>
  <c r="Q43" i="13"/>
  <c r="Q43" i="16" s="1" a="1"/>
  <c r="Q43" i="16" s="1"/>
  <c r="W42" i="13"/>
  <c r="G44" i="13"/>
  <c r="G44" i="16" s="1" a="1"/>
  <c r="G44" i="16" s="1"/>
  <c r="J43" i="13"/>
  <c r="J43" i="16" s="1" a="1"/>
  <c r="J43" i="16" s="1"/>
  <c r="P42" i="13"/>
  <c r="AA43" i="13"/>
  <c r="X44" i="13"/>
  <c r="G43" i="16" a="1"/>
  <c r="G43" i="16" s="1"/>
  <c r="E43" i="13"/>
  <c r="E43" i="16" s="1" a="1"/>
  <c r="E43" i="16" s="1"/>
  <c r="Z44" i="13"/>
  <c r="H43" i="13"/>
  <c r="U43" i="13"/>
  <c r="U42" i="16" a="1"/>
  <c r="U42" i="16" s="1"/>
  <c r="R43" i="13"/>
  <c r="R42" i="16" a="1"/>
  <c r="R42" i="16" s="1"/>
  <c r="T44" i="13"/>
  <c r="O43" i="13"/>
  <c r="AD42" i="13"/>
  <c r="D43" i="13"/>
  <c r="D42" i="16" a="1"/>
  <c r="D42" i="16" s="1"/>
  <c r="AS6" i="41"/>
  <c r="AS3" i="41"/>
  <c r="AS7" i="41"/>
  <c r="AS2" i="41"/>
  <c r="AS4" i="41"/>
  <c r="AR5" i="41"/>
  <c r="X43" i="16" a="1"/>
  <c r="X43" i="16" s="1"/>
  <c r="C43" i="16" a="1"/>
  <c r="C43" i="16" s="1"/>
  <c r="AA42" i="16" a="1"/>
  <c r="AA42" i="16" s="1"/>
  <c r="T42" i="16" a="1"/>
  <c r="T42" i="16" s="1"/>
  <c r="M42" i="16" a="1"/>
  <c r="M42" i="16" s="1"/>
  <c r="F42" i="16" a="1"/>
  <c r="F42" i="16" s="1"/>
  <c r="AS7" i="30"/>
  <c r="AR6" i="30"/>
  <c r="X42" i="16" a="1"/>
  <c r="X42" i="16" s="1"/>
  <c r="Q42" i="16" a="1"/>
  <c r="Q42" i="16" s="1"/>
  <c r="J42" i="16" a="1"/>
  <c r="J42" i="16" s="1"/>
  <c r="C42" i="16" a="1"/>
  <c r="C42" i="16" s="1"/>
  <c r="AR5" i="30"/>
  <c r="Z43" i="16" a="1"/>
  <c r="Z43" i="16" s="1"/>
  <c r="AS3" i="30"/>
  <c r="AS2" i="30"/>
  <c r="AS4" i="30"/>
  <c r="G72" i="1"/>
  <c r="AT26" i="1"/>
  <c r="AS22" i="1"/>
  <c r="D72" i="1"/>
  <c r="AT23" i="1"/>
  <c r="E71" i="1"/>
  <c r="AS24" i="1"/>
  <c r="F70" i="1"/>
  <c r="AR25" i="1"/>
  <c r="BB2" i="3"/>
  <c r="BB6" i="3"/>
  <c r="BB4" i="3"/>
  <c r="BB3" i="3"/>
  <c r="BB7" i="3"/>
  <c r="BB5" i="3"/>
  <c r="L49" i="17"/>
  <c r="K43" i="53" s="1"/>
  <c r="K43" i="18"/>
  <c r="B44" i="18"/>
  <c r="A46" i="18"/>
  <c r="C36" i="66" l="1" a="1"/>
  <c r="C36" i="66" s="1"/>
  <c r="C37" i="28" s="1"/>
  <c r="D36" i="66" a="1"/>
  <c r="D36" i="66" s="1"/>
  <c r="D37" i="28" s="1"/>
  <c r="E36" i="66" a="1"/>
  <c r="E36" i="66" s="1"/>
  <c r="E37" i="28" s="1"/>
  <c r="F36" i="66" a="1"/>
  <c r="F36" i="66" s="1"/>
  <c r="F37" i="28" s="1"/>
  <c r="C103" i="45"/>
  <c r="C37" i="47" s="1" a="1"/>
  <c r="C37" i="47" s="1"/>
  <c r="I37" i="47" s="1"/>
  <c r="AD36" i="47"/>
  <c r="W36" i="47"/>
  <c r="P36" i="47"/>
  <c r="AN11" i="45"/>
  <c r="AN31" i="45" s="1" a="1"/>
  <c r="AN31" i="45" s="1"/>
  <c r="AN13" i="45"/>
  <c r="AN33" i="45" s="1" a="1"/>
  <c r="AN33" i="45" s="1"/>
  <c r="AN12" i="45"/>
  <c r="AN32" i="45" s="1" a="1"/>
  <c r="AN32" i="45" s="1"/>
  <c r="AN52" i="45" s="1"/>
  <c r="AN16" i="45"/>
  <c r="AN36" i="45" s="1" a="1"/>
  <c r="AN36" i="45" s="1"/>
  <c r="AN56" i="45" s="1"/>
  <c r="AN14" i="45"/>
  <c r="AN34" i="45" s="1" a="1"/>
  <c r="AN34" i="45" s="1"/>
  <c r="AN15" i="45"/>
  <c r="AN35" i="45" s="1" a="1"/>
  <c r="AN35" i="45" s="1"/>
  <c r="AN6" i="45"/>
  <c r="AN26" i="45" s="1" a="1"/>
  <c r="AN26" i="45" s="1"/>
  <c r="AN7" i="45"/>
  <c r="AN27" i="45" s="1" a="1"/>
  <c r="AN27" i="45" s="1"/>
  <c r="AN5" i="45"/>
  <c r="AN25" i="45" s="1" a="1"/>
  <c r="AN25" i="45" s="1"/>
  <c r="AN19" i="45"/>
  <c r="AN39" i="45" s="1" a="1"/>
  <c r="AN39" i="45" s="1"/>
  <c r="AN18" i="45"/>
  <c r="AN38" i="45" s="1" a="1"/>
  <c r="AN38" i="45" s="1"/>
  <c r="AN58" i="45" s="1"/>
  <c r="AN17" i="45"/>
  <c r="AN37" i="45" s="1" a="1"/>
  <c r="AN37" i="45" s="1"/>
  <c r="AN57" i="45" s="1"/>
  <c r="AN10" i="45"/>
  <c r="AN30" i="45" s="1" a="1"/>
  <c r="AN30" i="45" s="1"/>
  <c r="AN9" i="45"/>
  <c r="AN29" i="45" s="1" a="1"/>
  <c r="AN29" i="45" s="1"/>
  <c r="AN8" i="45"/>
  <c r="AN28" i="45" s="1" a="1"/>
  <c r="AN28" i="45" s="1"/>
  <c r="AM4" i="45"/>
  <c r="AM24" i="45" s="1" a="1"/>
  <c r="AM24" i="45" s="1"/>
  <c r="AM44" i="45" s="1"/>
  <c r="AM3" i="45"/>
  <c r="AM23" i="45" s="1" a="1"/>
  <c r="AM23" i="45" s="1"/>
  <c r="AM43" i="45" s="1"/>
  <c r="AM2" i="45"/>
  <c r="AM22" i="45" s="1" a="1"/>
  <c r="AM22" i="45" s="1"/>
  <c r="AM42" i="45" s="1"/>
  <c r="AL62" i="45"/>
  <c r="H44" i="63"/>
  <c r="J44" i="63"/>
  <c r="P44" i="63" s="1"/>
  <c r="K37" i="47" a="1"/>
  <c r="K37" i="47" s="1"/>
  <c r="Y37" i="47" a="1"/>
  <c r="Y37" i="47" s="1"/>
  <c r="R37" i="47" a="1"/>
  <c r="R37" i="47" s="1"/>
  <c r="Z37" i="47" a="1"/>
  <c r="Z37" i="47" s="1"/>
  <c r="AM66" i="45"/>
  <c r="E104" i="45"/>
  <c r="E38" i="47" s="1" a="1"/>
  <c r="E38" i="47" s="1"/>
  <c r="E33" i="57" a="1"/>
  <c r="E33" i="57" s="1"/>
  <c r="D104" i="45"/>
  <c r="D38" i="47" s="1" a="1"/>
  <c r="D38" i="47" s="1"/>
  <c r="Q37" i="47" a="1"/>
  <c r="Q37" i="47" s="1"/>
  <c r="D33" i="57" a="1"/>
  <c r="D33" i="57" s="1"/>
  <c r="F33" i="57" a="1"/>
  <c r="F33" i="57" s="1"/>
  <c r="C104" i="45"/>
  <c r="C38" i="47" s="1" a="1"/>
  <c r="C38" i="47" s="1"/>
  <c r="G104" i="45"/>
  <c r="G38" i="47" s="1" a="1"/>
  <c r="G38" i="47" s="1"/>
  <c r="AM64" i="45"/>
  <c r="J37" i="47" a="1"/>
  <c r="J37" i="47" s="1"/>
  <c r="AB37" i="47" a="1"/>
  <c r="AB37" i="47" s="1"/>
  <c r="X37" i="47" a="1"/>
  <c r="X37" i="47" s="1"/>
  <c r="N37" i="47" a="1"/>
  <c r="N37" i="47" s="1"/>
  <c r="U37" i="47" a="1"/>
  <c r="U37" i="47" s="1"/>
  <c r="AA37" i="47" a="1"/>
  <c r="AA37" i="47" s="1"/>
  <c r="T37" i="47" a="1"/>
  <c r="T37" i="47" s="1"/>
  <c r="V37" i="47" a="1"/>
  <c r="V37" i="47" s="1"/>
  <c r="S37" i="47" a="1"/>
  <c r="S37" i="47" s="1"/>
  <c r="AM63" i="45"/>
  <c r="O37" i="47" a="1"/>
  <c r="O37" i="47" s="1"/>
  <c r="AC37" i="47" a="1"/>
  <c r="AC37" i="47" s="1"/>
  <c r="L37" i="47" a="1"/>
  <c r="L37" i="47" s="1"/>
  <c r="AM62" i="45"/>
  <c r="M37" i="47" a="1"/>
  <c r="M37" i="47" s="1"/>
  <c r="AM67" i="45"/>
  <c r="F104" i="45"/>
  <c r="F38" i="47" s="1" a="1"/>
  <c r="F38" i="47" s="1"/>
  <c r="H104" i="45"/>
  <c r="H38" i="47" s="1" a="1"/>
  <c r="H38" i="47" s="1"/>
  <c r="AM65" i="45"/>
  <c r="AN59" i="45"/>
  <c r="AN48" i="45"/>
  <c r="AN49" i="45"/>
  <c r="AN50" i="45"/>
  <c r="AN54" i="45"/>
  <c r="AN55" i="45"/>
  <c r="AN51" i="45"/>
  <c r="AN53" i="45"/>
  <c r="AN45" i="45"/>
  <c r="AN47" i="45"/>
  <c r="AN46" i="45"/>
  <c r="E45" i="63"/>
  <c r="M45" i="63" s="1"/>
  <c r="BB40" i="18" a="1"/>
  <c r="BB40" i="18" s="1"/>
  <c r="D45" i="63"/>
  <c r="L45" i="63" s="1"/>
  <c r="B45" i="63"/>
  <c r="BA40" i="18" a="1"/>
  <c r="BA40" i="18" s="1"/>
  <c r="C45" i="63"/>
  <c r="K45" i="63" s="1"/>
  <c r="F45" i="63"/>
  <c r="N45" i="63" s="1"/>
  <c r="G45" i="63"/>
  <c r="O45" i="63" s="1"/>
  <c r="D39" i="60"/>
  <c r="K39" i="60" s="1"/>
  <c r="C39" i="60"/>
  <c r="J39" i="60" s="1"/>
  <c r="F39" i="60"/>
  <c r="M39" i="60" s="1"/>
  <c r="BP40" i="18"/>
  <c r="BT40" i="18"/>
  <c r="BQ40" i="18"/>
  <c r="BU40" i="18"/>
  <c r="BR40" i="18"/>
  <c r="BS40" i="18"/>
  <c r="C33" i="57" a="1"/>
  <c r="C33" i="57" s="1"/>
  <c r="AP45" i="17"/>
  <c r="AP100" i="17" s="1"/>
  <c r="X100" i="17"/>
  <c r="AS45" i="17"/>
  <c r="AS100" i="17" s="1"/>
  <c r="AA100" i="17"/>
  <c r="AR45" i="17"/>
  <c r="AR100" i="17" s="1"/>
  <c r="Z100" i="17"/>
  <c r="AQ45" i="17"/>
  <c r="AQ100" i="17" s="1"/>
  <c r="Y100" i="17"/>
  <c r="AM12" i="41"/>
  <c r="AM20" i="41" s="1"/>
  <c r="AJ40" i="18" a="1"/>
  <c r="AJ40" i="18" s="1"/>
  <c r="AZ40" i="18" a="1"/>
  <c r="AZ40" i="18" s="1"/>
  <c r="AM10" i="41"/>
  <c r="AM18" i="41" s="1"/>
  <c r="AK40" i="18" a="1"/>
  <c r="AK40" i="18" s="1"/>
  <c r="AM11" i="41"/>
  <c r="AM19" i="41" s="1"/>
  <c r="AM13" i="41"/>
  <c r="AM21" i="41" s="1"/>
  <c r="AP39" i="18"/>
  <c r="AM40" i="18" a="1"/>
  <c r="AM40" i="18" s="1"/>
  <c r="AM15" i="41"/>
  <c r="AM23" i="41" s="1"/>
  <c r="CC39" i="18"/>
  <c r="AN45" i="17"/>
  <c r="AN100" i="17" s="1"/>
  <c r="AM14" i="41"/>
  <c r="AM22" i="41" s="1"/>
  <c r="BC40" i="18" a="1"/>
  <c r="BC40" i="18" s="1"/>
  <c r="AU24" i="3"/>
  <c r="AL10" i="25" s="1"/>
  <c r="AL11" i="25" s="1"/>
  <c r="AO40" i="18" a="1"/>
  <c r="AO40" i="18" s="1"/>
  <c r="BE40" i="18" a="1"/>
  <c r="BE40" i="18" s="1"/>
  <c r="AD40" i="18" a="1"/>
  <c r="AD40" i="18" s="1"/>
  <c r="CA39" i="18"/>
  <c r="AO45" i="17"/>
  <c r="AO100" i="17" s="1"/>
  <c r="BX39" i="18"/>
  <c r="X39" i="18"/>
  <c r="P40" i="18" a="1"/>
  <c r="P40" i="18" s="1"/>
  <c r="BZ39" i="18"/>
  <c r="N40" i="18" a="1"/>
  <c r="N40" i="18" s="1"/>
  <c r="BK40" i="18" a="1"/>
  <c r="BK40" i="18" s="1"/>
  <c r="W39" i="18"/>
  <c r="AR40" i="18" a="1"/>
  <c r="AR40" i="18" s="1"/>
  <c r="AV10" i="3" s="1"/>
  <c r="AV18" i="3" s="1"/>
  <c r="U39" i="18"/>
  <c r="Y39" i="18"/>
  <c r="BY39" i="18"/>
  <c r="AC40" i="18" a="1"/>
  <c r="AC40" i="18" s="1"/>
  <c r="AL40" i="18" a="1"/>
  <c r="AL40" i="18" s="1"/>
  <c r="AO14" i="30" a="1"/>
  <c r="AO14" i="30" s="1"/>
  <c r="AO22" i="30" s="1"/>
  <c r="AJ46" i="17"/>
  <c r="AJ101" i="17" s="1"/>
  <c r="AO11" i="30" a="1"/>
  <c r="AO11" i="30" s="1"/>
  <c r="AO19" i="30" s="1"/>
  <c r="AI46" i="17"/>
  <c r="AI101" i="17" s="1"/>
  <c r="AO13" i="30" a="1"/>
  <c r="AO13" i="30" s="1"/>
  <c r="AO21" i="30" s="1"/>
  <c r="AG46" i="17"/>
  <c r="AG101" i="17" s="1"/>
  <c r="AO10" i="30" a="1"/>
  <c r="AO10" i="30" s="1"/>
  <c r="AO18" i="30" s="1"/>
  <c r="AO15" i="30" a="1"/>
  <c r="AO15" i="30" s="1"/>
  <c r="AO23" i="30" s="1"/>
  <c r="AE46" i="17"/>
  <c r="AE101" i="17" s="1"/>
  <c r="W46" i="17" a="1"/>
  <c r="W46" i="17" s="1"/>
  <c r="W101" i="17" s="1"/>
  <c r="V46" i="17" a="1"/>
  <c r="V46" i="17" s="1"/>
  <c r="AO12" i="30" a="1"/>
  <c r="AO12" i="30" s="1"/>
  <c r="AO20" i="30" s="1"/>
  <c r="AH46" i="17"/>
  <c r="AH101" i="17" s="1"/>
  <c r="AF46" i="17"/>
  <c r="AF101" i="17" s="1"/>
  <c r="Z46" i="17" a="1"/>
  <c r="Z46" i="17" s="1"/>
  <c r="Z101" i="17" s="1"/>
  <c r="Y46" i="17" a="1"/>
  <c r="Y46" i="17" s="1"/>
  <c r="Y101" i="17" s="1"/>
  <c r="AA46" i="17" a="1"/>
  <c r="AA46" i="17" s="1"/>
  <c r="AA101" i="17" s="1"/>
  <c r="X46" i="17" a="1"/>
  <c r="X46" i="17" s="1"/>
  <c r="X101" i="17" s="1"/>
  <c r="G47" i="59"/>
  <c r="H43" i="28"/>
  <c r="BL40" i="18" a="1"/>
  <c r="BL40" i="18" s="1"/>
  <c r="AT40" i="18" a="1"/>
  <c r="AT40" i="18" s="1"/>
  <c r="AV12" i="3" s="1"/>
  <c r="AV20" i="3" s="1"/>
  <c r="AE40" i="18" a="1"/>
  <c r="AE40" i="18" s="1"/>
  <c r="BD40" i="18" a="1"/>
  <c r="BD40" i="18" s="1"/>
  <c r="BM40" i="18" a="1"/>
  <c r="BM40" i="18" s="1"/>
  <c r="M40" i="18" a="1"/>
  <c r="M40" i="18" s="1"/>
  <c r="AV40" i="18" a="1"/>
  <c r="AV40" i="18" s="1"/>
  <c r="AV14" i="3" s="1"/>
  <c r="AV22" i="3" s="1"/>
  <c r="AF40" i="18" a="1"/>
  <c r="AF40" i="18" s="1"/>
  <c r="BH40" i="18" a="1"/>
  <c r="BH40" i="18" s="1"/>
  <c r="AK10" i="25"/>
  <c r="AK11" i="25" s="1"/>
  <c r="L60" i="3"/>
  <c r="AN40" i="18" a="1"/>
  <c r="AN40" i="18" s="1"/>
  <c r="R39" i="18"/>
  <c r="AS40" i="18" a="1"/>
  <c r="AS40" i="18" s="1"/>
  <c r="AV11" i="3" s="1"/>
  <c r="AV19" i="3" s="1"/>
  <c r="Q40" i="18" a="1"/>
  <c r="Q40" i="18" s="1"/>
  <c r="BI40" i="18" a="1"/>
  <c r="BI40" i="18" s="1"/>
  <c r="V39" i="18"/>
  <c r="AU40" i="18" a="1"/>
  <c r="AU40" i="18" s="1"/>
  <c r="AV13" i="3" s="1"/>
  <c r="AV21" i="3" s="1"/>
  <c r="O40" i="18" a="1"/>
  <c r="O40" i="18" s="1"/>
  <c r="AB40" i="18" a="1"/>
  <c r="AB40" i="18" s="1"/>
  <c r="CB39" i="18"/>
  <c r="T39" i="18"/>
  <c r="AW40" i="18" a="1"/>
  <c r="AW40" i="18" s="1"/>
  <c r="AV15" i="3" s="1"/>
  <c r="AV23" i="3" s="1"/>
  <c r="L40" i="18" a="1"/>
  <c r="L40" i="18" s="1"/>
  <c r="AG40" i="18" a="1"/>
  <c r="AG40" i="18" s="1"/>
  <c r="BJ40" i="18" a="1"/>
  <c r="BJ40" i="18" s="1"/>
  <c r="S46" i="17"/>
  <c r="R47" i="17" a="1"/>
  <c r="R47" i="17" s="1"/>
  <c r="BA47" i="17" s="1"/>
  <c r="M47" i="17" a="1"/>
  <c r="M47" i="17" s="1"/>
  <c r="AV47" i="17" s="1"/>
  <c r="N47" i="17" a="1"/>
  <c r="N47" i="17" s="1"/>
  <c r="AW47" i="17" s="1"/>
  <c r="Q47" i="17" a="1"/>
  <c r="Q47" i="17" s="1"/>
  <c r="AZ47" i="17" s="1"/>
  <c r="P47" i="17" a="1"/>
  <c r="P47" i="17" s="1"/>
  <c r="AY47" i="17" s="1"/>
  <c r="O47" i="17" a="1"/>
  <c r="O47" i="17" s="1"/>
  <c r="AX47" i="17" s="1"/>
  <c r="AM24" i="30"/>
  <c r="B64" i="30" s="1"/>
  <c r="AP39" i="53"/>
  <c r="W39" i="53"/>
  <c r="AM40" i="53" a="1"/>
  <c r="AM40" i="53" s="1"/>
  <c r="U39" i="53"/>
  <c r="AK40" i="53" a="1"/>
  <c r="AK40" i="53" s="1"/>
  <c r="V39" i="53"/>
  <c r="AL40" i="53" a="1"/>
  <c r="AL40" i="53" s="1"/>
  <c r="Y39" i="53"/>
  <c r="AO40" i="53" a="1"/>
  <c r="AO40" i="53" s="1"/>
  <c r="AN40" i="53" a="1"/>
  <c r="AN40" i="53" s="1"/>
  <c r="X39" i="53"/>
  <c r="AS40" i="53" a="1"/>
  <c r="AS40" i="53" s="1"/>
  <c r="Q40" i="53" a="1"/>
  <c r="Q40" i="53" s="1"/>
  <c r="AJ40" i="53" a="1"/>
  <c r="AJ40" i="53" s="1"/>
  <c r="O40" i="53" a="1"/>
  <c r="O40" i="53" s="1"/>
  <c r="M40" i="53" a="1"/>
  <c r="M40" i="53" s="1"/>
  <c r="T39" i="53"/>
  <c r="AG40" i="53" a="1"/>
  <c r="AG40" i="53" s="1"/>
  <c r="AE40" i="53" a="1"/>
  <c r="AE40" i="53" s="1"/>
  <c r="R39" i="53"/>
  <c r="AT40" i="53" a="1"/>
  <c r="AT40" i="53" s="1"/>
  <c r="AC40" i="53" a="1"/>
  <c r="AC40" i="53" s="1"/>
  <c r="AB40" i="53" a="1"/>
  <c r="AB40" i="53" s="1"/>
  <c r="P40" i="53" a="1"/>
  <c r="P40" i="53" s="1"/>
  <c r="AV40" i="53" a="1"/>
  <c r="AV40" i="53" s="1"/>
  <c r="AF40" i="53" a="1"/>
  <c r="AF40" i="53" s="1"/>
  <c r="L40" i="53" a="1"/>
  <c r="L40" i="53" s="1"/>
  <c r="AR40" i="53" a="1"/>
  <c r="AR40" i="53" s="1"/>
  <c r="AD40" i="53" a="1"/>
  <c r="AD40" i="53" s="1"/>
  <c r="N40" i="53" a="1"/>
  <c r="N40" i="53" s="1"/>
  <c r="AW40" i="53" a="1"/>
  <c r="AW40" i="53" s="1"/>
  <c r="AU40" i="53" a="1"/>
  <c r="AU40" i="53" s="1"/>
  <c r="A46" i="53"/>
  <c r="AD43" i="13"/>
  <c r="H44" i="13"/>
  <c r="E44" i="13"/>
  <c r="E44" i="16" s="1" a="1"/>
  <c r="E44" i="16" s="1"/>
  <c r="G45" i="13"/>
  <c r="G45" i="16" s="1" a="1"/>
  <c r="G45" i="16" s="1"/>
  <c r="F44" i="13"/>
  <c r="M44" i="13"/>
  <c r="D44" i="13"/>
  <c r="D43" i="16" a="1"/>
  <c r="D43" i="16" s="1"/>
  <c r="O44" i="13"/>
  <c r="U44" i="13"/>
  <c r="U43" i="16" a="1"/>
  <c r="U43" i="16" s="1"/>
  <c r="J44" i="13"/>
  <c r="P43" i="13"/>
  <c r="AC44" i="13"/>
  <c r="I43" i="13"/>
  <c r="C44" i="13"/>
  <c r="R44" i="13"/>
  <c r="R43" i="16" a="1"/>
  <c r="R43" i="16" s="1"/>
  <c r="Z45" i="13"/>
  <c r="Q44" i="13"/>
  <c r="W43" i="13"/>
  <c r="Y44" i="13"/>
  <c r="Y43" i="16" a="1"/>
  <c r="Y43" i="16" s="1"/>
  <c r="V45" i="13"/>
  <c r="L44" i="13"/>
  <c r="L44" i="16" s="1" a="1"/>
  <c r="L44" i="16" s="1"/>
  <c r="T45" i="13"/>
  <c r="X45" i="13"/>
  <c r="AA44" i="13"/>
  <c r="S44" i="13"/>
  <c r="S44" i="16" s="1" a="1"/>
  <c r="S44" i="16" s="1"/>
  <c r="K44" i="13"/>
  <c r="K43" i="16" a="1"/>
  <c r="K43" i="16" s="1"/>
  <c r="N44" i="13"/>
  <c r="N43" i="16" a="1"/>
  <c r="N43" i="16" s="1"/>
  <c r="AB44" i="13"/>
  <c r="AB43" i="16" a="1"/>
  <c r="AB43" i="16" s="1"/>
  <c r="AT4" i="41"/>
  <c r="AT7" i="41"/>
  <c r="AT6" i="41"/>
  <c r="AT2" i="41"/>
  <c r="AT3" i="41"/>
  <c r="AS5" i="41"/>
  <c r="AA43" i="16" a="1"/>
  <c r="AA43" i="16" s="1"/>
  <c r="T43" i="16" a="1"/>
  <c r="T43" i="16" s="1"/>
  <c r="M43" i="16" a="1"/>
  <c r="M43" i="16" s="1"/>
  <c r="F43" i="16" a="1"/>
  <c r="F43" i="16" s="1"/>
  <c r="AT4" i="30"/>
  <c r="AT3" i="30"/>
  <c r="AS6" i="30"/>
  <c r="Z44" i="16" a="1"/>
  <c r="Z44" i="16" s="1"/>
  <c r="AT2" i="30"/>
  <c r="AS5" i="30"/>
  <c r="AT7" i="30"/>
  <c r="AT22" i="1"/>
  <c r="C71" i="1"/>
  <c r="F71" i="1"/>
  <c r="AS25" i="1"/>
  <c r="D73" i="1"/>
  <c r="AU23" i="1"/>
  <c r="G73" i="1"/>
  <c r="AU26" i="1"/>
  <c r="E72" i="1"/>
  <c r="AT24" i="1"/>
  <c r="BC5" i="3"/>
  <c r="BC3" i="3"/>
  <c r="BC6" i="3"/>
  <c r="BC2" i="3"/>
  <c r="BC7" i="3"/>
  <c r="BC4" i="3"/>
  <c r="B45" i="18"/>
  <c r="I50" i="17"/>
  <c r="I51" i="17" s="1"/>
  <c r="L50" i="17"/>
  <c r="K44" i="53" s="1"/>
  <c r="K44" i="18"/>
  <c r="A47" i="18"/>
  <c r="C72" i="1"/>
  <c r="C37" i="66" l="1" a="1"/>
  <c r="C37" i="66" s="1"/>
  <c r="C38" i="28" s="1"/>
  <c r="D37" i="66" a="1"/>
  <c r="D37" i="66" s="1"/>
  <c r="D38" i="28" s="1"/>
  <c r="E37" i="66" a="1"/>
  <c r="E37" i="66" s="1"/>
  <c r="E38" i="28" s="1"/>
  <c r="F37" i="66" a="1"/>
  <c r="F37" i="66" s="1"/>
  <c r="F38" i="28" s="1"/>
  <c r="AD37" i="47"/>
  <c r="P37" i="47"/>
  <c r="I38" i="47"/>
  <c r="W37" i="47"/>
  <c r="AN2" i="45"/>
  <c r="AN22" i="45" s="1" a="1"/>
  <c r="AN22" i="45" s="1"/>
  <c r="AN42" i="45" s="1"/>
  <c r="AN3" i="45"/>
  <c r="AN23" i="45" s="1" a="1"/>
  <c r="AN23" i="45" s="1"/>
  <c r="AN43" i="45" s="1"/>
  <c r="AN4" i="45"/>
  <c r="AN24" i="45" s="1" a="1"/>
  <c r="AN24" i="45" s="1"/>
  <c r="AN44" i="45" s="1"/>
  <c r="AO8" i="45"/>
  <c r="AO28" i="45" s="1" a="1"/>
  <c r="AO28" i="45" s="1"/>
  <c r="AO48" i="45" s="1"/>
  <c r="AO9" i="45"/>
  <c r="AO29" i="45" s="1" a="1"/>
  <c r="AO29" i="45" s="1"/>
  <c r="AO10" i="45"/>
  <c r="AO30" i="45" s="1" a="1"/>
  <c r="AO30" i="45" s="1"/>
  <c r="AO17" i="45"/>
  <c r="AO37" i="45" s="1" a="1"/>
  <c r="AO37" i="45" s="1"/>
  <c r="AO18" i="45"/>
  <c r="AO38" i="45" s="1" a="1"/>
  <c r="AO38" i="45" s="1"/>
  <c r="AO19" i="45"/>
  <c r="AO39" i="45" s="1" a="1"/>
  <c r="AO39" i="45" s="1"/>
  <c r="AO5" i="45"/>
  <c r="AO25" i="45" s="1" a="1"/>
  <c r="AO25" i="45" s="1"/>
  <c r="AO7" i="45"/>
  <c r="AO27" i="45" s="1" a="1"/>
  <c r="AO27" i="45" s="1"/>
  <c r="AO6" i="45"/>
  <c r="AO26" i="45" s="1" a="1"/>
  <c r="AO26" i="45" s="1"/>
  <c r="AO46" i="45" s="1"/>
  <c r="AO15" i="45"/>
  <c r="AO35" i="45" s="1" a="1"/>
  <c r="AO35" i="45" s="1"/>
  <c r="AO14" i="45"/>
  <c r="AO34" i="45" s="1" a="1"/>
  <c r="AO34" i="45" s="1"/>
  <c r="AO16" i="45"/>
  <c r="AO36" i="45" s="1" a="1"/>
  <c r="AO36" i="45" s="1"/>
  <c r="AO12" i="45"/>
  <c r="AO32" i="45" s="1" a="1"/>
  <c r="AO32" i="45" s="1"/>
  <c r="AO13" i="45"/>
  <c r="AO33" i="45" s="1" a="1"/>
  <c r="AO33" i="45" s="1"/>
  <c r="AO11" i="45"/>
  <c r="AO31" i="45" s="1" a="1"/>
  <c r="AO31" i="45" s="1"/>
  <c r="H45" i="63"/>
  <c r="J45" i="63"/>
  <c r="P45" i="63" s="1"/>
  <c r="R38" i="47" a="1"/>
  <c r="R38" i="47" s="1"/>
  <c r="Y38" i="47" a="1"/>
  <c r="Y38" i="47" s="1"/>
  <c r="L38" i="47" a="1"/>
  <c r="L38" i="47" s="1"/>
  <c r="Z38" i="47" a="1"/>
  <c r="Z38" i="47" s="1"/>
  <c r="S38" i="47" a="1"/>
  <c r="S38" i="47" s="1"/>
  <c r="Q38" i="47" a="1"/>
  <c r="Q38" i="47" s="1"/>
  <c r="J38" i="47" a="1"/>
  <c r="J38" i="47" s="1"/>
  <c r="X38" i="47" a="1"/>
  <c r="X38" i="47" s="1"/>
  <c r="U38" i="47" a="1"/>
  <c r="U38" i="47" s="1"/>
  <c r="AB38" i="47" a="1"/>
  <c r="AB38" i="47" s="1"/>
  <c r="N38" i="47" a="1"/>
  <c r="N38" i="47" s="1"/>
  <c r="E34" i="57" a="1"/>
  <c r="E34" i="57" s="1"/>
  <c r="K38" i="47" a="1"/>
  <c r="K38" i="47" s="1"/>
  <c r="H105" i="45"/>
  <c r="H39" i="47" s="1" a="1"/>
  <c r="H39" i="47" s="1"/>
  <c r="D34" i="57" a="1"/>
  <c r="D34" i="57" s="1"/>
  <c r="G105" i="45"/>
  <c r="G39" i="47" s="1" a="1"/>
  <c r="G39" i="47" s="1"/>
  <c r="M38" i="47" a="1"/>
  <c r="M38" i="47" s="1"/>
  <c r="F34" i="57" a="1"/>
  <c r="F34" i="57" s="1"/>
  <c r="E105" i="45"/>
  <c r="E39" i="47" s="1" a="1"/>
  <c r="E39" i="47" s="1"/>
  <c r="AN65" i="45"/>
  <c r="F105" i="45"/>
  <c r="F39" i="47" s="1" a="1"/>
  <c r="F39" i="47" s="1"/>
  <c r="C105" i="45"/>
  <c r="C39" i="47" s="1" a="1"/>
  <c r="C39" i="47" s="1"/>
  <c r="AN67" i="45"/>
  <c r="AA38" i="47" a="1"/>
  <c r="AA38" i="47" s="1"/>
  <c r="D105" i="45"/>
  <c r="D39" i="47" s="1" a="1"/>
  <c r="D39" i="47" s="1"/>
  <c r="AN66" i="45"/>
  <c r="T38" i="47" a="1"/>
  <c r="T38" i="47" s="1"/>
  <c r="AN64" i="45"/>
  <c r="AO50" i="45"/>
  <c r="AO49" i="45"/>
  <c r="AC38" i="47" a="1"/>
  <c r="AC38" i="47" s="1"/>
  <c r="V38" i="47" a="1"/>
  <c r="V38" i="47" s="1"/>
  <c r="AO53" i="45"/>
  <c r="AO52" i="45"/>
  <c r="AO51" i="45"/>
  <c r="AN62" i="45"/>
  <c r="AO58" i="45"/>
  <c r="AO59" i="45"/>
  <c r="AO57" i="45"/>
  <c r="AN63" i="45"/>
  <c r="AO55" i="45"/>
  <c r="AO54" i="45"/>
  <c r="AO56" i="45"/>
  <c r="AO45" i="45"/>
  <c r="AO47" i="45"/>
  <c r="O38" i="47" a="1"/>
  <c r="O38" i="47" s="1"/>
  <c r="G46" i="63"/>
  <c r="O46" i="63" s="1"/>
  <c r="C46" i="63"/>
  <c r="K46" i="63" s="1"/>
  <c r="D46" i="63"/>
  <c r="L46" i="63" s="1"/>
  <c r="E46" i="63"/>
  <c r="M46" i="63" s="1"/>
  <c r="B46" i="63"/>
  <c r="F46" i="63"/>
  <c r="N46" i="63" s="1"/>
  <c r="BR41" i="18"/>
  <c r="BS41" i="18"/>
  <c r="BP41" i="18"/>
  <c r="BT41" i="18"/>
  <c r="BQ41" i="18"/>
  <c r="BU41" i="18"/>
  <c r="C34" i="57" a="1"/>
  <c r="C34" i="57" s="1"/>
  <c r="AN46" i="17"/>
  <c r="AN101" i="17" s="1"/>
  <c r="V101" i="17"/>
  <c r="AN13" i="41"/>
  <c r="AN21" i="41" s="1"/>
  <c r="L61" i="3"/>
  <c r="F41" i="60" s="1"/>
  <c r="M41" i="60" s="1"/>
  <c r="AN10" i="41"/>
  <c r="AN18" i="41" s="1"/>
  <c r="AN41" i="18" a="1"/>
  <c r="AN41" i="18" s="1"/>
  <c r="AN11" i="41"/>
  <c r="AN19" i="41" s="1"/>
  <c r="BM41" i="18" a="1"/>
  <c r="BM41" i="18" s="1"/>
  <c r="BZ40" i="18"/>
  <c r="AM41" i="18" a="1"/>
  <c r="AM41" i="18" s="1"/>
  <c r="AK41" i="18" a="1"/>
  <c r="AK41" i="18" s="1"/>
  <c r="CA40" i="18"/>
  <c r="BA41" i="18" a="1"/>
  <c r="BA41" i="18" s="1"/>
  <c r="AN12" i="41"/>
  <c r="AN20" i="41" s="1"/>
  <c r="AL41" i="18" a="1"/>
  <c r="AL41" i="18" s="1"/>
  <c r="BB41" i="18" a="1"/>
  <c r="BB41" i="18" s="1"/>
  <c r="AS46" i="17"/>
  <c r="AS101" i="17" s="1"/>
  <c r="L41" i="18" a="1"/>
  <c r="L41" i="18" s="1"/>
  <c r="AV24" i="3"/>
  <c r="AM10" i="25" s="1"/>
  <c r="AM11" i="25" s="1"/>
  <c r="AS41" i="18" a="1"/>
  <c r="AS41" i="18" s="1"/>
  <c r="AW11" i="3" s="1"/>
  <c r="AW19" i="3" s="1"/>
  <c r="AZ41" i="18" a="1"/>
  <c r="AZ41" i="18" s="1"/>
  <c r="CB40" i="18"/>
  <c r="AP46" i="17"/>
  <c r="AP101" i="17" s="1"/>
  <c r="AO46" i="17"/>
  <c r="AO101" i="17" s="1"/>
  <c r="O41" i="18" a="1"/>
  <c r="O41" i="18" s="1"/>
  <c r="AJ41" i="18" a="1"/>
  <c r="AJ41" i="18" s="1"/>
  <c r="AN15" i="41"/>
  <c r="AN23" i="41" s="1"/>
  <c r="AR41" i="18" a="1"/>
  <c r="AR41" i="18" s="1"/>
  <c r="AW10" i="3" s="1"/>
  <c r="AW18" i="3" s="1"/>
  <c r="BD41" i="18" a="1"/>
  <c r="BD41" i="18" s="1"/>
  <c r="AQ46" i="17"/>
  <c r="AQ101" i="17" s="1"/>
  <c r="AP40" i="18"/>
  <c r="AR46" i="17"/>
  <c r="AR101" i="17" s="1"/>
  <c r="AU41" i="18" a="1"/>
  <c r="AU41" i="18" s="1"/>
  <c r="AW13" i="3" s="1"/>
  <c r="AW21" i="3" s="1"/>
  <c r="Q41" i="18" a="1"/>
  <c r="Q41" i="18" s="1"/>
  <c r="AC41" i="18" a="1"/>
  <c r="AC41" i="18" s="1"/>
  <c r="BH41" i="18" a="1"/>
  <c r="BH41" i="18" s="1"/>
  <c r="R40" i="18"/>
  <c r="V40" i="18"/>
  <c r="AW41" i="18" a="1"/>
  <c r="AW41" i="18" s="1"/>
  <c r="AW15" i="3" s="1"/>
  <c r="AW23" i="3" s="1"/>
  <c r="AD41" i="18" a="1"/>
  <c r="AD41" i="18" s="1"/>
  <c r="BI41" i="18" a="1"/>
  <c r="BI41" i="18" s="1"/>
  <c r="AN14" i="41"/>
  <c r="AN22" i="41" s="1"/>
  <c r="Y40" i="18"/>
  <c r="AO41" i="18" a="1"/>
  <c r="AO41" i="18" s="1"/>
  <c r="AE41" i="18" a="1"/>
  <c r="AE41" i="18" s="1"/>
  <c r="BJ41" i="18" a="1"/>
  <c r="BJ41" i="18" s="1"/>
  <c r="T40" i="18"/>
  <c r="N41" i="18" a="1"/>
  <c r="N41" i="18" s="1"/>
  <c r="BE41" i="18" a="1"/>
  <c r="BE41" i="18" s="1"/>
  <c r="BK41" i="18" a="1"/>
  <c r="BK41" i="18" s="1"/>
  <c r="X40" i="18"/>
  <c r="P41" i="18" a="1"/>
  <c r="P41" i="18" s="1"/>
  <c r="AF41" i="18" a="1"/>
  <c r="AF41" i="18" s="1"/>
  <c r="BX40" i="18"/>
  <c r="AP14" i="30" a="1"/>
  <c r="AP14" i="30" s="1"/>
  <c r="AP22" i="30" s="1"/>
  <c r="AE47" i="17"/>
  <c r="AE102" i="17" s="1"/>
  <c r="AP11" i="30" a="1"/>
  <c r="AP11" i="30" s="1"/>
  <c r="AP19" i="30" s="1"/>
  <c r="AP13" i="30" a="1"/>
  <c r="AP13" i="30" s="1"/>
  <c r="AP21" i="30" s="1"/>
  <c r="AP10" i="30" a="1"/>
  <c r="AP10" i="30" s="1"/>
  <c r="AP18" i="30" s="1"/>
  <c r="AI47" i="17"/>
  <c r="AI102" i="17" s="1"/>
  <c r="AP15" i="30" a="1"/>
  <c r="AP15" i="30" s="1"/>
  <c r="AP23" i="30" s="1"/>
  <c r="AP12" i="30" a="1"/>
  <c r="AP12" i="30" s="1"/>
  <c r="AP20" i="30" s="1"/>
  <c r="AG47" i="17"/>
  <c r="AG102" i="17" s="1"/>
  <c r="Y47" i="17" a="1"/>
  <c r="Y47" i="17" s="1"/>
  <c r="Y102" i="17" s="1"/>
  <c r="AJ47" i="17"/>
  <c r="AJ102" i="17" s="1"/>
  <c r="X47" i="17" a="1"/>
  <c r="X47" i="17" s="1"/>
  <c r="X102" i="17" s="1"/>
  <c r="AH47" i="17"/>
  <c r="AH102" i="17" s="1"/>
  <c r="W47" i="17" a="1"/>
  <c r="W47" i="17" s="1"/>
  <c r="W102" i="17" s="1"/>
  <c r="V47" i="17" a="1"/>
  <c r="V47" i="17" s="1"/>
  <c r="V102" i="17" s="1"/>
  <c r="AF47" i="17"/>
  <c r="AF102" i="17" s="1"/>
  <c r="AA47" i="17" a="1"/>
  <c r="AA47" i="17" s="1"/>
  <c r="Z47" i="17" a="1"/>
  <c r="Z47" i="17" s="1"/>
  <c r="Z102" i="17" s="1"/>
  <c r="U40" i="18"/>
  <c r="W40" i="18"/>
  <c r="AT41" i="18" a="1"/>
  <c r="AT41" i="18" s="1"/>
  <c r="AW12" i="3" s="1"/>
  <c r="AW20" i="3" s="1"/>
  <c r="AV41" i="18" a="1"/>
  <c r="AV41" i="18" s="1"/>
  <c r="AW14" i="3" s="1"/>
  <c r="AW22" i="3" s="1"/>
  <c r="M41" i="18" a="1"/>
  <c r="M41" i="18" s="1"/>
  <c r="BC41" i="18" a="1"/>
  <c r="BC41" i="18" s="1"/>
  <c r="AG41" i="18" a="1"/>
  <c r="AG41" i="18" s="1"/>
  <c r="BL41" i="18" a="1"/>
  <c r="BL41" i="18" s="1"/>
  <c r="AB41" i="18" a="1"/>
  <c r="AB41" i="18" s="1"/>
  <c r="BY40" i="18"/>
  <c r="C40" i="60"/>
  <c r="J40" i="60" s="1"/>
  <c r="D40" i="60"/>
  <c r="K40" i="60" s="1"/>
  <c r="E40" i="60"/>
  <c r="L40" i="60" s="1"/>
  <c r="F40" i="60"/>
  <c r="M40" i="60" s="1"/>
  <c r="G48" i="59"/>
  <c r="H44" i="28"/>
  <c r="CC40" i="18"/>
  <c r="S47" i="17"/>
  <c r="P48" i="17" a="1"/>
  <c r="P48" i="17" s="1"/>
  <c r="AY48" i="17" s="1"/>
  <c r="O48" i="17" a="1"/>
  <c r="O48" i="17" s="1"/>
  <c r="AX48" i="17" s="1"/>
  <c r="R48" i="17" a="1"/>
  <c r="R48" i="17" s="1"/>
  <c r="BA48" i="17" s="1"/>
  <c r="Q48" i="17" a="1"/>
  <c r="Q48" i="17" s="1"/>
  <c r="AZ48" i="17" s="1"/>
  <c r="N48" i="17" a="1"/>
  <c r="N48" i="17" s="1"/>
  <c r="AW48" i="17" s="1"/>
  <c r="M48" i="17" a="1"/>
  <c r="M48" i="17" s="1"/>
  <c r="AV48" i="17" s="1"/>
  <c r="AN24" i="30"/>
  <c r="B65" i="30" s="1"/>
  <c r="AP40" i="53"/>
  <c r="N41" i="53" a="1"/>
  <c r="N41" i="53" s="1"/>
  <c r="AT41" i="53" a="1"/>
  <c r="AT41" i="53" s="1"/>
  <c r="AD41" i="53" a="1"/>
  <c r="AD41" i="53" s="1"/>
  <c r="AF41" i="53" a="1"/>
  <c r="AF41" i="53" s="1"/>
  <c r="P41" i="53" a="1"/>
  <c r="P41" i="53" s="1"/>
  <c r="T40" i="53"/>
  <c r="AB41" i="53" a="1"/>
  <c r="AB41" i="53" s="1"/>
  <c r="L41" i="53" a="1"/>
  <c r="L41" i="53" s="1"/>
  <c r="AJ41" i="53" a="1"/>
  <c r="AJ41" i="53" s="1"/>
  <c r="AU41" i="53" a="1"/>
  <c r="AU41" i="53" s="1"/>
  <c r="AW41" i="53" a="1"/>
  <c r="AW41" i="53" s="1"/>
  <c r="R40" i="53"/>
  <c r="Q41" i="53" a="1"/>
  <c r="Q41" i="53" s="1"/>
  <c r="AS41" i="53" a="1"/>
  <c r="AS41" i="53" s="1"/>
  <c r="M41" i="53" a="1"/>
  <c r="M41" i="53" s="1"/>
  <c r="O41" i="53" a="1"/>
  <c r="O41" i="53" s="1"/>
  <c r="AV41" i="53" a="1"/>
  <c r="AV41" i="53" s="1"/>
  <c r="AE41" i="53" a="1"/>
  <c r="AE41" i="53" s="1"/>
  <c r="AG41" i="53" a="1"/>
  <c r="AG41" i="53" s="1"/>
  <c r="AR41" i="53" a="1"/>
  <c r="AR41" i="53" s="1"/>
  <c r="AC41" i="53" a="1"/>
  <c r="AC41" i="53" s="1"/>
  <c r="X40" i="53"/>
  <c r="AN41" i="53" a="1"/>
  <c r="AN41" i="53" s="1"/>
  <c r="U40" i="53"/>
  <c r="AK41" i="53" a="1"/>
  <c r="AK41" i="53" s="1"/>
  <c r="W40" i="53"/>
  <c r="AM41" i="53" a="1"/>
  <c r="AM41" i="53" s="1"/>
  <c r="V40" i="53"/>
  <c r="AL41" i="53" a="1"/>
  <c r="AL41" i="53" s="1"/>
  <c r="AO41" i="53" a="1"/>
  <c r="AO41" i="53" s="1"/>
  <c r="Y40" i="53"/>
  <c r="A47" i="53"/>
  <c r="AB45" i="13"/>
  <c r="AB44" i="16" a="1"/>
  <c r="AB44" i="16" s="1"/>
  <c r="X46" i="13"/>
  <c r="Q45" i="13"/>
  <c r="W44" i="13"/>
  <c r="AC45" i="13"/>
  <c r="D45" i="13"/>
  <c r="D44" i="16" a="1"/>
  <c r="D44" i="16" s="1"/>
  <c r="F45" i="13"/>
  <c r="E45" i="13"/>
  <c r="K45" i="13"/>
  <c r="K44" i="16" a="1"/>
  <c r="K44" i="16" s="1"/>
  <c r="L45" i="13"/>
  <c r="O45" i="13"/>
  <c r="AA45" i="13"/>
  <c r="Y45" i="13"/>
  <c r="Y44" i="16" a="1"/>
  <c r="Y44" i="16" s="1"/>
  <c r="R45" i="13"/>
  <c r="R44" i="16" a="1"/>
  <c r="R44" i="16" s="1"/>
  <c r="J45" i="13"/>
  <c r="J45" i="16" s="1" a="1"/>
  <c r="J45" i="16" s="1"/>
  <c r="P44" i="13"/>
  <c r="U45" i="13"/>
  <c r="U44" i="16" a="1"/>
  <c r="U44" i="16" s="1"/>
  <c r="M45" i="13"/>
  <c r="G46" i="13"/>
  <c r="N45" i="13"/>
  <c r="N44" i="16" a="1"/>
  <c r="N44" i="16" s="1"/>
  <c r="S45" i="13"/>
  <c r="S45" i="16" s="1" a="1"/>
  <c r="S45" i="16" s="1"/>
  <c r="AD44" i="13"/>
  <c r="T46" i="13"/>
  <c r="V46" i="13"/>
  <c r="Z46" i="13"/>
  <c r="C45" i="13"/>
  <c r="I44" i="13"/>
  <c r="H45" i="13"/>
  <c r="AU6" i="41"/>
  <c r="AU7" i="41"/>
  <c r="AT5" i="41"/>
  <c r="AU3" i="41"/>
  <c r="AU2" i="41"/>
  <c r="AU4" i="41"/>
  <c r="AT5" i="30"/>
  <c r="AU3" i="30"/>
  <c r="AA44" i="16" a="1"/>
  <c r="AA44" i="16" s="1"/>
  <c r="T44" i="16" a="1"/>
  <c r="T44" i="16" s="1"/>
  <c r="M44" i="16" a="1"/>
  <c r="M44" i="16" s="1"/>
  <c r="F44" i="16" a="1"/>
  <c r="F44" i="16" s="1"/>
  <c r="Q45" i="16" a="1"/>
  <c r="Q45" i="16" s="1"/>
  <c r="X45" i="16" a="1"/>
  <c r="X45" i="16" s="1"/>
  <c r="AU7" i="30"/>
  <c r="AU2" i="30"/>
  <c r="AT6" i="30"/>
  <c r="AU4" i="30"/>
  <c r="Z45" i="16" a="1"/>
  <c r="Z45" i="16" s="1"/>
  <c r="E45" i="16" a="1"/>
  <c r="E45" i="16" s="1"/>
  <c r="X44" i="16" a="1"/>
  <c r="X44" i="16" s="1"/>
  <c r="Q44" i="16" a="1"/>
  <c r="Q44" i="16" s="1"/>
  <c r="C44" i="16" a="1"/>
  <c r="C44" i="16" s="1"/>
  <c r="J44" i="16" a="1"/>
  <c r="J44" i="16" s="1"/>
  <c r="E73" i="1"/>
  <c r="AU24" i="1"/>
  <c r="D74" i="1"/>
  <c r="AV23" i="1"/>
  <c r="AU22" i="1"/>
  <c r="G74" i="1"/>
  <c r="AV26" i="1"/>
  <c r="F72" i="1"/>
  <c r="AT25" i="1"/>
  <c r="BD2" i="3"/>
  <c r="BD4" i="3"/>
  <c r="BD3" i="3"/>
  <c r="BD7" i="3"/>
  <c r="BD6" i="3"/>
  <c r="BD5" i="3"/>
  <c r="L51" i="17"/>
  <c r="K45" i="53" s="1"/>
  <c r="K45" i="18"/>
  <c r="B46" i="18"/>
  <c r="A48" i="18"/>
  <c r="C38" i="66" l="1" a="1"/>
  <c r="C38" i="66" s="1"/>
  <c r="C39" i="28" s="1"/>
  <c r="D38" i="66" a="1"/>
  <c r="D38" i="66" s="1"/>
  <c r="D39" i="28" s="1"/>
  <c r="E38" i="66" a="1"/>
  <c r="E38" i="66" s="1"/>
  <c r="E39" i="28" s="1"/>
  <c r="F38" i="66" a="1"/>
  <c r="F38" i="66" s="1"/>
  <c r="F39" i="28" s="1"/>
  <c r="I39" i="47"/>
  <c r="AD38" i="47"/>
  <c r="P38" i="47"/>
  <c r="W38" i="47"/>
  <c r="AP11" i="45"/>
  <c r="AP31" i="45" s="1" a="1"/>
  <c r="AP31" i="45" s="1"/>
  <c r="AP13" i="45"/>
  <c r="AP33" i="45" s="1" a="1"/>
  <c r="AP33" i="45" s="1"/>
  <c r="AP12" i="45"/>
  <c r="AP32" i="45" s="1" a="1"/>
  <c r="AP32" i="45" s="1"/>
  <c r="AP16" i="45"/>
  <c r="AP36" i="45" s="1" a="1"/>
  <c r="AP36" i="45" s="1"/>
  <c r="AP56" i="45" s="1"/>
  <c r="AP14" i="45"/>
  <c r="AP34" i="45" s="1" a="1"/>
  <c r="AP34" i="45" s="1"/>
  <c r="AP15" i="45"/>
  <c r="AP35" i="45" s="1" a="1"/>
  <c r="AP35" i="45" s="1"/>
  <c r="AP6" i="45"/>
  <c r="AP26" i="45" s="1" a="1"/>
  <c r="AP26" i="45" s="1"/>
  <c r="AP7" i="45"/>
  <c r="AP27" i="45" s="1" a="1"/>
  <c r="AP27" i="45" s="1"/>
  <c r="AP5" i="45"/>
  <c r="AP25" i="45" s="1" a="1"/>
  <c r="AP25" i="45" s="1"/>
  <c r="AP19" i="45"/>
  <c r="AP39" i="45" s="1" a="1"/>
  <c r="AP39" i="45" s="1"/>
  <c r="AP18" i="45"/>
  <c r="AP38" i="45" s="1" a="1"/>
  <c r="AP38" i="45" s="1"/>
  <c r="AP17" i="45"/>
  <c r="AP37" i="45" s="1" a="1"/>
  <c r="AP37" i="45" s="1"/>
  <c r="AP57" i="45" s="1"/>
  <c r="AP10" i="45"/>
  <c r="AP30" i="45" s="1" a="1"/>
  <c r="AP30" i="45" s="1"/>
  <c r="AP9" i="45"/>
  <c r="AP29" i="45" s="1" a="1"/>
  <c r="AP29" i="45" s="1"/>
  <c r="AP8" i="45"/>
  <c r="AP28" i="45" s="1" a="1"/>
  <c r="AP28" i="45" s="1"/>
  <c r="AO4" i="45"/>
  <c r="AO24" i="45" s="1" a="1"/>
  <c r="AO24" i="45" s="1"/>
  <c r="AO44" i="45" s="1"/>
  <c r="AO3" i="45"/>
  <c r="AO23" i="45" s="1" a="1"/>
  <c r="AO23" i="45" s="1"/>
  <c r="AO43" i="45" s="1"/>
  <c r="AO2" i="45"/>
  <c r="AO22" i="45" s="1" a="1"/>
  <c r="AO22" i="45" s="1"/>
  <c r="AO42" i="45" s="1"/>
  <c r="C106" i="45" s="1"/>
  <c r="H46" i="63"/>
  <c r="J46" i="63"/>
  <c r="P46" i="63" s="1"/>
  <c r="AC39" i="47" a="1"/>
  <c r="AC39" i="47" s="1"/>
  <c r="Q39" i="47" a="1"/>
  <c r="Q39" i="47" s="1"/>
  <c r="X39" i="47" a="1"/>
  <c r="X39" i="47" s="1"/>
  <c r="D35" i="57" a="1"/>
  <c r="D35" i="57" s="1"/>
  <c r="V39" i="47" a="1"/>
  <c r="V39" i="47" s="1"/>
  <c r="O39" i="47" a="1"/>
  <c r="O39" i="47" s="1"/>
  <c r="L39" i="47" a="1"/>
  <c r="L39" i="47" s="1"/>
  <c r="E35" i="57" a="1"/>
  <c r="E35" i="57" s="1"/>
  <c r="S39" i="47" a="1"/>
  <c r="S39" i="47" s="1"/>
  <c r="M39" i="47" a="1"/>
  <c r="M39" i="47" s="1"/>
  <c r="AA39" i="47" a="1"/>
  <c r="AA39" i="47" s="1"/>
  <c r="F35" i="57" a="1"/>
  <c r="F35" i="57" s="1"/>
  <c r="AO63" i="45"/>
  <c r="Z39" i="47" a="1"/>
  <c r="Z39" i="47" s="1"/>
  <c r="U39" i="47" a="1"/>
  <c r="U39" i="47" s="1"/>
  <c r="N39" i="47" a="1"/>
  <c r="N39" i="47" s="1"/>
  <c r="AB39" i="47" a="1"/>
  <c r="AB39" i="47" s="1"/>
  <c r="H106" i="45"/>
  <c r="H40" i="47" s="1" a="1"/>
  <c r="H40" i="47" s="1"/>
  <c r="K39" i="47" a="1"/>
  <c r="K39" i="47" s="1"/>
  <c r="AO67" i="45"/>
  <c r="R39" i="47" a="1"/>
  <c r="R39" i="47" s="1"/>
  <c r="D106" i="45"/>
  <c r="D40" i="47" s="1" a="1"/>
  <c r="D40" i="47" s="1"/>
  <c r="AO64" i="45"/>
  <c r="AO65" i="45"/>
  <c r="T39" i="47" a="1"/>
  <c r="T39" i="47" s="1"/>
  <c r="AO66" i="45"/>
  <c r="J39" i="47" a="1"/>
  <c r="J39" i="47" s="1"/>
  <c r="Y39" i="47" a="1"/>
  <c r="Y39" i="47" s="1"/>
  <c r="E106" i="45"/>
  <c r="E40" i="47" s="1" a="1"/>
  <c r="E40" i="47" s="1"/>
  <c r="G106" i="45"/>
  <c r="G40" i="47" s="1" a="1"/>
  <c r="G40" i="47" s="1"/>
  <c r="AP49" i="45"/>
  <c r="AP48" i="45"/>
  <c r="AP50" i="45"/>
  <c r="F106" i="45"/>
  <c r="F40" i="47" s="1" a="1"/>
  <c r="F40" i="47" s="1"/>
  <c r="AP59" i="45"/>
  <c r="AP58" i="45"/>
  <c r="AP47" i="45"/>
  <c r="AP46" i="45"/>
  <c r="AP45" i="45"/>
  <c r="AP54" i="45"/>
  <c r="AP55" i="45"/>
  <c r="AP53" i="45"/>
  <c r="AP51" i="45"/>
  <c r="AP52" i="45"/>
  <c r="BC42" i="18" a="1"/>
  <c r="BC42" i="18" s="1"/>
  <c r="E47" i="63"/>
  <c r="M47" i="63" s="1"/>
  <c r="C47" i="63"/>
  <c r="K47" i="63" s="1"/>
  <c r="BB42" i="18" a="1"/>
  <c r="BB42" i="18" s="1"/>
  <c r="D47" i="63"/>
  <c r="L47" i="63" s="1"/>
  <c r="F47" i="63"/>
  <c r="N47" i="63" s="1"/>
  <c r="G47" i="63"/>
  <c r="O47" i="63" s="1"/>
  <c r="B47" i="63"/>
  <c r="BP42" i="18"/>
  <c r="BT42" i="18"/>
  <c r="BQ42" i="18"/>
  <c r="BU42" i="18"/>
  <c r="BR42" i="18"/>
  <c r="BS42" i="18"/>
  <c r="C35" i="57" a="1"/>
  <c r="C35" i="57" s="1"/>
  <c r="E41" i="60"/>
  <c r="L41" i="60" s="1"/>
  <c r="D41" i="60"/>
  <c r="K41" i="60" s="1"/>
  <c r="C41" i="60"/>
  <c r="J41" i="60" s="1"/>
  <c r="AS47" i="17"/>
  <c r="AS102" i="17" s="1"/>
  <c r="AA102" i="17"/>
  <c r="AO15" i="41"/>
  <c r="AO23" i="41" s="1"/>
  <c r="L62" i="3"/>
  <c r="C42" i="60" s="1"/>
  <c r="J42" i="60" s="1"/>
  <c r="AO11" i="41"/>
  <c r="AO19" i="41" s="1"/>
  <c r="CA41" i="18"/>
  <c r="AO13" i="41"/>
  <c r="AO21" i="41" s="1"/>
  <c r="AZ42" i="18" a="1"/>
  <c r="AZ42" i="18" s="1"/>
  <c r="AM42" i="18" a="1"/>
  <c r="AM42" i="18" s="1"/>
  <c r="AJ42" i="18" a="1"/>
  <c r="AJ42" i="18" s="1"/>
  <c r="AP41" i="18"/>
  <c r="BX41" i="18"/>
  <c r="AO10" i="41"/>
  <c r="AO18" i="41" s="1"/>
  <c r="AT42" i="18" a="1"/>
  <c r="AT42" i="18" s="1"/>
  <c r="AX12" i="3" s="1"/>
  <c r="AX20" i="3" s="1"/>
  <c r="BE42" i="18" a="1"/>
  <c r="BE42" i="18" s="1"/>
  <c r="AN47" i="17"/>
  <c r="AN102" i="17" s="1"/>
  <c r="AO47" i="17"/>
  <c r="AO102" i="17" s="1"/>
  <c r="AO42" i="18" a="1"/>
  <c r="AO42" i="18" s="1"/>
  <c r="AW24" i="3"/>
  <c r="AN10" i="25" s="1"/>
  <c r="AN11" i="25" s="1"/>
  <c r="AO14" i="41"/>
  <c r="AO22" i="41" s="1"/>
  <c r="AP47" i="17"/>
  <c r="AP102" i="17" s="1"/>
  <c r="AL42" i="18" a="1"/>
  <c r="AL42" i="18" s="1"/>
  <c r="BY41" i="18"/>
  <c r="CC41" i="18"/>
  <c r="AK42" i="18" a="1"/>
  <c r="AK42" i="18" s="1"/>
  <c r="AS42" i="18" a="1"/>
  <c r="AS42" i="18" s="1"/>
  <c r="AX11" i="3" s="1"/>
  <c r="AX19" i="3" s="1"/>
  <c r="AN42" i="18" a="1"/>
  <c r="AN42" i="18" s="1"/>
  <c r="R41" i="18"/>
  <c r="BA42" i="18" a="1"/>
  <c r="BA42" i="18" s="1"/>
  <c r="U41" i="18"/>
  <c r="AR47" i="17"/>
  <c r="AR102" i="17" s="1"/>
  <c r="AQ47" i="17"/>
  <c r="AQ102" i="17" s="1"/>
  <c r="Y41" i="18"/>
  <c r="M42" i="18" a="1"/>
  <c r="M42" i="18" s="1"/>
  <c r="AB42" i="18" a="1"/>
  <c r="AB42" i="18" s="1"/>
  <c r="AR42" i="18" a="1"/>
  <c r="AR42" i="18" s="1"/>
  <c r="AX10" i="3" s="1"/>
  <c r="AX18" i="3" s="1"/>
  <c r="AC42" i="18" a="1"/>
  <c r="AC42" i="18" s="1"/>
  <c r="BJ42" i="18" a="1"/>
  <c r="BJ42" i="18" s="1"/>
  <c r="BZ41" i="18"/>
  <c r="Q42" i="18" a="1"/>
  <c r="Q42" i="18" s="1"/>
  <c r="AG42" i="18" a="1"/>
  <c r="AG42" i="18" s="1"/>
  <c r="BK42" i="18" a="1"/>
  <c r="BK42" i="18" s="1"/>
  <c r="AP13" i="41" s="1"/>
  <c r="AP21" i="41" s="1"/>
  <c r="CB41" i="18"/>
  <c r="AQ11" i="30" a="1"/>
  <c r="AQ11" i="30" s="1"/>
  <c r="AQ19" i="30" s="1"/>
  <c r="AG48" i="17"/>
  <c r="AG103" i="17" s="1"/>
  <c r="AF48" i="17"/>
  <c r="AF103" i="17" s="1"/>
  <c r="AQ13" i="30" a="1"/>
  <c r="AQ13" i="30" s="1"/>
  <c r="AQ21" i="30" s="1"/>
  <c r="AE48" i="17"/>
  <c r="AE103" i="17" s="1"/>
  <c r="AQ10" i="30" a="1"/>
  <c r="AQ10" i="30" s="1"/>
  <c r="AQ18" i="30" s="1"/>
  <c r="AQ15" i="30" a="1"/>
  <c r="AQ15" i="30" s="1"/>
  <c r="AQ23" i="30" s="1"/>
  <c r="AQ12" i="30" a="1"/>
  <c r="AQ12" i="30" s="1"/>
  <c r="AQ20" i="30" s="1"/>
  <c r="AI48" i="17"/>
  <c r="AI103" i="17" s="1"/>
  <c r="AH48" i="17"/>
  <c r="AH103" i="17" s="1"/>
  <c r="AA48" i="17" a="1"/>
  <c r="AA48" i="17" s="1"/>
  <c r="X48" i="17" a="1"/>
  <c r="X48" i="17" s="1"/>
  <c r="X103" i="17" s="1"/>
  <c r="Z48" i="17" a="1"/>
  <c r="Z48" i="17" s="1"/>
  <c r="Z103" i="17" s="1"/>
  <c r="Y48" i="17" a="1"/>
  <c r="Y48" i="17" s="1"/>
  <c r="Y103" i="17" s="1"/>
  <c r="V48" i="17" a="1"/>
  <c r="V48" i="17" s="1"/>
  <c r="AQ14" i="30" a="1"/>
  <c r="AQ14" i="30" s="1"/>
  <c r="AQ22" i="30" s="1"/>
  <c r="AJ48" i="17"/>
  <c r="AJ103" i="17" s="1"/>
  <c r="W48" i="17" a="1"/>
  <c r="W48" i="17" s="1"/>
  <c r="W103" i="17" s="1"/>
  <c r="N42" i="18" a="1"/>
  <c r="N42" i="18" s="1"/>
  <c r="BD42" i="18" a="1"/>
  <c r="BD42" i="18" s="1"/>
  <c r="AD42" i="18" a="1"/>
  <c r="AD42" i="18" s="1"/>
  <c r="BL42" i="18" a="1"/>
  <c r="BL42" i="18" s="1"/>
  <c r="W41" i="18"/>
  <c r="AE42" i="18" a="1"/>
  <c r="AE42" i="18" s="1"/>
  <c r="AO12" i="41"/>
  <c r="AO20" i="41" s="1"/>
  <c r="AU42" i="18" a="1"/>
  <c r="AU42" i="18" s="1"/>
  <c r="AX13" i="3" s="1"/>
  <c r="AX21" i="3" s="1"/>
  <c r="AW42" i="18" a="1"/>
  <c r="AW42" i="18" s="1"/>
  <c r="AX15" i="3" s="1"/>
  <c r="AX23" i="3" s="1"/>
  <c r="O42" i="18" a="1"/>
  <c r="O42" i="18" s="1"/>
  <c r="T41" i="18"/>
  <c r="L42" i="18" a="1"/>
  <c r="L42" i="18" s="1"/>
  <c r="BM42" i="18" a="1"/>
  <c r="BM42" i="18" s="1"/>
  <c r="AP15" i="41" s="1"/>
  <c r="AP23" i="41" s="1"/>
  <c r="V41" i="18"/>
  <c r="X41" i="18"/>
  <c r="P42" i="18" a="1"/>
  <c r="P42" i="18" s="1"/>
  <c r="AF42" i="18" a="1"/>
  <c r="AF42" i="18" s="1"/>
  <c r="BH42" i="18" a="1"/>
  <c r="BH42" i="18" s="1"/>
  <c r="AV42" i="18" a="1"/>
  <c r="AV42" i="18" s="1"/>
  <c r="AX14" i="3" s="1"/>
  <c r="AX22" i="3" s="1"/>
  <c r="BI42" i="18" a="1"/>
  <c r="BI42" i="18" s="1"/>
  <c r="G49" i="59"/>
  <c r="H45" i="28"/>
  <c r="S48" i="17"/>
  <c r="R49" i="17" a="1"/>
  <c r="R49" i="17" s="1"/>
  <c r="BA49" i="17" s="1"/>
  <c r="Q49" i="17" a="1"/>
  <c r="Q49" i="17" s="1"/>
  <c r="AZ49" i="17" s="1"/>
  <c r="O49" i="17" a="1"/>
  <c r="O49" i="17" s="1"/>
  <c r="AX49" i="17" s="1"/>
  <c r="N49" i="17" a="1"/>
  <c r="N49" i="17" s="1"/>
  <c r="AW49" i="17" s="1"/>
  <c r="P49" i="17" a="1"/>
  <c r="P49" i="17" s="1"/>
  <c r="AY49" i="17" s="1"/>
  <c r="M49" i="17" a="1"/>
  <c r="M49" i="17" s="1"/>
  <c r="AV49" i="17" s="1"/>
  <c r="AO24" i="30"/>
  <c r="B66" i="30" s="1"/>
  <c r="U41" i="53"/>
  <c r="AK42" i="53" a="1"/>
  <c r="AK42" i="53" s="1"/>
  <c r="AO42" i="53" a="1"/>
  <c r="AO42" i="53" s="1"/>
  <c r="Y41" i="53"/>
  <c r="AN42" i="53" a="1"/>
  <c r="AN42" i="53" s="1"/>
  <c r="X41" i="53"/>
  <c r="AP41" i="53"/>
  <c r="AL42" i="53" a="1"/>
  <c r="AL42" i="53" s="1"/>
  <c r="V41" i="53"/>
  <c r="AM42" i="53" a="1"/>
  <c r="AM42" i="53" s="1"/>
  <c r="W41" i="53"/>
  <c r="AG42" i="53" a="1"/>
  <c r="AG42" i="53" s="1"/>
  <c r="AE42" i="53" a="1"/>
  <c r="AE42" i="53" s="1"/>
  <c r="AJ42" i="53" a="1"/>
  <c r="AJ42" i="53" s="1"/>
  <c r="AT42" i="53" a="1"/>
  <c r="AT42" i="53" s="1"/>
  <c r="AC42" i="53" a="1"/>
  <c r="AC42" i="53" s="1"/>
  <c r="AF42" i="53" a="1"/>
  <c r="AF42" i="53" s="1"/>
  <c r="T41" i="53"/>
  <c r="P42" i="53" a="1"/>
  <c r="P42" i="53" s="1"/>
  <c r="AV42" i="53" a="1"/>
  <c r="AV42" i="53" s="1"/>
  <c r="AB42" i="53" a="1"/>
  <c r="AB42" i="53" s="1"/>
  <c r="R41" i="53"/>
  <c r="L42" i="53" a="1"/>
  <c r="L42" i="53" s="1"/>
  <c r="AR42" i="53" a="1"/>
  <c r="AR42" i="53" s="1"/>
  <c r="AD42" i="53" a="1"/>
  <c r="AD42" i="53" s="1"/>
  <c r="N42" i="53" a="1"/>
  <c r="N42" i="53" s="1"/>
  <c r="AW42" i="53" a="1"/>
  <c r="AW42" i="53" s="1"/>
  <c r="AU42" i="53" a="1"/>
  <c r="AU42" i="53" s="1"/>
  <c r="AS42" i="53" a="1"/>
  <c r="AS42" i="53" s="1"/>
  <c r="Q42" i="53" a="1"/>
  <c r="Q42" i="53" s="1"/>
  <c r="O42" i="53" a="1"/>
  <c r="O42" i="53" s="1"/>
  <c r="M42" i="53" a="1"/>
  <c r="M42" i="53" s="1"/>
  <c r="A48" i="53"/>
  <c r="Z47" i="13"/>
  <c r="T47" i="13"/>
  <c r="G47" i="13"/>
  <c r="G47" i="16" s="1" a="1"/>
  <c r="G47" i="16" s="1"/>
  <c r="AA46" i="13"/>
  <c r="F46" i="13"/>
  <c r="Q46" i="13"/>
  <c r="W45" i="13"/>
  <c r="C46" i="13"/>
  <c r="I45" i="13"/>
  <c r="U46" i="13"/>
  <c r="U45" i="16" a="1"/>
  <c r="U45" i="16" s="1"/>
  <c r="L46" i="13"/>
  <c r="L46" i="16" s="1" a="1"/>
  <c r="L46" i="16" s="1"/>
  <c r="C45" i="16" a="1"/>
  <c r="C45" i="16" s="1"/>
  <c r="G46" i="16" a="1"/>
  <c r="G46" i="16" s="1"/>
  <c r="V47" i="13"/>
  <c r="S46" i="13"/>
  <c r="S46" i="16" s="1" a="1"/>
  <c r="S46" i="16" s="1"/>
  <c r="N46" i="13"/>
  <c r="N45" i="16" a="1"/>
  <c r="N45" i="16" s="1"/>
  <c r="M46" i="13"/>
  <c r="Y46" i="13"/>
  <c r="Y45" i="16" a="1"/>
  <c r="Y45" i="16" s="1"/>
  <c r="E46" i="13"/>
  <c r="E46" i="16" s="1" a="1"/>
  <c r="E46" i="16" s="1"/>
  <c r="AC46" i="13"/>
  <c r="AD45" i="13"/>
  <c r="L45" i="16" a="1"/>
  <c r="L45" i="16" s="1"/>
  <c r="H46" i="13"/>
  <c r="J46" i="13"/>
  <c r="P45" i="13"/>
  <c r="R46" i="13"/>
  <c r="R45" i="16" a="1"/>
  <c r="R45" i="16" s="1"/>
  <c r="O46" i="13"/>
  <c r="K46" i="13"/>
  <c r="K45" i="16" a="1"/>
  <c r="K45" i="16" s="1"/>
  <c r="D46" i="13"/>
  <c r="D45" i="16" a="1"/>
  <c r="D45" i="16" s="1"/>
  <c r="X47" i="13"/>
  <c r="AB46" i="13"/>
  <c r="AB45" i="16" a="1"/>
  <c r="AB45" i="16" s="1"/>
  <c r="AV3" i="41"/>
  <c r="AV4" i="41"/>
  <c r="AV2" i="41"/>
  <c r="AV7" i="41"/>
  <c r="AV6" i="41"/>
  <c r="AU5" i="41"/>
  <c r="AA45" i="16" a="1"/>
  <c r="AA45" i="16" s="1"/>
  <c r="T45" i="16" a="1"/>
  <c r="T45" i="16" s="1"/>
  <c r="F45" i="16" a="1"/>
  <c r="F45" i="16" s="1"/>
  <c r="M45" i="16" a="1"/>
  <c r="M45" i="16" s="1"/>
  <c r="AV4" i="30"/>
  <c r="AV2" i="30"/>
  <c r="AV3" i="30"/>
  <c r="Z46" i="16" a="1"/>
  <c r="Z46" i="16" s="1"/>
  <c r="AU6" i="30"/>
  <c r="AV7" i="30"/>
  <c r="AU5" i="30"/>
  <c r="AV22" i="1"/>
  <c r="C73" i="1"/>
  <c r="D75" i="1"/>
  <c r="AW23" i="1"/>
  <c r="F73" i="1"/>
  <c r="AU25" i="1"/>
  <c r="G75" i="1"/>
  <c r="AW26" i="1"/>
  <c r="E74" i="1"/>
  <c r="AV24" i="1"/>
  <c r="BE5" i="3"/>
  <c r="BE7" i="3"/>
  <c r="BE4" i="3"/>
  <c r="BE6" i="3"/>
  <c r="BE2" i="3"/>
  <c r="BE3" i="3"/>
  <c r="B47" i="18"/>
  <c r="I52" i="17"/>
  <c r="L52" i="17"/>
  <c r="K46" i="53" s="1"/>
  <c r="K46" i="18"/>
  <c r="A49" i="18"/>
  <c r="C74" i="1"/>
  <c r="C39" i="66" l="1" a="1"/>
  <c r="C39" i="66" s="1"/>
  <c r="C40" i="28" s="1"/>
  <c r="D39" i="66" a="1"/>
  <c r="D39" i="66" s="1"/>
  <c r="D40" i="28" s="1"/>
  <c r="E39" i="66" a="1"/>
  <c r="E39" i="66" s="1"/>
  <c r="E40" i="28" s="1"/>
  <c r="F39" i="66" a="1"/>
  <c r="F39" i="66" s="1"/>
  <c r="F40" i="28" s="1"/>
  <c r="P39" i="47"/>
  <c r="C40" i="47" a="1"/>
  <c r="C40" i="47" s="1"/>
  <c r="X40" i="47" a="1"/>
  <c r="X40" i="47" s="1"/>
  <c r="Q40" i="47" a="1"/>
  <c r="Q40" i="47" s="1"/>
  <c r="J40" i="47" a="1"/>
  <c r="J40" i="47" s="1"/>
  <c r="AO62" i="45"/>
  <c r="I40" i="47"/>
  <c r="AD39" i="47"/>
  <c r="F36" i="57" s="1" a="1"/>
  <c r="F36" i="57" s="1"/>
  <c r="W39" i="47"/>
  <c r="E36" i="57" s="1" a="1"/>
  <c r="E36" i="57" s="1"/>
  <c r="AP2" i="45"/>
  <c r="AP22" i="45" s="1" a="1"/>
  <c r="AP22" i="45" s="1"/>
  <c r="AP3" i="45"/>
  <c r="AP23" i="45" s="1" a="1"/>
  <c r="AP23" i="45" s="1"/>
  <c r="AP4" i="45"/>
  <c r="AP24" i="45" s="1" a="1"/>
  <c r="AP24" i="45" s="1"/>
  <c r="AQ8" i="45"/>
  <c r="AQ28" i="45" s="1" a="1"/>
  <c r="AQ28" i="45" s="1"/>
  <c r="AQ9" i="45"/>
  <c r="AQ29" i="45" s="1" a="1"/>
  <c r="AQ29" i="45" s="1"/>
  <c r="AQ10" i="45"/>
  <c r="AQ30" i="45" s="1" a="1"/>
  <c r="AQ30" i="45" s="1"/>
  <c r="AQ17" i="45"/>
  <c r="AQ37" i="45" s="1" a="1"/>
  <c r="AQ37" i="45" s="1"/>
  <c r="AQ57" i="45" s="1"/>
  <c r="AQ18" i="45"/>
  <c r="AQ38" i="45" s="1" a="1"/>
  <c r="AQ38" i="45" s="1"/>
  <c r="AQ58" i="45" s="1"/>
  <c r="AQ19" i="45"/>
  <c r="AQ39" i="45" s="1" a="1"/>
  <c r="AQ39" i="45" s="1"/>
  <c r="AQ5" i="45"/>
  <c r="AQ25" i="45" s="1" a="1"/>
  <c r="AQ25" i="45" s="1"/>
  <c r="AQ7" i="45"/>
  <c r="AQ27" i="45" s="1" a="1"/>
  <c r="AQ27" i="45" s="1"/>
  <c r="AQ6" i="45"/>
  <c r="AQ26" i="45" s="1" a="1"/>
  <c r="AQ26" i="45" s="1"/>
  <c r="AQ15" i="45"/>
  <c r="AQ35" i="45" s="1" a="1"/>
  <c r="AQ35" i="45" s="1"/>
  <c r="AQ14" i="45"/>
  <c r="AQ34" i="45" s="1" a="1"/>
  <c r="AQ34" i="45" s="1"/>
  <c r="AQ16" i="45"/>
  <c r="AQ36" i="45" s="1" a="1"/>
  <c r="AQ36" i="45" s="1"/>
  <c r="AQ56" i="45" s="1"/>
  <c r="AQ12" i="45"/>
  <c r="AQ32" i="45" s="1" a="1"/>
  <c r="AQ32" i="45" s="1"/>
  <c r="AQ52" i="45" s="1"/>
  <c r="AQ13" i="45"/>
  <c r="AQ33" i="45" s="1" a="1"/>
  <c r="AQ33" i="45" s="1"/>
  <c r="AQ11" i="45"/>
  <c r="AQ31" i="45" s="1" a="1"/>
  <c r="AQ31" i="45" s="1"/>
  <c r="AP43" i="45"/>
  <c r="AP42" i="45"/>
  <c r="AP44" i="45"/>
  <c r="H47" i="63"/>
  <c r="J47" i="63"/>
  <c r="P47" i="63" s="1"/>
  <c r="AA40" i="47" a="1"/>
  <c r="AA40" i="47" s="1"/>
  <c r="T40" i="47" a="1"/>
  <c r="T40" i="47" s="1"/>
  <c r="L40" i="47" a="1"/>
  <c r="L40" i="47" s="1"/>
  <c r="S40" i="47" a="1"/>
  <c r="S40" i="47" s="1"/>
  <c r="Z40" i="47" a="1"/>
  <c r="Z40" i="47" s="1"/>
  <c r="D36" i="57" a="1"/>
  <c r="D36" i="57" s="1"/>
  <c r="V40" i="47" a="1"/>
  <c r="V40" i="47" s="1"/>
  <c r="AC40" i="47" a="1"/>
  <c r="AC40" i="47" s="1"/>
  <c r="O40" i="47" a="1"/>
  <c r="O40" i="47" s="1"/>
  <c r="AP66" i="45"/>
  <c r="K40" i="47" a="1"/>
  <c r="K40" i="47" s="1"/>
  <c r="D107" i="45"/>
  <c r="D41" i="47" s="1" a="1"/>
  <c r="D41" i="47" s="1"/>
  <c r="Y40" i="47" a="1"/>
  <c r="Y40" i="47" s="1"/>
  <c r="R40" i="47" a="1"/>
  <c r="R40" i="47" s="1"/>
  <c r="F107" i="45"/>
  <c r="F41" i="47" s="1" a="1"/>
  <c r="F41" i="47" s="1"/>
  <c r="E107" i="45"/>
  <c r="E41" i="47" s="1" a="1"/>
  <c r="E41" i="47" s="1"/>
  <c r="AP65" i="45"/>
  <c r="AP67" i="45"/>
  <c r="AP64" i="45"/>
  <c r="M40" i="47" a="1"/>
  <c r="M40" i="47" s="1"/>
  <c r="G107" i="45"/>
  <c r="G41" i="47" s="1" a="1"/>
  <c r="G41" i="47" s="1"/>
  <c r="H107" i="45"/>
  <c r="H41" i="47" s="1" a="1"/>
  <c r="H41" i="47" s="1"/>
  <c r="AP63" i="45"/>
  <c r="AQ59" i="45"/>
  <c r="AQ54" i="45"/>
  <c r="AQ55" i="45"/>
  <c r="AQ46" i="45"/>
  <c r="AQ47" i="45"/>
  <c r="AQ45" i="45"/>
  <c r="AQ53" i="45"/>
  <c r="AQ51" i="45"/>
  <c r="U40" i="47" a="1"/>
  <c r="U40" i="47" s="1"/>
  <c r="AB40" i="47" a="1"/>
  <c r="AB40" i="47" s="1"/>
  <c r="N40" i="47" a="1"/>
  <c r="N40" i="47" s="1"/>
  <c r="AQ50" i="45"/>
  <c r="AQ48" i="45"/>
  <c r="AQ49" i="45"/>
  <c r="G48" i="63"/>
  <c r="O48" i="63" s="1"/>
  <c r="AM43" i="18" a="1"/>
  <c r="AM43" i="18" s="1"/>
  <c r="E48" i="63"/>
  <c r="M48" i="63" s="1"/>
  <c r="C48" i="63"/>
  <c r="K48" i="63" s="1"/>
  <c r="B48" i="63"/>
  <c r="D48" i="63"/>
  <c r="L48" i="63" s="1"/>
  <c r="BD43" i="18" a="1"/>
  <c r="BD43" i="18" s="1"/>
  <c r="F48" i="63"/>
  <c r="N48" i="63" s="1"/>
  <c r="C36" i="57" a="1"/>
  <c r="C36" i="57" s="1"/>
  <c r="AZ43" i="18" a="1"/>
  <c r="AZ43" i="18" s="1"/>
  <c r="BR43" i="18"/>
  <c r="BS43" i="18"/>
  <c r="BP43" i="18"/>
  <c r="BT43" i="18"/>
  <c r="BQ43" i="18"/>
  <c r="BU43" i="18"/>
  <c r="AN48" i="17"/>
  <c r="AN103" i="17" s="1"/>
  <c r="V103" i="17"/>
  <c r="AS48" i="17"/>
  <c r="AS103" i="17" s="1"/>
  <c r="AA103" i="17"/>
  <c r="E42" i="60"/>
  <c r="L42" i="60" s="1"/>
  <c r="F42" i="60"/>
  <c r="M42" i="60" s="1"/>
  <c r="D42" i="60"/>
  <c r="K42" i="60" s="1"/>
  <c r="AP11" i="41"/>
  <c r="AP19" i="41" s="1"/>
  <c r="AJ43" i="18" a="1"/>
  <c r="AJ43" i="18" s="1"/>
  <c r="AP12" i="41"/>
  <c r="AP20" i="41" s="1"/>
  <c r="AP42" i="18"/>
  <c r="AK43" i="18" a="1"/>
  <c r="AK43" i="18" s="1"/>
  <c r="AP14" i="41"/>
  <c r="AP22" i="41" s="1"/>
  <c r="L63" i="3"/>
  <c r="E43" i="60" s="1"/>
  <c r="L43" i="60" s="1"/>
  <c r="BA43" i="18" a="1"/>
  <c r="BA43" i="18" s="1"/>
  <c r="AP10" i="41"/>
  <c r="AP18" i="41" s="1"/>
  <c r="CB42" i="18"/>
  <c r="BY42" i="18"/>
  <c r="AU43" i="18" a="1"/>
  <c r="AU43" i="18" s="1"/>
  <c r="AY13" i="3" s="1"/>
  <c r="AY21" i="3" s="1"/>
  <c r="AO43" i="18" a="1"/>
  <c r="AO43" i="18" s="1"/>
  <c r="BE43" i="18" a="1"/>
  <c r="BE43" i="18" s="1"/>
  <c r="AX24" i="3"/>
  <c r="AO10" i="25" s="1"/>
  <c r="AO11" i="25" s="1"/>
  <c r="AW43" i="18" a="1"/>
  <c r="AW43" i="18" s="1"/>
  <c r="AY15" i="3" s="1"/>
  <c r="AY23" i="3" s="1"/>
  <c r="T42" i="18"/>
  <c r="AE43" i="18" a="1"/>
  <c r="AE43" i="18" s="1"/>
  <c r="BL43" i="18" a="1"/>
  <c r="BL43" i="18" s="1"/>
  <c r="CA42" i="18"/>
  <c r="AL43" i="18" a="1"/>
  <c r="AL43" i="18" s="1"/>
  <c r="AQ48" i="17"/>
  <c r="AQ103" i="17" s="1"/>
  <c r="AO48" i="17"/>
  <c r="AO103" i="17" s="1"/>
  <c r="M43" i="18" a="1"/>
  <c r="M43" i="18" s="1"/>
  <c r="BB43" i="18" a="1"/>
  <c r="BB43" i="18" s="1"/>
  <c r="CC42" i="18"/>
  <c r="BZ42" i="18"/>
  <c r="AR48" i="17"/>
  <c r="AR103" i="17" s="1"/>
  <c r="R42" i="18"/>
  <c r="AN43" i="18" a="1"/>
  <c r="AN43" i="18" s="1"/>
  <c r="AP48" i="17"/>
  <c r="AP103" i="17" s="1"/>
  <c r="X42" i="18"/>
  <c r="BK43" i="18" a="1"/>
  <c r="BK43" i="18" s="1"/>
  <c r="AR43" i="18" a="1"/>
  <c r="AR43" i="18" s="1"/>
  <c r="AY10" i="3" s="1"/>
  <c r="AY18" i="3" s="1"/>
  <c r="W42" i="18"/>
  <c r="Q43" i="18" a="1"/>
  <c r="Q43" i="18" s="1"/>
  <c r="AF43" i="18" a="1"/>
  <c r="AF43" i="18" s="1"/>
  <c r="BC43" i="18" a="1"/>
  <c r="BC43" i="18" s="1"/>
  <c r="BM43" i="18" a="1"/>
  <c r="BM43" i="18" s="1"/>
  <c r="BX42" i="18"/>
  <c r="AT43" i="18" a="1"/>
  <c r="AT43" i="18" s="1"/>
  <c r="AY12" i="3" s="1"/>
  <c r="AY20" i="3" s="1"/>
  <c r="Y42" i="18"/>
  <c r="O43" i="18" a="1"/>
  <c r="O43" i="18" s="1"/>
  <c r="AG43" i="18" a="1"/>
  <c r="AG43" i="18" s="1"/>
  <c r="BH43" i="18" a="1"/>
  <c r="BH43" i="18" s="1"/>
  <c r="AV43" i="18" a="1"/>
  <c r="AV43" i="18" s="1"/>
  <c r="AY14" i="3" s="1"/>
  <c r="AY22" i="3" s="1"/>
  <c r="U42" i="18"/>
  <c r="L43" i="18" a="1"/>
  <c r="L43" i="18" s="1"/>
  <c r="AB43" i="18" a="1"/>
  <c r="AB43" i="18" s="1"/>
  <c r="BI43" i="18" a="1"/>
  <c r="BI43" i="18" s="1"/>
  <c r="AS43" i="18" a="1"/>
  <c r="AS43" i="18" s="1"/>
  <c r="AY11" i="3" s="1"/>
  <c r="AY19" i="3" s="1"/>
  <c r="V42" i="18"/>
  <c r="N43" i="18" a="1"/>
  <c r="N43" i="18" s="1"/>
  <c r="AC43" i="18" a="1"/>
  <c r="AC43" i="18" s="1"/>
  <c r="BJ43" i="18" a="1"/>
  <c r="BJ43" i="18" s="1"/>
  <c r="P43" i="18" a="1"/>
  <c r="P43" i="18" s="1"/>
  <c r="AD43" i="18" a="1"/>
  <c r="AD43" i="18" s="1"/>
  <c r="AI49" i="17"/>
  <c r="AI104" i="17" s="1"/>
  <c r="AR13" i="30" a="1"/>
  <c r="AR13" i="30" s="1"/>
  <c r="AR21" i="30" s="1"/>
  <c r="AH49" i="17"/>
  <c r="AH104" i="17" s="1"/>
  <c r="AR15" i="30" a="1"/>
  <c r="AR15" i="30" s="1"/>
  <c r="AR23" i="30" s="1"/>
  <c r="AR10" i="30" a="1"/>
  <c r="AR10" i="30" s="1"/>
  <c r="AR18" i="30" s="1"/>
  <c r="AG49" i="17"/>
  <c r="AG104" i="17" s="1"/>
  <c r="AR12" i="30" a="1"/>
  <c r="AR12" i="30" s="1"/>
  <c r="AR20" i="30" s="1"/>
  <c r="AE49" i="17"/>
  <c r="AE104" i="17" s="1"/>
  <c r="AR14" i="30" a="1"/>
  <c r="AR14" i="30" s="1"/>
  <c r="AR22" i="30" s="1"/>
  <c r="V49" i="17" a="1"/>
  <c r="V49" i="17" s="1"/>
  <c r="AA49" i="17" a="1"/>
  <c r="AA49" i="17" s="1"/>
  <c r="AA104" i="17" s="1"/>
  <c r="AR11" i="30" a="1"/>
  <c r="AR11" i="30" s="1"/>
  <c r="AR19" i="30" s="1"/>
  <c r="AJ49" i="17"/>
  <c r="AJ104" i="17" s="1"/>
  <c r="Y49" i="17" a="1"/>
  <c r="Y49" i="17" s="1"/>
  <c r="Y104" i="17" s="1"/>
  <c r="AF49" i="17"/>
  <c r="AF104" i="17" s="1"/>
  <c r="X49" i="17" a="1"/>
  <c r="X49" i="17" s="1"/>
  <c r="Z49" i="17" a="1"/>
  <c r="Z49" i="17" s="1"/>
  <c r="W49" i="17" a="1"/>
  <c r="W49" i="17" s="1"/>
  <c r="G50" i="59"/>
  <c r="H46" i="28"/>
  <c r="S49" i="17"/>
  <c r="P50" i="17" a="1"/>
  <c r="P50" i="17" s="1"/>
  <c r="AY50" i="17" s="1"/>
  <c r="M50" i="17" a="1"/>
  <c r="M50" i="17" s="1"/>
  <c r="AV50" i="17" s="1"/>
  <c r="O50" i="17" a="1"/>
  <c r="O50" i="17" s="1"/>
  <c r="AX50" i="17" s="1"/>
  <c r="R50" i="17" a="1"/>
  <c r="R50" i="17" s="1"/>
  <c r="BA50" i="17" s="1"/>
  <c r="Q50" i="17" a="1"/>
  <c r="Q50" i="17" s="1"/>
  <c r="AZ50" i="17" s="1"/>
  <c r="N50" i="17" a="1"/>
  <c r="N50" i="17" s="1"/>
  <c r="AW50" i="17" s="1"/>
  <c r="AP24" i="30"/>
  <c r="B67" i="30" s="1"/>
  <c r="AL43" i="53" a="1"/>
  <c r="AL43" i="53" s="1"/>
  <c r="V42" i="53"/>
  <c r="X42" i="53"/>
  <c r="AN43" i="53" a="1"/>
  <c r="AN43" i="53" s="1"/>
  <c r="U42" i="53"/>
  <c r="AK43" i="53" a="1"/>
  <c r="AK43" i="53" s="1"/>
  <c r="W42" i="53"/>
  <c r="AM43" i="53" a="1"/>
  <c r="AM43" i="53" s="1"/>
  <c r="AO43" i="53" a="1"/>
  <c r="AO43" i="53" s="1"/>
  <c r="Y42" i="53"/>
  <c r="AP42" i="53"/>
  <c r="AF43" i="53" a="1"/>
  <c r="AF43" i="53" s="1"/>
  <c r="P43" i="53" a="1"/>
  <c r="P43" i="53" s="1"/>
  <c r="T42" i="53"/>
  <c r="AB43" i="53" a="1"/>
  <c r="AB43" i="53" s="1"/>
  <c r="L43" i="53" a="1"/>
  <c r="L43" i="53" s="1"/>
  <c r="AJ43" i="53" a="1"/>
  <c r="AJ43" i="53" s="1"/>
  <c r="AU43" i="53" a="1"/>
  <c r="AU43" i="53" s="1"/>
  <c r="AW43" i="53" a="1"/>
  <c r="AW43" i="53" s="1"/>
  <c r="R42" i="53"/>
  <c r="Q43" i="53" a="1"/>
  <c r="Q43" i="53" s="1"/>
  <c r="AS43" i="53" a="1"/>
  <c r="AS43" i="53" s="1"/>
  <c r="M43" i="53" a="1"/>
  <c r="M43" i="53" s="1"/>
  <c r="O43" i="53" a="1"/>
  <c r="O43" i="53" s="1"/>
  <c r="AV43" i="53" a="1"/>
  <c r="AV43" i="53" s="1"/>
  <c r="AE43" i="53" a="1"/>
  <c r="AE43" i="53" s="1"/>
  <c r="AG43" i="53" a="1"/>
  <c r="AG43" i="53" s="1"/>
  <c r="AR43" i="53" a="1"/>
  <c r="AR43" i="53" s="1"/>
  <c r="AC43" i="53" a="1"/>
  <c r="AC43" i="53" s="1"/>
  <c r="N43" i="53" a="1"/>
  <c r="N43" i="53" s="1"/>
  <c r="AT43" i="53" a="1"/>
  <c r="AT43" i="53" s="1"/>
  <c r="AD43" i="53" a="1"/>
  <c r="AD43" i="53" s="1"/>
  <c r="A49" i="53"/>
  <c r="AB47" i="13"/>
  <c r="AB46" i="16" a="1"/>
  <c r="AB46" i="16" s="1"/>
  <c r="K47" i="13"/>
  <c r="K46" i="16" a="1"/>
  <c r="K46" i="16" s="1"/>
  <c r="O47" i="13"/>
  <c r="E47" i="13"/>
  <c r="E47" i="16" s="1" a="1"/>
  <c r="E47" i="16" s="1"/>
  <c r="N47" i="13"/>
  <c r="N46" i="16" a="1"/>
  <c r="N46" i="16" s="1"/>
  <c r="V48" i="13"/>
  <c r="L47" i="13"/>
  <c r="L47" i="16" s="1" a="1"/>
  <c r="L47" i="16" s="1"/>
  <c r="Q47" i="13"/>
  <c r="Q47" i="16" s="1" a="1"/>
  <c r="Q47" i="16" s="1"/>
  <c r="W46" i="13"/>
  <c r="AD46" i="13"/>
  <c r="J47" i="13"/>
  <c r="J47" i="16" s="1" a="1"/>
  <c r="J47" i="16" s="1"/>
  <c r="P46" i="13"/>
  <c r="H47" i="13"/>
  <c r="M47" i="13"/>
  <c r="S47" i="13"/>
  <c r="S47" i="16" s="1" a="1"/>
  <c r="S47" i="16" s="1"/>
  <c r="C47" i="13"/>
  <c r="C47" i="16" s="1" a="1"/>
  <c r="C47" i="16" s="1"/>
  <c r="I46" i="13"/>
  <c r="AA47" i="13"/>
  <c r="T48" i="13"/>
  <c r="X48" i="13"/>
  <c r="D47" i="13"/>
  <c r="D46" i="16" a="1"/>
  <c r="D46" i="16" s="1"/>
  <c r="AC47" i="13"/>
  <c r="R47" i="13"/>
  <c r="R46" i="16" a="1"/>
  <c r="R46" i="16" s="1"/>
  <c r="Y47" i="13"/>
  <c r="Y46" i="16" a="1"/>
  <c r="Y46" i="16" s="1"/>
  <c r="U47" i="13"/>
  <c r="U46" i="16" a="1"/>
  <c r="U46" i="16" s="1"/>
  <c r="F47" i="13"/>
  <c r="G48" i="13"/>
  <c r="G48" i="16" s="1" a="1"/>
  <c r="G48" i="16" s="1"/>
  <c r="Z48" i="13"/>
  <c r="AW3" i="41"/>
  <c r="AW4" i="41"/>
  <c r="AW6" i="41"/>
  <c r="AV5" i="41"/>
  <c r="AW7" i="41"/>
  <c r="AW2" i="41"/>
  <c r="AV5" i="30"/>
  <c r="AW2" i="30"/>
  <c r="X47" i="16" a="1"/>
  <c r="X47" i="16" s="1"/>
  <c r="Z47" i="16" a="1"/>
  <c r="Z47" i="16" s="1"/>
  <c r="AV6" i="30"/>
  <c r="AW3" i="30"/>
  <c r="X46" i="16" a="1"/>
  <c r="X46" i="16" s="1"/>
  <c r="Q46" i="16" a="1"/>
  <c r="Q46" i="16" s="1"/>
  <c r="J46" i="16" a="1"/>
  <c r="J46" i="16" s="1"/>
  <c r="C46" i="16" a="1"/>
  <c r="C46" i="16" s="1"/>
  <c r="M46" i="16" a="1"/>
  <c r="M46" i="16" s="1"/>
  <c r="AA46" i="16" a="1"/>
  <c r="AA46" i="16" s="1"/>
  <c r="T46" i="16" a="1"/>
  <c r="T46" i="16" s="1"/>
  <c r="F46" i="16" a="1"/>
  <c r="F46" i="16" s="1"/>
  <c r="AW7" i="30"/>
  <c r="AW4" i="30"/>
  <c r="G76" i="1"/>
  <c r="AX26" i="1"/>
  <c r="F74" i="1"/>
  <c r="AV25" i="1"/>
  <c r="AW22" i="1"/>
  <c r="E75" i="1"/>
  <c r="AW24" i="1"/>
  <c r="D76" i="1"/>
  <c r="AX23" i="1"/>
  <c r="BF3" i="3"/>
  <c r="BF6" i="3"/>
  <c r="BF7" i="3"/>
  <c r="BF2" i="3"/>
  <c r="BF4" i="3"/>
  <c r="BF5" i="3"/>
  <c r="I53" i="17"/>
  <c r="L53" i="17"/>
  <c r="K47" i="53" s="1"/>
  <c r="K47" i="18"/>
  <c r="B48" i="18"/>
  <c r="A50" i="18"/>
  <c r="C40" i="66" l="1" a="1"/>
  <c r="C40" i="66" s="1"/>
  <c r="C41" i="28" s="1"/>
  <c r="D40" i="66" a="1"/>
  <c r="D40" i="66" s="1"/>
  <c r="D41" i="28" s="1"/>
  <c r="E40" i="66" a="1"/>
  <c r="E40" i="66" s="1"/>
  <c r="E41" i="28" s="1"/>
  <c r="F40" i="66" a="1"/>
  <c r="F40" i="66" s="1"/>
  <c r="F41" i="28" s="1"/>
  <c r="W40" i="47"/>
  <c r="AD40" i="47"/>
  <c r="P40" i="47"/>
  <c r="AR11" i="45"/>
  <c r="AR31" i="45" s="1" a="1"/>
  <c r="AR31" i="45" s="1"/>
  <c r="AR13" i="45"/>
  <c r="AR33" i="45" s="1" a="1"/>
  <c r="AR33" i="45" s="1"/>
  <c r="AR12" i="45"/>
  <c r="AR32" i="45" s="1" a="1"/>
  <c r="AR32" i="45" s="1"/>
  <c r="AR16" i="45"/>
  <c r="AR36" i="45" s="1" a="1"/>
  <c r="AR36" i="45" s="1"/>
  <c r="AR56" i="45" s="1"/>
  <c r="AR14" i="45"/>
  <c r="AR34" i="45" s="1" a="1"/>
  <c r="AR34" i="45" s="1"/>
  <c r="AR54" i="45" s="1"/>
  <c r="AR15" i="45"/>
  <c r="AR35" i="45" s="1" a="1"/>
  <c r="AR35" i="45" s="1"/>
  <c r="AR6" i="45"/>
  <c r="AR26" i="45" s="1" a="1"/>
  <c r="AR26" i="45" s="1"/>
  <c r="AR7" i="45"/>
  <c r="AR27" i="45" s="1" a="1"/>
  <c r="AR27" i="45" s="1"/>
  <c r="AR5" i="45"/>
  <c r="AR25" i="45" s="1" a="1"/>
  <c r="AR25" i="45" s="1"/>
  <c r="AR19" i="45"/>
  <c r="AR39" i="45" s="1" a="1"/>
  <c r="AR39" i="45" s="1"/>
  <c r="AR18" i="45"/>
  <c r="AR38" i="45" s="1" a="1"/>
  <c r="AR38" i="45" s="1"/>
  <c r="AR17" i="45"/>
  <c r="AR37" i="45" s="1" a="1"/>
  <c r="AR37" i="45" s="1"/>
  <c r="AR57" i="45" s="1"/>
  <c r="AR10" i="45"/>
  <c r="AR30" i="45" s="1" a="1"/>
  <c r="AR30" i="45" s="1"/>
  <c r="AR50" i="45" s="1"/>
  <c r="AR9" i="45"/>
  <c r="AR29" i="45" s="1" a="1"/>
  <c r="AR29" i="45" s="1"/>
  <c r="AR8" i="45"/>
  <c r="AR28" i="45" s="1" a="1"/>
  <c r="AR28" i="45" s="1"/>
  <c r="AQ4" i="45"/>
  <c r="AQ24" i="45" s="1" a="1"/>
  <c r="AQ24" i="45" s="1"/>
  <c r="AQ44" i="45" s="1"/>
  <c r="AQ3" i="45"/>
  <c r="AQ23" i="45" s="1" a="1"/>
  <c r="AQ23" i="45" s="1"/>
  <c r="AQ43" i="45" s="1"/>
  <c r="AQ2" i="45"/>
  <c r="AQ22" i="45" s="1" a="1"/>
  <c r="AQ22" i="45" s="1"/>
  <c r="AQ42" i="45" s="1"/>
  <c r="C107" i="45"/>
  <c r="C41" i="47" s="1" a="1"/>
  <c r="C41" i="47" s="1"/>
  <c r="I41" i="47" s="1"/>
  <c r="AP62" i="45"/>
  <c r="H48" i="63"/>
  <c r="J48" i="63"/>
  <c r="P48" i="63" s="1"/>
  <c r="K41" i="47" a="1"/>
  <c r="K41" i="47" s="1"/>
  <c r="Y41" i="47" a="1"/>
  <c r="Y41" i="47" s="1"/>
  <c r="E37" i="57" a="1"/>
  <c r="E37" i="57" s="1"/>
  <c r="T41" i="47" a="1"/>
  <c r="T41" i="47" s="1"/>
  <c r="D108" i="45"/>
  <c r="D42" i="47" s="1" a="1"/>
  <c r="D42" i="47" s="1"/>
  <c r="F37" i="57" a="1"/>
  <c r="F37" i="57" s="1"/>
  <c r="AB41" i="47" a="1"/>
  <c r="AB41" i="47" s="1"/>
  <c r="E108" i="45"/>
  <c r="E42" i="47" s="1" a="1"/>
  <c r="E42" i="47" s="1"/>
  <c r="N41" i="47" a="1"/>
  <c r="N41" i="47" s="1"/>
  <c r="U41" i="47" a="1"/>
  <c r="U41" i="47" s="1"/>
  <c r="R41" i="47" a="1"/>
  <c r="R41" i="47" s="1"/>
  <c r="L41" i="47" a="1"/>
  <c r="L41" i="47" s="1"/>
  <c r="S41" i="47" a="1"/>
  <c r="S41" i="47" s="1"/>
  <c r="V41" i="47" a="1"/>
  <c r="V41" i="47" s="1"/>
  <c r="Z41" i="47" a="1"/>
  <c r="Z41" i="47" s="1"/>
  <c r="AQ66" i="45"/>
  <c r="AC41" i="47" a="1"/>
  <c r="AC41" i="47" s="1"/>
  <c r="M41" i="47" a="1"/>
  <c r="M41" i="47" s="1"/>
  <c r="AQ65" i="45"/>
  <c r="H108" i="45"/>
  <c r="H42" i="47" s="1" a="1"/>
  <c r="H42" i="47" s="1"/>
  <c r="O41" i="47" a="1"/>
  <c r="O41" i="47" s="1"/>
  <c r="AA41" i="47" a="1"/>
  <c r="AA41" i="47" s="1"/>
  <c r="AQ64" i="45"/>
  <c r="AQ62" i="45"/>
  <c r="G108" i="45"/>
  <c r="G42" i="47" s="1" a="1"/>
  <c r="G42" i="47" s="1"/>
  <c r="D37" i="57" a="1"/>
  <c r="D37" i="57" s="1"/>
  <c r="AQ67" i="45"/>
  <c r="F108" i="45"/>
  <c r="F42" i="47" s="1" a="1"/>
  <c r="F42" i="47" s="1"/>
  <c r="AR55" i="45"/>
  <c r="AR47" i="45"/>
  <c r="AR45" i="45"/>
  <c r="AR46" i="45"/>
  <c r="AQ63" i="45"/>
  <c r="AR59" i="45"/>
  <c r="AR58" i="45"/>
  <c r="C108" i="45"/>
  <c r="C42" i="47" s="1" a="1"/>
  <c r="C42" i="47" s="1"/>
  <c r="AR52" i="45"/>
  <c r="AR51" i="45"/>
  <c r="AR53" i="45"/>
  <c r="AR49" i="45"/>
  <c r="AR48" i="45"/>
  <c r="B49" i="63"/>
  <c r="BA44" i="18" a="1"/>
  <c r="BA44" i="18" s="1"/>
  <c r="C49" i="63"/>
  <c r="K49" i="63" s="1"/>
  <c r="BB44" i="18" a="1"/>
  <c r="BB44" i="18" s="1"/>
  <c r="D49" i="63"/>
  <c r="L49" i="63" s="1"/>
  <c r="G49" i="63"/>
  <c r="O49" i="63" s="1"/>
  <c r="BD44" i="18" a="1"/>
  <c r="BD44" i="18" s="1"/>
  <c r="F49" i="63"/>
  <c r="N49" i="63" s="1"/>
  <c r="E49" i="63"/>
  <c r="M49" i="63" s="1"/>
  <c r="AJ44" i="18" a="1"/>
  <c r="AJ44" i="18" s="1"/>
  <c r="BP44" i="18"/>
  <c r="BT44" i="18"/>
  <c r="BQ44" i="18"/>
  <c r="BR44" i="18"/>
  <c r="BU44" i="18"/>
  <c r="BS44" i="18"/>
  <c r="C37" i="57" a="1"/>
  <c r="C37" i="57" s="1"/>
  <c r="AO49" i="17"/>
  <c r="AO104" i="17" s="1"/>
  <c r="W104" i="17"/>
  <c r="AN49" i="17"/>
  <c r="AN104" i="17" s="1"/>
  <c r="V104" i="17"/>
  <c r="AR49" i="17"/>
  <c r="AR104" i="17" s="1"/>
  <c r="Z104" i="17"/>
  <c r="AP49" i="17"/>
  <c r="AP104" i="17" s="1"/>
  <c r="X104" i="17"/>
  <c r="AQ12" i="41"/>
  <c r="AQ20" i="41" s="1"/>
  <c r="AQ10" i="41"/>
  <c r="AQ18" i="41" s="1"/>
  <c r="AL44" i="18" a="1"/>
  <c r="AL44" i="18" s="1"/>
  <c r="BZ43" i="18"/>
  <c r="AZ44" i="18" a="1"/>
  <c r="AZ44" i="18" s="1"/>
  <c r="AU44" i="18" a="1"/>
  <c r="AU44" i="18" s="1"/>
  <c r="AZ13" i="3" s="1"/>
  <c r="AZ21" i="3" s="1"/>
  <c r="BI44" i="18" a="1"/>
  <c r="BI44" i="18" s="1"/>
  <c r="AC44" i="18" a="1"/>
  <c r="AC44" i="18" s="1"/>
  <c r="R43" i="18"/>
  <c r="M44" i="18" a="1"/>
  <c r="M44" i="18" s="1"/>
  <c r="AQ13" i="41"/>
  <c r="AQ21" i="41" s="1"/>
  <c r="AP43" i="18"/>
  <c r="AQ14" i="41"/>
  <c r="AQ22" i="41" s="1"/>
  <c r="L64" i="3"/>
  <c r="C44" i="60" s="1"/>
  <c r="J44" i="60" s="1"/>
  <c r="W43" i="18"/>
  <c r="BY43" i="18"/>
  <c r="AQ11" i="41"/>
  <c r="AQ19" i="41" s="1"/>
  <c r="BX43" i="18"/>
  <c r="D43" i="60"/>
  <c r="K43" i="60" s="1"/>
  <c r="C43" i="60"/>
  <c r="J43" i="60" s="1"/>
  <c r="F43" i="60"/>
  <c r="M43" i="60" s="1"/>
  <c r="AW44" i="18" a="1"/>
  <c r="AW44" i="18" s="1"/>
  <c r="AZ15" i="3" s="1"/>
  <c r="AZ23" i="3" s="1"/>
  <c r="Q44" i="18" a="1"/>
  <c r="Q44" i="18" s="1"/>
  <c r="AK44" i="18" a="1"/>
  <c r="AK44" i="18" s="1"/>
  <c r="CA43" i="18"/>
  <c r="AS49" i="17"/>
  <c r="AS104" i="17" s="1"/>
  <c r="CC43" i="18"/>
  <c r="CB43" i="18"/>
  <c r="BM44" i="18" a="1"/>
  <c r="BM44" i="18" s="1"/>
  <c r="AR15" i="41" s="1"/>
  <c r="AR23" i="41" s="1"/>
  <c r="Y43" i="18"/>
  <c r="T43" i="18"/>
  <c r="O44" i="18" a="1"/>
  <c r="O44" i="18" s="1"/>
  <c r="AD44" i="18" a="1"/>
  <c r="AD44" i="18" s="1"/>
  <c r="AM44" i="18" a="1"/>
  <c r="AM44" i="18" s="1"/>
  <c r="L44" i="18" a="1"/>
  <c r="L44" i="18" s="1"/>
  <c r="AE44" i="18" a="1"/>
  <c r="AE44" i="18" s="1"/>
  <c r="BC44" i="18" a="1"/>
  <c r="BC44" i="18" s="1"/>
  <c r="BJ44" i="18" a="1"/>
  <c r="BJ44" i="18" s="1"/>
  <c r="V43" i="18"/>
  <c r="U43" i="18"/>
  <c r="P44" i="18" a="1"/>
  <c r="P44" i="18" s="1"/>
  <c r="AF44" i="18" a="1"/>
  <c r="AF44" i="18" s="1"/>
  <c r="AO44" i="18" a="1"/>
  <c r="AO44" i="18" s="1"/>
  <c r="BK44" i="18" a="1"/>
  <c r="BK44" i="18" s="1"/>
  <c r="AR13" i="41" s="1"/>
  <c r="AR21" i="41" s="1"/>
  <c r="AT44" i="18" a="1"/>
  <c r="AT44" i="18" s="1"/>
  <c r="AZ12" i="3" s="1"/>
  <c r="AZ20" i="3" s="1"/>
  <c r="N44" i="18" a="1"/>
  <c r="N44" i="18" s="1"/>
  <c r="AB44" i="18" a="1"/>
  <c r="AB44" i="18" s="1"/>
  <c r="BE44" i="18" a="1"/>
  <c r="BE44" i="18" s="1"/>
  <c r="BL44" i="18" a="1"/>
  <c r="BL44" i="18" s="1"/>
  <c r="AQ49" i="17"/>
  <c r="AQ104" i="17" s="1"/>
  <c r="X43" i="18"/>
  <c r="AV44" i="18" a="1"/>
  <c r="AV44" i="18" s="1"/>
  <c r="AZ14" i="3" s="1"/>
  <c r="AZ22" i="3" s="1"/>
  <c r="AN44" i="18" a="1"/>
  <c r="AN44" i="18" s="1"/>
  <c r="AG44" i="18" a="1"/>
  <c r="AG44" i="18" s="1"/>
  <c r="BH44" i="18" a="1"/>
  <c r="BH44" i="18" s="1"/>
  <c r="AY24" i="3"/>
  <c r="AP10" i="25" s="1"/>
  <c r="AP11" i="25" s="1"/>
  <c r="AR44" i="18" a="1"/>
  <c r="AR44" i="18" s="1"/>
  <c r="AZ10" i="3" s="1"/>
  <c r="AZ18" i="3" s="1"/>
  <c r="AS44" i="18" a="1"/>
  <c r="AS44" i="18" s="1"/>
  <c r="AZ11" i="3" s="1"/>
  <c r="AZ19" i="3" s="1"/>
  <c r="AQ15" i="41"/>
  <c r="AQ23" i="41" s="1"/>
  <c r="AS13" i="30" a="1"/>
  <c r="AS13" i="30" s="1"/>
  <c r="AS21" i="30" s="1"/>
  <c r="AS15" i="30" a="1"/>
  <c r="AS15" i="30" s="1"/>
  <c r="AS23" i="30" s="1"/>
  <c r="AS10" i="30" a="1"/>
  <c r="AS10" i="30" s="1"/>
  <c r="AS18" i="30" s="1"/>
  <c r="AJ50" i="17"/>
  <c r="AJ105" i="17" s="1"/>
  <c r="AI50" i="17"/>
  <c r="AI105" i="17" s="1"/>
  <c r="AS12" i="30" a="1"/>
  <c r="AS12" i="30" s="1"/>
  <c r="AS20" i="30" s="1"/>
  <c r="AG50" i="17"/>
  <c r="AG105" i="17" s="1"/>
  <c r="AS14" i="30" a="1"/>
  <c r="AS14" i="30" s="1"/>
  <c r="AS22" i="30" s="1"/>
  <c r="AS11" i="30" a="1"/>
  <c r="AS11" i="30" s="1"/>
  <c r="AS19" i="30" s="1"/>
  <c r="AE50" i="17"/>
  <c r="AE105" i="17" s="1"/>
  <c r="X50" i="17" a="1"/>
  <c r="X50" i="17" s="1"/>
  <c r="X105" i="17" s="1"/>
  <c r="Y50" i="17" a="1"/>
  <c r="Y50" i="17" s="1"/>
  <c r="Y105" i="17" s="1"/>
  <c r="W50" i="17" a="1"/>
  <c r="W50" i="17" s="1"/>
  <c r="W105" i="17" s="1"/>
  <c r="V50" i="17" a="1"/>
  <c r="V50" i="17" s="1"/>
  <c r="V105" i="17" s="1"/>
  <c r="AH50" i="17"/>
  <c r="AH105" i="17" s="1"/>
  <c r="AF50" i="17"/>
  <c r="AF105" i="17" s="1"/>
  <c r="AA50" i="17" a="1"/>
  <c r="AA50" i="17" s="1"/>
  <c r="AA105" i="17" s="1"/>
  <c r="Z50" i="17" a="1"/>
  <c r="Z50" i="17" s="1"/>
  <c r="Z105" i="17" s="1"/>
  <c r="G51" i="59"/>
  <c r="H47" i="28"/>
  <c r="S50" i="17"/>
  <c r="R51" i="17" a="1"/>
  <c r="R51" i="17" s="1"/>
  <c r="BA51" i="17" s="1"/>
  <c r="M51" i="17" a="1"/>
  <c r="M51" i="17" s="1"/>
  <c r="AV51" i="17" s="1"/>
  <c r="N51" i="17" a="1"/>
  <c r="N51" i="17" s="1"/>
  <c r="AW51" i="17" s="1"/>
  <c r="P51" i="17" a="1"/>
  <c r="P51" i="17" s="1"/>
  <c r="AY51" i="17" s="1"/>
  <c r="Q51" i="17" a="1"/>
  <c r="Q51" i="17" s="1"/>
  <c r="AZ51" i="17" s="1"/>
  <c r="O51" i="17" a="1"/>
  <c r="O51" i="17" s="1"/>
  <c r="AX51" i="17" s="1"/>
  <c r="AQ24" i="30"/>
  <c r="B68" i="30" s="1"/>
  <c r="AP43" i="53"/>
  <c r="AM44" i="53" a="1"/>
  <c r="AM44" i="53" s="1"/>
  <c r="W43" i="53"/>
  <c r="T43" i="53"/>
  <c r="AS44" i="53" a="1"/>
  <c r="AS44" i="53" s="1"/>
  <c r="AE44" i="53" a="1"/>
  <c r="AE44" i="53" s="1"/>
  <c r="M44" i="53" a="1"/>
  <c r="M44" i="53" s="1"/>
  <c r="AJ44" i="53" a="1"/>
  <c r="AJ44" i="53" s="1"/>
  <c r="O44" i="53" a="1"/>
  <c r="O44" i="53" s="1"/>
  <c r="L44" i="53" a="1"/>
  <c r="L44" i="53" s="1"/>
  <c r="AF44" i="53" a="1"/>
  <c r="AF44" i="53" s="1"/>
  <c r="AV44" i="53" a="1"/>
  <c r="AV44" i="53" s="1"/>
  <c r="R43" i="53"/>
  <c r="AD44" i="53" a="1"/>
  <c r="AD44" i="53" s="1"/>
  <c r="AR44" i="53" a="1"/>
  <c r="AR44" i="53" s="1"/>
  <c r="P44" i="53" a="1"/>
  <c r="P44" i="53" s="1"/>
  <c r="AU44" i="53" a="1"/>
  <c r="AU44" i="53" s="1"/>
  <c r="AC44" i="53" a="1"/>
  <c r="AC44" i="53" s="1"/>
  <c r="Q44" i="53" a="1"/>
  <c r="Q44" i="53" s="1"/>
  <c r="AB44" i="53" a="1"/>
  <c r="AB44" i="53" s="1"/>
  <c r="N44" i="53" a="1"/>
  <c r="N44" i="53" s="1"/>
  <c r="AW44" i="53" a="1"/>
  <c r="AW44" i="53" s="1"/>
  <c r="AT44" i="53" a="1"/>
  <c r="AT44" i="53" s="1"/>
  <c r="AG44" i="53" a="1"/>
  <c r="AG44" i="53" s="1"/>
  <c r="AK44" i="53" a="1"/>
  <c r="AK44" i="53" s="1"/>
  <c r="U43" i="53"/>
  <c r="AL44" i="53" a="1"/>
  <c r="AL44" i="53" s="1"/>
  <c r="V43" i="53"/>
  <c r="AO44" i="53" a="1"/>
  <c r="AO44" i="53" s="1"/>
  <c r="Y43" i="53"/>
  <c r="AN44" i="53" a="1"/>
  <c r="AN44" i="53" s="1"/>
  <c r="X43" i="53"/>
  <c r="A50" i="53"/>
  <c r="G49" i="13"/>
  <c r="G49" i="16" s="1" a="1"/>
  <c r="G49" i="16" s="1"/>
  <c r="Y48" i="13"/>
  <c r="Y47" i="16" a="1"/>
  <c r="Y47" i="16" s="1"/>
  <c r="AA48" i="13"/>
  <c r="S48" i="13"/>
  <c r="S48" i="16" s="1" a="1"/>
  <c r="S48" i="16" s="1"/>
  <c r="J48" i="13"/>
  <c r="P47" i="13"/>
  <c r="Q48" i="13"/>
  <c r="W47" i="13"/>
  <c r="N48" i="13"/>
  <c r="N47" i="16" a="1"/>
  <c r="N47" i="16" s="1"/>
  <c r="U48" i="13"/>
  <c r="U47" i="16" a="1"/>
  <c r="U47" i="16" s="1"/>
  <c r="D48" i="13"/>
  <c r="D47" i="16" a="1"/>
  <c r="D47" i="16" s="1"/>
  <c r="V49" i="13"/>
  <c r="O48" i="13"/>
  <c r="Z49" i="13"/>
  <c r="F48" i="13"/>
  <c r="AC48" i="13"/>
  <c r="AD47" i="13"/>
  <c r="T49" i="13"/>
  <c r="I47" i="13"/>
  <c r="C48" i="13"/>
  <c r="H48" i="13"/>
  <c r="E48" i="13"/>
  <c r="E48" i="16" s="1" a="1"/>
  <c r="E48" i="16" s="1"/>
  <c r="R48" i="13"/>
  <c r="R47" i="16" a="1"/>
  <c r="R47" i="16" s="1"/>
  <c r="X49" i="13"/>
  <c r="M48" i="13"/>
  <c r="L48" i="13"/>
  <c r="L48" i="16" s="1" a="1"/>
  <c r="L48" i="16" s="1"/>
  <c r="K48" i="13"/>
  <c r="K47" i="16" a="1"/>
  <c r="K47" i="16" s="1"/>
  <c r="AB48" i="13"/>
  <c r="AB47" i="16" a="1"/>
  <c r="AB47" i="16" s="1"/>
  <c r="AX3" i="41"/>
  <c r="AX2" i="41"/>
  <c r="AW5" i="41"/>
  <c r="AX4" i="41"/>
  <c r="AX7" i="41"/>
  <c r="AX6" i="41"/>
  <c r="AA47" i="16" a="1"/>
  <c r="AA47" i="16" s="1"/>
  <c r="T47" i="16" a="1"/>
  <c r="T47" i="16" s="1"/>
  <c r="M47" i="16" a="1"/>
  <c r="M47" i="16" s="1"/>
  <c r="F47" i="16" a="1"/>
  <c r="F47" i="16" s="1"/>
  <c r="AX3" i="30"/>
  <c r="AX2" i="30"/>
  <c r="Z48" i="16" a="1"/>
  <c r="Z48" i="16" s="1"/>
  <c r="AX7" i="30"/>
  <c r="AW6" i="30"/>
  <c r="AW5" i="30"/>
  <c r="AX4" i="30"/>
  <c r="AX22" i="1"/>
  <c r="C75" i="1"/>
  <c r="D77" i="1"/>
  <c r="AY23" i="1"/>
  <c r="E76" i="1"/>
  <c r="AX24" i="1"/>
  <c r="F75" i="1"/>
  <c r="AW25" i="1"/>
  <c r="G77" i="1"/>
  <c r="AY26" i="1"/>
  <c r="BG5" i="3"/>
  <c r="BG6" i="3"/>
  <c r="BG4" i="3"/>
  <c r="BG7" i="3"/>
  <c r="BG2" i="3"/>
  <c r="BG3" i="3"/>
  <c r="B49" i="18"/>
  <c r="I54" i="17"/>
  <c r="L54" i="17"/>
  <c r="K48" i="53" s="1"/>
  <c r="K48" i="18"/>
  <c r="A51" i="18"/>
  <c r="C76" i="1"/>
  <c r="C41" i="66" l="1" a="1"/>
  <c r="C41" i="66" s="1"/>
  <c r="C42" i="28" s="1"/>
  <c r="D41" i="66" a="1"/>
  <c r="D41" i="66" s="1"/>
  <c r="D42" i="28" s="1"/>
  <c r="E41" i="66" a="1"/>
  <c r="E41" i="66" s="1"/>
  <c r="E42" i="28" s="1"/>
  <c r="F41" i="66" a="1"/>
  <c r="F41" i="66" s="1"/>
  <c r="F42" i="28" s="1"/>
  <c r="Q41" i="47" a="1"/>
  <c r="Q41" i="47" s="1"/>
  <c r="I42" i="47"/>
  <c r="X41" i="47" a="1"/>
  <c r="X41" i="47" s="1"/>
  <c r="J41" i="47" a="1"/>
  <c r="J41" i="47" s="1"/>
  <c r="W41" i="47"/>
  <c r="AD41" i="47"/>
  <c r="P41" i="47"/>
  <c r="AR2" i="45"/>
  <c r="AR22" i="45" s="1" a="1"/>
  <c r="AR22" i="45" s="1"/>
  <c r="AR42" i="45" s="1"/>
  <c r="AR3" i="45"/>
  <c r="AR23" i="45" s="1" a="1"/>
  <c r="AR23" i="45" s="1"/>
  <c r="AR43" i="45" s="1"/>
  <c r="AR4" i="45"/>
  <c r="AR24" i="45" s="1" a="1"/>
  <c r="AR24" i="45" s="1"/>
  <c r="AR44" i="45" s="1"/>
  <c r="AS8" i="45"/>
  <c r="AS28" i="45" s="1" a="1"/>
  <c r="AS28" i="45" s="1"/>
  <c r="AS9" i="45"/>
  <c r="AS29" i="45" s="1" a="1"/>
  <c r="AS29" i="45" s="1"/>
  <c r="AS10" i="45"/>
  <c r="AS30" i="45" s="1" a="1"/>
  <c r="AS30" i="45" s="1"/>
  <c r="AS17" i="45"/>
  <c r="AS37" i="45" s="1" a="1"/>
  <c r="AS37" i="45" s="1"/>
  <c r="AS18" i="45"/>
  <c r="AS38" i="45" s="1" a="1"/>
  <c r="AS38" i="45" s="1"/>
  <c r="AS19" i="45"/>
  <c r="AS39" i="45" s="1" a="1"/>
  <c r="AS39" i="45" s="1"/>
  <c r="AS59" i="45" s="1"/>
  <c r="AS5" i="45"/>
  <c r="AS25" i="45" s="1" a="1"/>
  <c r="AS25" i="45" s="1"/>
  <c r="AS45" i="45" s="1"/>
  <c r="AS7" i="45"/>
  <c r="AS27" i="45" s="1" a="1"/>
  <c r="AS27" i="45" s="1"/>
  <c r="AS6" i="45"/>
  <c r="AS26" i="45" s="1" a="1"/>
  <c r="AS26" i="45" s="1"/>
  <c r="AS15" i="45"/>
  <c r="AS35" i="45" s="1" a="1"/>
  <c r="AS35" i="45" s="1"/>
  <c r="AS14" i="45"/>
  <c r="AS34" i="45" s="1" a="1"/>
  <c r="AS34" i="45" s="1"/>
  <c r="AS16" i="45"/>
  <c r="AS36" i="45" s="1" a="1"/>
  <c r="AS36" i="45" s="1"/>
  <c r="AS12" i="45"/>
  <c r="AS32" i="45" s="1" a="1"/>
  <c r="AS32" i="45" s="1"/>
  <c r="AS13" i="45"/>
  <c r="AS33" i="45" s="1" a="1"/>
  <c r="AS33" i="45" s="1"/>
  <c r="AS53" i="45" s="1"/>
  <c r="AS11" i="45"/>
  <c r="AS31" i="45" s="1" a="1"/>
  <c r="AS31" i="45" s="1"/>
  <c r="AS51" i="45" s="1"/>
  <c r="H49" i="63"/>
  <c r="J49" i="63"/>
  <c r="P49" i="63" s="1"/>
  <c r="Y42" i="47" a="1"/>
  <c r="Y42" i="47" s="1"/>
  <c r="K42" i="47" a="1"/>
  <c r="K42" i="47" s="1"/>
  <c r="R42" i="47" a="1"/>
  <c r="R42" i="47" s="1"/>
  <c r="X42" i="47" a="1"/>
  <c r="X42" i="47" s="1"/>
  <c r="S42" i="47" a="1"/>
  <c r="S42" i="47" s="1"/>
  <c r="L42" i="47" a="1"/>
  <c r="L42" i="47" s="1"/>
  <c r="Z42" i="47" a="1"/>
  <c r="Z42" i="47" s="1"/>
  <c r="M42" i="47" a="1"/>
  <c r="M42" i="47" s="1"/>
  <c r="O42" i="47" a="1"/>
  <c r="O42" i="47" s="1"/>
  <c r="AA42" i="47" a="1"/>
  <c r="AA42" i="47" s="1"/>
  <c r="AC42" i="47" a="1"/>
  <c r="AC42" i="47" s="1"/>
  <c r="T42" i="47" a="1"/>
  <c r="T42" i="47" s="1"/>
  <c r="V42" i="47" a="1"/>
  <c r="V42" i="47" s="1"/>
  <c r="E38" i="57" a="1"/>
  <c r="E38" i="57" s="1"/>
  <c r="AR64" i="45"/>
  <c r="F38" i="57" a="1"/>
  <c r="F38" i="57" s="1"/>
  <c r="D38" i="57" a="1"/>
  <c r="D38" i="57" s="1"/>
  <c r="G109" i="45"/>
  <c r="G43" i="47" s="1" a="1"/>
  <c r="G43" i="47" s="1"/>
  <c r="U42" i="47" a="1"/>
  <c r="U42" i="47" s="1"/>
  <c r="AB42" i="47" a="1"/>
  <c r="AB42" i="47" s="1"/>
  <c r="E109" i="45"/>
  <c r="E43" i="47" s="1" a="1"/>
  <c r="E43" i="47" s="1"/>
  <c r="N42" i="47" a="1"/>
  <c r="N42" i="47" s="1"/>
  <c r="AR67" i="45"/>
  <c r="AR66" i="45"/>
  <c r="H109" i="45"/>
  <c r="H43" i="47" s="1" a="1"/>
  <c r="H43" i="47" s="1"/>
  <c r="F109" i="45"/>
  <c r="F43" i="47" s="1" a="1"/>
  <c r="F43" i="47" s="1"/>
  <c r="D109" i="45"/>
  <c r="D43" i="47" s="1" a="1"/>
  <c r="D43" i="47" s="1"/>
  <c r="AR65" i="45"/>
  <c r="AS58" i="45"/>
  <c r="AS57" i="45"/>
  <c r="AR63" i="45"/>
  <c r="AS47" i="45"/>
  <c r="AS46" i="45"/>
  <c r="AS52" i="45"/>
  <c r="AS56" i="45"/>
  <c r="AS55" i="45"/>
  <c r="AS54" i="45"/>
  <c r="J42" i="47" a="1"/>
  <c r="J42" i="47" s="1"/>
  <c r="Q42" i="47" a="1"/>
  <c r="Q42" i="47" s="1"/>
  <c r="AS50" i="45"/>
  <c r="AS49" i="45"/>
  <c r="AS48" i="45"/>
  <c r="B50" i="63"/>
  <c r="AN45" i="18" a="1"/>
  <c r="AN45" i="18" s="1"/>
  <c r="F50" i="63"/>
  <c r="N50" i="63" s="1"/>
  <c r="AM45" i="18" a="1"/>
  <c r="AM45" i="18" s="1"/>
  <c r="E50" i="63"/>
  <c r="M50" i="63" s="1"/>
  <c r="BE45" i="18" a="1"/>
  <c r="BE45" i="18" s="1"/>
  <c r="G50" i="63"/>
  <c r="O50" i="63" s="1"/>
  <c r="BB45" i="18" a="1"/>
  <c r="BB45" i="18" s="1"/>
  <c r="D50" i="63"/>
  <c r="L50" i="63" s="1"/>
  <c r="C50" i="63"/>
  <c r="K50" i="63" s="1"/>
  <c r="AZ45" i="18" a="1"/>
  <c r="AZ45" i="18" s="1"/>
  <c r="BS45" i="18"/>
  <c r="BP45" i="18"/>
  <c r="BT45" i="18"/>
  <c r="BR45" i="18"/>
  <c r="BQ45" i="18"/>
  <c r="BU45" i="18"/>
  <c r="C38" i="57" a="1"/>
  <c r="C38" i="57" s="1"/>
  <c r="AR11" i="41"/>
  <c r="AR19" i="41" s="1"/>
  <c r="AK45" i="18" a="1"/>
  <c r="AK45" i="18" s="1"/>
  <c r="BA45" i="18" a="1"/>
  <c r="BA45" i="18" s="1"/>
  <c r="F44" i="60"/>
  <c r="M44" i="60" s="1"/>
  <c r="AO45" i="18" a="1"/>
  <c r="AO45" i="18" s="1"/>
  <c r="D44" i="60"/>
  <c r="K44" i="60" s="1"/>
  <c r="E44" i="60"/>
  <c r="L44" i="60" s="1"/>
  <c r="AR12" i="41"/>
  <c r="AR20" i="41" s="1"/>
  <c r="AP44" i="18"/>
  <c r="CA44" i="18"/>
  <c r="AJ45" i="18" a="1"/>
  <c r="AJ45" i="18" s="1"/>
  <c r="BY44" i="18"/>
  <c r="AL45" i="18" a="1"/>
  <c r="AL45" i="18" s="1"/>
  <c r="BZ44" i="18"/>
  <c r="Y44" i="18"/>
  <c r="AG45" i="18" a="1"/>
  <c r="AG45" i="18" s="1"/>
  <c r="BI45" i="18" a="1"/>
  <c r="BI45" i="18" s="1"/>
  <c r="T44" i="18"/>
  <c r="U44" i="18"/>
  <c r="AB45" i="18" a="1"/>
  <c r="AB45" i="18" s="1"/>
  <c r="L65" i="3"/>
  <c r="D45" i="60" s="1"/>
  <c r="K45" i="60" s="1"/>
  <c r="AT45" i="18" a="1"/>
  <c r="AT45" i="18" s="1"/>
  <c r="BA12" i="3" s="1"/>
  <c r="BA20" i="3" s="1"/>
  <c r="V44" i="18"/>
  <c r="O45" i="18" a="1"/>
  <c r="O45" i="18" s="1"/>
  <c r="AC45" i="18" a="1"/>
  <c r="AC45" i="18" s="1"/>
  <c r="CC44" i="18"/>
  <c r="BX44" i="18"/>
  <c r="X44" i="18"/>
  <c r="AR14" i="41"/>
  <c r="AR22" i="41" s="1"/>
  <c r="AR45" i="18" a="1"/>
  <c r="AR45" i="18" s="1"/>
  <c r="BA10" i="3" s="1"/>
  <c r="BA18" i="3" s="1"/>
  <c r="L45" i="18" a="1"/>
  <c r="L45" i="18" s="1"/>
  <c r="BD45" i="18" a="1"/>
  <c r="BD45" i="18" s="1"/>
  <c r="BJ45" i="18" a="1"/>
  <c r="BJ45" i="18" s="1"/>
  <c r="AS12" i="41" s="1"/>
  <c r="AS20" i="41" s="1"/>
  <c r="P45" i="18" a="1"/>
  <c r="P45" i="18" s="1"/>
  <c r="AS45" i="18" a="1"/>
  <c r="AS45" i="18" s="1"/>
  <c r="BA11" i="3" s="1"/>
  <c r="BA19" i="3" s="1"/>
  <c r="M45" i="18" a="1"/>
  <c r="M45" i="18" s="1"/>
  <c r="AE45" i="18" a="1"/>
  <c r="AE45" i="18" s="1"/>
  <c r="BC45" i="18" a="1"/>
  <c r="BC45" i="18" s="1"/>
  <c r="BL45" i="18" a="1"/>
  <c r="BL45" i="18" s="1"/>
  <c r="AR10" i="41"/>
  <c r="AR18" i="41" s="1"/>
  <c r="BK45" i="18" a="1"/>
  <c r="BK45" i="18" s="1"/>
  <c r="R44" i="18"/>
  <c r="AU45" i="18" a="1"/>
  <c r="AU45" i="18" s="1"/>
  <c r="BA13" i="3" s="1"/>
  <c r="BA21" i="3" s="1"/>
  <c r="N45" i="18" a="1"/>
  <c r="N45" i="18" s="1"/>
  <c r="BM45" i="18" a="1"/>
  <c r="BM45" i="18" s="1"/>
  <c r="AV45" i="18" a="1"/>
  <c r="AV45" i="18" s="1"/>
  <c r="BA14" i="3" s="1"/>
  <c r="BA22" i="3" s="1"/>
  <c r="AD45" i="18" a="1"/>
  <c r="AD45" i="18" s="1"/>
  <c r="W44" i="18"/>
  <c r="AW45" i="18" a="1"/>
  <c r="AW45" i="18" s="1"/>
  <c r="BA15" i="3" s="1"/>
  <c r="BA23" i="3" s="1"/>
  <c r="Q45" i="18" a="1"/>
  <c r="Q45" i="18" s="1"/>
  <c r="AF45" i="18" a="1"/>
  <c r="AF45" i="18" s="1"/>
  <c r="BH45" i="18" a="1"/>
  <c r="BH45" i="18" s="1"/>
  <c r="AZ24" i="3"/>
  <c r="AQ10" i="25" s="1"/>
  <c r="AQ11" i="25" s="1"/>
  <c r="AN50" i="17"/>
  <c r="AN105" i="17" s="1"/>
  <c r="AO50" i="17"/>
  <c r="AO105" i="17" s="1"/>
  <c r="AQ50" i="17"/>
  <c r="AQ105" i="17" s="1"/>
  <c r="AP50" i="17"/>
  <c r="AP105" i="17" s="1"/>
  <c r="AR50" i="17"/>
  <c r="AR105" i="17" s="1"/>
  <c r="CB44" i="18"/>
  <c r="AS50" i="17"/>
  <c r="AS105" i="17" s="1"/>
  <c r="AT15" i="30" a="1"/>
  <c r="AT15" i="30" s="1"/>
  <c r="AT23" i="30" s="1"/>
  <c r="AT10" i="30" a="1"/>
  <c r="AT10" i="30" s="1"/>
  <c r="AT18" i="30" s="1"/>
  <c r="AE51" i="17"/>
  <c r="AE106" i="17" s="1"/>
  <c r="AT12" i="30" a="1"/>
  <c r="AT12" i="30" s="1"/>
  <c r="AT20" i="30" s="1"/>
  <c r="AT14" i="30" a="1"/>
  <c r="AT14" i="30" s="1"/>
  <c r="AT22" i="30" s="1"/>
  <c r="AI51" i="17"/>
  <c r="AI106" i="17" s="1"/>
  <c r="AT11" i="30" a="1"/>
  <c r="AT11" i="30" s="1"/>
  <c r="AT19" i="30" s="1"/>
  <c r="AG51" i="17"/>
  <c r="AG106" i="17" s="1"/>
  <c r="Z51" i="17" a="1"/>
  <c r="Z51" i="17" s="1"/>
  <c r="Z106" i="17" s="1"/>
  <c r="AJ51" i="17"/>
  <c r="AJ106" i="17" s="1"/>
  <c r="X51" i="17" a="1"/>
  <c r="X51" i="17" s="1"/>
  <c r="X106" i="17" s="1"/>
  <c r="AH51" i="17"/>
  <c r="AH106" i="17" s="1"/>
  <c r="AA51" i="17" a="1"/>
  <c r="AA51" i="17" s="1"/>
  <c r="AA106" i="17" s="1"/>
  <c r="AF51" i="17"/>
  <c r="AF106" i="17" s="1"/>
  <c r="Y51" i="17" a="1"/>
  <c r="Y51" i="17" s="1"/>
  <c r="AT13" i="30" a="1"/>
  <c r="AT13" i="30" s="1"/>
  <c r="AT21" i="30" s="1"/>
  <c r="V51" i="17" a="1"/>
  <c r="V51" i="17" s="1"/>
  <c r="V106" i="17" s="1"/>
  <c r="W51" i="17" a="1"/>
  <c r="W51" i="17" s="1"/>
  <c r="W106" i="17" s="1"/>
  <c r="H48" i="28"/>
  <c r="G52" i="59"/>
  <c r="S51" i="17"/>
  <c r="P52" i="17" a="1"/>
  <c r="P52" i="17" s="1"/>
  <c r="AY52" i="17" s="1"/>
  <c r="O52" i="17" a="1"/>
  <c r="O52" i="17" s="1"/>
  <c r="AX52" i="17" s="1"/>
  <c r="M52" i="17" a="1"/>
  <c r="M52" i="17" s="1"/>
  <c r="AV52" i="17" s="1"/>
  <c r="R52" i="17" a="1"/>
  <c r="R52" i="17" s="1"/>
  <c r="BA52" i="17" s="1"/>
  <c r="N52" i="17" a="1"/>
  <c r="N52" i="17" s="1"/>
  <c r="AW52" i="17" s="1"/>
  <c r="Q52" i="17" a="1"/>
  <c r="Q52" i="17" s="1"/>
  <c r="AZ52" i="17" s="1"/>
  <c r="AR24" i="30"/>
  <c r="B69" i="30" s="1"/>
  <c r="AS11" i="41"/>
  <c r="AS19" i="41" s="1"/>
  <c r="AP44" i="53"/>
  <c r="AM45" i="53" a="1"/>
  <c r="AM45" i="53" s="1"/>
  <c r="W44" i="53"/>
  <c r="AN45" i="53" a="1"/>
  <c r="AN45" i="53" s="1"/>
  <c r="X44" i="53"/>
  <c r="U44" i="53"/>
  <c r="AK45" i="53" a="1"/>
  <c r="AK45" i="53" s="1"/>
  <c r="V44" i="53"/>
  <c r="AL45" i="53" a="1"/>
  <c r="AL45" i="53" s="1"/>
  <c r="AO45" i="53" a="1"/>
  <c r="AO45" i="53" s="1"/>
  <c r="Y44" i="53"/>
  <c r="L45" i="53" a="1"/>
  <c r="L45" i="53" s="1"/>
  <c r="AF45" i="53" a="1"/>
  <c r="AF45" i="53" s="1"/>
  <c r="AJ45" i="53" a="1"/>
  <c r="AJ45" i="53" s="1"/>
  <c r="AU45" i="53" a="1"/>
  <c r="AU45" i="53" s="1"/>
  <c r="AD45" i="53" a="1"/>
  <c r="AD45" i="53" s="1"/>
  <c r="AB45" i="53" a="1"/>
  <c r="AB45" i="53" s="1"/>
  <c r="T44" i="53"/>
  <c r="Q45" i="53" a="1"/>
  <c r="Q45" i="53" s="1"/>
  <c r="AW45" i="53" a="1"/>
  <c r="AW45" i="53" s="1"/>
  <c r="AG45" i="53" a="1"/>
  <c r="AG45" i="53" s="1"/>
  <c r="R44" i="53"/>
  <c r="M45" i="53" a="1"/>
  <c r="M45" i="53" s="1"/>
  <c r="AS45" i="53" a="1"/>
  <c r="AS45" i="53" s="1"/>
  <c r="AC45" i="53" a="1"/>
  <c r="AC45" i="53" s="1"/>
  <c r="AE45" i="53" a="1"/>
  <c r="AE45" i="53" s="1"/>
  <c r="O45" i="53" a="1"/>
  <c r="O45" i="53" s="1"/>
  <c r="N45" i="53" a="1"/>
  <c r="N45" i="53" s="1"/>
  <c r="AV45" i="53" a="1"/>
  <c r="AV45" i="53" s="1"/>
  <c r="P45" i="53" a="1"/>
  <c r="P45" i="53" s="1"/>
  <c r="AT45" i="53" a="1"/>
  <c r="AT45" i="53" s="1"/>
  <c r="AR45" i="53" a="1"/>
  <c r="AR45" i="53" s="1"/>
  <c r="A51" i="53"/>
  <c r="L49" i="13"/>
  <c r="L49" i="16" s="1" a="1"/>
  <c r="L49" i="16" s="1"/>
  <c r="X50" i="13"/>
  <c r="R49" i="13"/>
  <c r="R48" i="16" a="1"/>
  <c r="R48" i="16" s="1"/>
  <c r="F49" i="13"/>
  <c r="N49" i="13"/>
  <c r="N48" i="16" a="1"/>
  <c r="N48" i="16" s="1"/>
  <c r="K49" i="13"/>
  <c r="K48" i="16" a="1"/>
  <c r="K48" i="16" s="1"/>
  <c r="H49" i="13"/>
  <c r="O49" i="13"/>
  <c r="U49" i="13"/>
  <c r="U48" i="16" a="1"/>
  <c r="U48" i="16" s="1"/>
  <c r="J49" i="13"/>
  <c r="P48" i="13"/>
  <c r="Y49" i="13"/>
  <c r="Y48" i="16" a="1"/>
  <c r="Y48" i="16" s="1"/>
  <c r="M49" i="13"/>
  <c r="E49" i="13"/>
  <c r="C49" i="13"/>
  <c r="C49" i="16" s="1" a="1"/>
  <c r="C49" i="16" s="1"/>
  <c r="I48" i="13"/>
  <c r="T50" i="13"/>
  <c r="AC49" i="13"/>
  <c r="Z50" i="13"/>
  <c r="D49" i="13"/>
  <c r="D48" i="16" a="1"/>
  <c r="D48" i="16" s="1"/>
  <c r="Q49" i="13"/>
  <c r="W48" i="13"/>
  <c r="AA49" i="13"/>
  <c r="AB49" i="13"/>
  <c r="AB48" i="16" a="1"/>
  <c r="AB48" i="16" s="1"/>
  <c r="AD48" i="13"/>
  <c r="V50" i="13"/>
  <c r="S49" i="13"/>
  <c r="S49" i="16" s="1" a="1"/>
  <c r="S49" i="16" s="1"/>
  <c r="G50" i="13"/>
  <c r="G50" i="16" s="1" a="1"/>
  <c r="G50" i="16" s="1"/>
  <c r="AY7" i="41"/>
  <c r="AY4" i="41"/>
  <c r="AX5" i="41"/>
  <c r="AY2" i="41"/>
  <c r="AY3" i="41"/>
  <c r="AY6" i="41"/>
  <c r="Z49" i="16" a="1"/>
  <c r="Z49" i="16" s="1"/>
  <c r="AX5" i="30"/>
  <c r="AY7" i="30"/>
  <c r="AY3" i="30"/>
  <c r="X49" i="16" a="1"/>
  <c r="X49" i="16" s="1"/>
  <c r="M48" i="16" a="1"/>
  <c r="M48" i="16" s="1"/>
  <c r="AA48" i="16" a="1"/>
  <c r="AA48" i="16" s="1"/>
  <c r="T48" i="16" a="1"/>
  <c r="T48" i="16" s="1"/>
  <c r="F48" i="16" a="1"/>
  <c r="F48" i="16" s="1"/>
  <c r="AY4" i="30"/>
  <c r="AY2" i="30"/>
  <c r="X48" i="16" a="1"/>
  <c r="X48" i="16" s="1"/>
  <c r="J48" i="16" a="1"/>
  <c r="J48" i="16" s="1"/>
  <c r="Q48" i="16" a="1"/>
  <c r="Q48" i="16" s="1"/>
  <c r="C48" i="16" a="1"/>
  <c r="C48" i="16" s="1"/>
  <c r="AX6" i="30"/>
  <c r="E77" i="1"/>
  <c r="AY24" i="1"/>
  <c r="AY22" i="1"/>
  <c r="G78" i="1"/>
  <c r="AZ26" i="1"/>
  <c r="F76" i="1"/>
  <c r="AX25" i="1"/>
  <c r="D78" i="1"/>
  <c r="AZ23" i="1"/>
  <c r="BH3" i="3"/>
  <c r="BH7" i="3"/>
  <c r="BH2" i="3"/>
  <c r="BH6" i="3"/>
  <c r="BH4" i="3"/>
  <c r="BH5" i="3"/>
  <c r="I55" i="17"/>
  <c r="L55" i="17"/>
  <c r="K49" i="53" s="1"/>
  <c r="K49" i="18"/>
  <c r="B50" i="18"/>
  <c r="A52" i="18"/>
  <c r="C42" i="66" l="1" a="1"/>
  <c r="C42" i="66" s="1"/>
  <c r="C43" i="28" s="1"/>
  <c r="D42" i="66" a="1"/>
  <c r="D42" i="66" s="1"/>
  <c r="D43" i="28" s="1"/>
  <c r="E42" i="66" a="1"/>
  <c r="E42" i="66" s="1"/>
  <c r="E43" i="28" s="1"/>
  <c r="F42" i="66" a="1"/>
  <c r="F42" i="66" s="1"/>
  <c r="F43" i="28" s="1"/>
  <c r="W42" i="47"/>
  <c r="AR62" i="45"/>
  <c r="P42" i="47"/>
  <c r="C109" i="45"/>
  <c r="C43" i="47" s="1" a="1"/>
  <c r="C43" i="47" s="1"/>
  <c r="I43" i="47" s="1"/>
  <c r="AD42" i="47"/>
  <c r="AT11" i="45"/>
  <c r="AT31" i="45" s="1" a="1"/>
  <c r="AT31" i="45" s="1"/>
  <c r="AT51" i="45" s="1"/>
  <c r="AT13" i="45"/>
  <c r="AT33" i="45" s="1" a="1"/>
  <c r="AT33" i="45" s="1"/>
  <c r="AT53" i="45" s="1"/>
  <c r="AT12" i="45"/>
  <c r="AT32" i="45" s="1" a="1"/>
  <c r="AT32" i="45" s="1"/>
  <c r="AT52" i="45" s="1"/>
  <c r="AT16" i="45"/>
  <c r="AT36" i="45" s="1" a="1"/>
  <c r="AT36" i="45" s="1"/>
  <c r="AT56" i="45" s="1"/>
  <c r="AT14" i="45"/>
  <c r="AT34" i="45" s="1" a="1"/>
  <c r="AT34" i="45" s="1"/>
  <c r="AT15" i="45"/>
  <c r="AT35" i="45" s="1" a="1"/>
  <c r="AT35" i="45" s="1"/>
  <c r="AT6" i="45"/>
  <c r="AT26" i="45" s="1" a="1"/>
  <c r="AT26" i="45" s="1"/>
  <c r="AT7" i="45"/>
  <c r="AT27" i="45" s="1" a="1"/>
  <c r="AT27" i="45" s="1"/>
  <c r="AT5" i="45"/>
  <c r="AT25" i="45" s="1" a="1"/>
  <c r="AT25" i="45" s="1"/>
  <c r="AT45" i="45" s="1"/>
  <c r="AT19" i="45"/>
  <c r="AT39" i="45" s="1" a="1"/>
  <c r="AT39" i="45" s="1"/>
  <c r="AT59" i="45" s="1"/>
  <c r="AT18" i="45"/>
  <c r="AT38" i="45" s="1" a="1"/>
  <c r="AT38" i="45" s="1"/>
  <c r="AT58" i="45" s="1"/>
  <c r="AT17" i="45"/>
  <c r="AT37" i="45" s="1" a="1"/>
  <c r="AT37" i="45" s="1"/>
  <c r="AT57" i="45" s="1"/>
  <c r="AT10" i="45"/>
  <c r="AT30" i="45" s="1" a="1"/>
  <c r="AT30" i="45" s="1"/>
  <c r="AT9" i="45"/>
  <c r="AT29" i="45" s="1" a="1"/>
  <c r="AT29" i="45" s="1"/>
  <c r="AT8" i="45"/>
  <c r="AT28" i="45" s="1" a="1"/>
  <c r="AT28" i="45" s="1"/>
  <c r="AT48" i="45" s="1"/>
  <c r="AS4" i="45"/>
  <c r="AS24" i="45" s="1" a="1"/>
  <c r="AS24" i="45" s="1"/>
  <c r="AS44" i="45" s="1"/>
  <c r="AS3" i="45"/>
  <c r="AS23" i="45" s="1" a="1"/>
  <c r="AS23" i="45" s="1"/>
  <c r="AS43" i="45" s="1"/>
  <c r="AS2" i="45"/>
  <c r="AS22" i="45" s="1" a="1"/>
  <c r="AS22" i="45" s="1"/>
  <c r="AS42" i="45" s="1"/>
  <c r="H50" i="63"/>
  <c r="J50" i="63"/>
  <c r="P50" i="63" s="1"/>
  <c r="T43" i="47" a="1"/>
  <c r="T43" i="47" s="1"/>
  <c r="AA43" i="47" a="1"/>
  <c r="AA43" i="47" s="1"/>
  <c r="N43" i="47" a="1"/>
  <c r="N43" i="47" s="1"/>
  <c r="E39" i="57" a="1"/>
  <c r="E39" i="57" s="1"/>
  <c r="F39" i="57" a="1"/>
  <c r="F39" i="57" s="1"/>
  <c r="J43" i="47" a="1"/>
  <c r="J43" i="47" s="1"/>
  <c r="Q43" i="47" a="1"/>
  <c r="Q43" i="47" s="1"/>
  <c r="Z43" i="47" a="1"/>
  <c r="Z43" i="47" s="1"/>
  <c r="M43" i="47" a="1"/>
  <c r="M43" i="47" s="1"/>
  <c r="AB43" i="47" a="1"/>
  <c r="AB43" i="47" s="1"/>
  <c r="U43" i="47" a="1"/>
  <c r="U43" i="47" s="1"/>
  <c r="Y43" i="47" a="1"/>
  <c r="Y43" i="47" s="1"/>
  <c r="R43" i="47" a="1"/>
  <c r="R43" i="47" s="1"/>
  <c r="K43" i="47" a="1"/>
  <c r="K43" i="47" s="1"/>
  <c r="D39" i="57" a="1"/>
  <c r="D39" i="57" s="1"/>
  <c r="L43" i="47" a="1"/>
  <c r="L43" i="47" s="1"/>
  <c r="AS66" i="45"/>
  <c r="S43" i="47" a="1"/>
  <c r="S43" i="47" s="1"/>
  <c r="O43" i="47" a="1"/>
  <c r="O43" i="47" s="1"/>
  <c r="V43" i="47" a="1"/>
  <c r="V43" i="47" s="1"/>
  <c r="AS63" i="45"/>
  <c r="G110" i="45"/>
  <c r="G44" i="47" s="1" a="1"/>
  <c r="G44" i="47" s="1"/>
  <c r="E110" i="45"/>
  <c r="E44" i="47" s="1" a="1"/>
  <c r="E44" i="47" s="1"/>
  <c r="AS67" i="45"/>
  <c r="X43" i="47" a="1"/>
  <c r="X43" i="47" s="1"/>
  <c r="D110" i="45"/>
  <c r="D44" i="47" s="1" a="1"/>
  <c r="D44" i="47" s="1"/>
  <c r="AS65" i="45"/>
  <c r="AC43" i="47" a="1"/>
  <c r="AC43" i="47" s="1"/>
  <c r="C110" i="45"/>
  <c r="C44" i="47" s="1" a="1"/>
  <c r="C44" i="47" s="1"/>
  <c r="H110" i="45"/>
  <c r="H44" i="47" s="1" a="1"/>
  <c r="H44" i="47" s="1"/>
  <c r="AS64" i="45"/>
  <c r="AT47" i="45"/>
  <c r="AT46" i="45"/>
  <c r="AT50" i="45"/>
  <c r="AT49" i="45"/>
  <c r="F110" i="45"/>
  <c r="F44" i="47" s="1" a="1"/>
  <c r="F44" i="47" s="1"/>
  <c r="AT55" i="45"/>
  <c r="AT54" i="45"/>
  <c r="C51" i="63"/>
  <c r="K51" i="63" s="1"/>
  <c r="BB46" i="18" a="1"/>
  <c r="BB46" i="18" s="1"/>
  <c r="D51" i="63"/>
  <c r="L51" i="63" s="1"/>
  <c r="AM46" i="18" a="1"/>
  <c r="AM46" i="18" s="1"/>
  <c r="E51" i="63"/>
  <c r="M51" i="63" s="1"/>
  <c r="BD46" i="18" a="1"/>
  <c r="BD46" i="18" s="1"/>
  <c r="F51" i="63"/>
  <c r="N51" i="63" s="1"/>
  <c r="B51" i="63"/>
  <c r="BE46" i="18" a="1"/>
  <c r="BE46" i="18" s="1"/>
  <c r="G51" i="63"/>
  <c r="O51" i="63" s="1"/>
  <c r="BQ46" i="18"/>
  <c r="BU46" i="18"/>
  <c r="BT46" i="18"/>
  <c r="BR46" i="18"/>
  <c r="BS46" i="18"/>
  <c r="BP46" i="18"/>
  <c r="C39" i="57" a="1"/>
  <c r="C39" i="57" s="1"/>
  <c r="AS13" i="41"/>
  <c r="AS21" i="41" s="1"/>
  <c r="AQ51" i="17"/>
  <c r="AQ106" i="17" s="1"/>
  <c r="Y106" i="17"/>
  <c r="CA45" i="18"/>
  <c r="AN46" i="18" a="1"/>
  <c r="AN46" i="18" s="1"/>
  <c r="BZ45" i="18"/>
  <c r="C45" i="60"/>
  <c r="J45" i="60" s="1"/>
  <c r="CC45" i="18"/>
  <c r="AS15" i="41"/>
  <c r="AS23" i="41" s="1"/>
  <c r="AO46" i="18" a="1"/>
  <c r="AO46" i="18" s="1"/>
  <c r="F45" i="60"/>
  <c r="M45" i="60" s="1"/>
  <c r="AS14" i="41"/>
  <c r="AS22" i="41" s="1"/>
  <c r="AL46" i="18" a="1"/>
  <c r="AL46" i="18" s="1"/>
  <c r="E45" i="60"/>
  <c r="L45" i="60" s="1"/>
  <c r="AZ46" i="18" a="1"/>
  <c r="AZ46" i="18" s="1"/>
  <c r="BC46" i="18" a="1"/>
  <c r="BC46" i="18" s="1"/>
  <c r="AS10" i="41"/>
  <c r="AS18" i="41" s="1"/>
  <c r="BX45" i="18"/>
  <c r="L66" i="3"/>
  <c r="D46" i="60" s="1"/>
  <c r="K46" i="60" s="1"/>
  <c r="BM46" i="18" a="1"/>
  <c r="BM46" i="18" s="1"/>
  <c r="AT15" i="41" s="1"/>
  <c r="AT23" i="41" s="1"/>
  <c r="L46" i="18" a="1"/>
  <c r="L46" i="18" s="1"/>
  <c r="AG46" i="18" a="1"/>
  <c r="AG46" i="18" s="1"/>
  <c r="BA24" i="3"/>
  <c r="AR10" i="25" s="1"/>
  <c r="AR11" i="25" s="1"/>
  <c r="T45" i="18"/>
  <c r="CB45" i="18"/>
  <c r="AU46" i="18" a="1"/>
  <c r="AU46" i="18" s="1"/>
  <c r="BB13" i="3" s="1"/>
  <c r="BB21" i="3" s="1"/>
  <c r="BH46" i="18" a="1"/>
  <c r="BH46" i="18" s="1"/>
  <c r="AJ46" i="18" a="1"/>
  <c r="AJ46" i="18" s="1"/>
  <c r="AW46" i="18" a="1"/>
  <c r="AW46" i="18" s="1"/>
  <c r="BB15" i="3" s="1"/>
  <c r="BB23" i="3" s="1"/>
  <c r="O46" i="18" a="1"/>
  <c r="O46" i="18" s="1"/>
  <c r="AC46" i="18" a="1"/>
  <c r="AC46" i="18" s="1"/>
  <c r="BY45" i="18"/>
  <c r="V45" i="18"/>
  <c r="AR46" i="18" a="1"/>
  <c r="AR46" i="18" s="1"/>
  <c r="BB10" i="3" s="1"/>
  <c r="BB18" i="3" s="1"/>
  <c r="P46" i="18" a="1"/>
  <c r="P46" i="18" s="1"/>
  <c r="AK46" i="18" a="1"/>
  <c r="AK46" i="18" s="1"/>
  <c r="AD46" i="18" a="1"/>
  <c r="AD46" i="18" s="1"/>
  <c r="BI46" i="18" a="1"/>
  <c r="BI46" i="18" s="1"/>
  <c r="M46" i="18" a="1"/>
  <c r="M46" i="18" s="1"/>
  <c r="BA46" i="18" a="1"/>
  <c r="BA46" i="18" s="1"/>
  <c r="AE46" i="18" a="1"/>
  <c r="AE46" i="18" s="1"/>
  <c r="BJ46" i="18" a="1"/>
  <c r="BJ46" i="18" s="1"/>
  <c r="X45" i="18"/>
  <c r="U45" i="18"/>
  <c r="AV46" i="18" a="1"/>
  <c r="AV46" i="18" s="1"/>
  <c r="BB14" i="3" s="1"/>
  <c r="BB22" i="3" s="1"/>
  <c r="R45" i="18"/>
  <c r="AT46" i="18" a="1"/>
  <c r="AT46" i="18" s="1"/>
  <c r="BB12" i="3" s="1"/>
  <c r="BB20" i="3" s="1"/>
  <c r="Q46" i="18" a="1"/>
  <c r="Q46" i="18" s="1"/>
  <c r="AF46" i="18" a="1"/>
  <c r="AF46" i="18" s="1"/>
  <c r="BK46" i="18" a="1"/>
  <c r="BK46" i="18" s="1"/>
  <c r="Y45" i="18"/>
  <c r="AP45" i="18"/>
  <c r="W45" i="18"/>
  <c r="AS46" i="18" a="1"/>
  <c r="AS46" i="18" s="1"/>
  <c r="BB11" i="3" s="1"/>
  <c r="BB19" i="3" s="1"/>
  <c r="N46" i="18" a="1"/>
  <c r="N46" i="18" s="1"/>
  <c r="AB46" i="18" a="1"/>
  <c r="AB46" i="18" s="1"/>
  <c r="BL46" i="18" a="1"/>
  <c r="BL46" i="18" s="1"/>
  <c r="AS51" i="17"/>
  <c r="AS106" i="17" s="1"/>
  <c r="AN51" i="17"/>
  <c r="AN106" i="17" s="1"/>
  <c r="AR51" i="17"/>
  <c r="AR106" i="17" s="1"/>
  <c r="AP51" i="17"/>
  <c r="AP106" i="17" s="1"/>
  <c r="AO51" i="17"/>
  <c r="AO106" i="17" s="1"/>
  <c r="AG52" i="17"/>
  <c r="AG107" i="17" s="1"/>
  <c r="AU12" i="30" a="1"/>
  <c r="AU12" i="30" s="1"/>
  <c r="AU20" i="30" s="1"/>
  <c r="AF52" i="17"/>
  <c r="AF107" i="17" s="1"/>
  <c r="AE52" i="17"/>
  <c r="AE107" i="17" s="1"/>
  <c r="AU14" i="30" a="1"/>
  <c r="AU14" i="30" s="1"/>
  <c r="AU22" i="30" s="1"/>
  <c r="AU11" i="30" a="1"/>
  <c r="AU11" i="30" s="1"/>
  <c r="AU19" i="30" s="1"/>
  <c r="AU13" i="30" a="1"/>
  <c r="AU13" i="30" s="1"/>
  <c r="AU21" i="30" s="1"/>
  <c r="AI52" i="17"/>
  <c r="AI107" i="17" s="1"/>
  <c r="AU15" i="30" a="1"/>
  <c r="AU15" i="30" s="1"/>
  <c r="AU23" i="30" s="1"/>
  <c r="AU10" i="30" a="1"/>
  <c r="AU10" i="30" s="1"/>
  <c r="AU18" i="30" s="1"/>
  <c r="V52" i="17" a="1"/>
  <c r="V52" i="17" s="1"/>
  <c r="V107" i="17" s="1"/>
  <c r="AA52" i="17" a="1"/>
  <c r="AA52" i="17" s="1"/>
  <c r="AA107" i="17" s="1"/>
  <c r="Y52" i="17" a="1"/>
  <c r="Y52" i="17" s="1"/>
  <c r="Y107" i="17" s="1"/>
  <c r="AH52" i="17"/>
  <c r="AH107" i="17" s="1"/>
  <c r="AJ52" i="17"/>
  <c r="AJ107" i="17" s="1"/>
  <c r="X52" i="17" a="1"/>
  <c r="X52" i="17" s="1"/>
  <c r="Z52" i="17" a="1"/>
  <c r="Z52" i="17" s="1"/>
  <c r="Z107" i="17" s="1"/>
  <c r="W52" i="17" a="1"/>
  <c r="W52" i="17" s="1"/>
  <c r="W107" i="17" s="1"/>
  <c r="G53" i="59"/>
  <c r="H49" i="28"/>
  <c r="S52" i="17"/>
  <c r="R53" i="17" a="1"/>
  <c r="R53" i="17" s="1"/>
  <c r="BA53" i="17" s="1"/>
  <c r="O53" i="17" a="1"/>
  <c r="O53" i="17" s="1"/>
  <c r="AX53" i="17" s="1"/>
  <c r="N53" i="17" a="1"/>
  <c r="N53" i="17" s="1"/>
  <c r="AW53" i="17" s="1"/>
  <c r="P53" i="17" a="1"/>
  <c r="P53" i="17" s="1"/>
  <c r="AY53" i="17" s="1"/>
  <c r="Q53" i="17" a="1"/>
  <c r="Q53" i="17" s="1"/>
  <c r="AZ53" i="17" s="1"/>
  <c r="M53" i="17" a="1"/>
  <c r="M53" i="17" s="1"/>
  <c r="AV53" i="17" s="1"/>
  <c r="AS24" i="30"/>
  <c r="B70" i="30" s="1"/>
  <c r="AP45" i="53"/>
  <c r="AM46" i="53" a="1"/>
  <c r="AM46" i="53" s="1"/>
  <c r="W45" i="53"/>
  <c r="Y45" i="53"/>
  <c r="AO46" i="53" a="1"/>
  <c r="AO46" i="53" s="1"/>
  <c r="U45" i="53"/>
  <c r="AK46" i="53" a="1"/>
  <c r="AK46" i="53" s="1"/>
  <c r="AN46" i="53" a="1"/>
  <c r="AN46" i="53" s="1"/>
  <c r="X45" i="53"/>
  <c r="AL46" i="53" a="1"/>
  <c r="AL46" i="53" s="1"/>
  <c r="V45" i="53"/>
  <c r="N46" i="53" a="1"/>
  <c r="N46" i="53" s="1"/>
  <c r="P46" i="53" a="1"/>
  <c r="P46" i="53" s="1"/>
  <c r="AW46" i="53" a="1"/>
  <c r="AW46" i="53" s="1"/>
  <c r="AF46" i="53" a="1"/>
  <c r="AF46" i="53" s="1"/>
  <c r="L46" i="53" a="1"/>
  <c r="L46" i="53" s="1"/>
  <c r="AJ46" i="53" a="1"/>
  <c r="AJ46" i="53" s="1"/>
  <c r="AS46" i="53" a="1"/>
  <c r="AS46" i="53" s="1"/>
  <c r="AB46" i="53" a="1"/>
  <c r="AB46" i="53" s="1"/>
  <c r="AD46" i="53" a="1"/>
  <c r="AD46" i="53" s="1"/>
  <c r="T45" i="53"/>
  <c r="O46" i="53" a="1"/>
  <c r="O46" i="53" s="1"/>
  <c r="AU46" i="53" a="1"/>
  <c r="AU46" i="53" s="1"/>
  <c r="AE46" i="53" a="1"/>
  <c r="AE46" i="53" s="1"/>
  <c r="R45" i="53"/>
  <c r="AG46" i="53" a="1"/>
  <c r="AG46" i="53" s="1"/>
  <c r="Q46" i="53" a="1"/>
  <c r="Q46" i="53" s="1"/>
  <c r="AC46" i="53" a="1"/>
  <c r="AC46" i="53" s="1"/>
  <c r="M46" i="53" a="1"/>
  <c r="M46" i="53" s="1"/>
  <c r="AV46" i="53" a="1"/>
  <c r="AV46" i="53" s="1"/>
  <c r="AR46" i="53" a="1"/>
  <c r="AR46" i="53" s="1"/>
  <c r="AT46" i="53" a="1"/>
  <c r="AT46" i="53" s="1"/>
  <c r="A52" i="53"/>
  <c r="G51" i="13"/>
  <c r="G51" i="16" s="1" a="1"/>
  <c r="G51" i="16" s="1"/>
  <c r="V51" i="13"/>
  <c r="AB50" i="13"/>
  <c r="AB49" i="16" a="1"/>
  <c r="AB49" i="16" s="1"/>
  <c r="Q50" i="13"/>
  <c r="W49" i="13"/>
  <c r="D50" i="13"/>
  <c r="D49" i="16" a="1"/>
  <c r="D49" i="16" s="1"/>
  <c r="E50" i="13"/>
  <c r="E50" i="16" s="1" a="1"/>
  <c r="E50" i="16" s="1"/>
  <c r="J50" i="13"/>
  <c r="P49" i="13"/>
  <c r="U50" i="13"/>
  <c r="U49" i="16" a="1"/>
  <c r="U49" i="16" s="1"/>
  <c r="K50" i="13"/>
  <c r="K49" i="16" a="1"/>
  <c r="K49" i="16" s="1"/>
  <c r="N50" i="13"/>
  <c r="N49" i="16" a="1"/>
  <c r="N49" i="16" s="1"/>
  <c r="T51" i="13"/>
  <c r="O50" i="13"/>
  <c r="X51" i="13"/>
  <c r="J49" i="16" a="1"/>
  <c r="J49" i="16" s="1"/>
  <c r="S50" i="13"/>
  <c r="S50" i="16" s="1" a="1"/>
  <c r="S50" i="16" s="1"/>
  <c r="AC50" i="13"/>
  <c r="C50" i="13"/>
  <c r="I49" i="13"/>
  <c r="R50" i="13"/>
  <c r="R49" i="16" a="1"/>
  <c r="R49" i="16" s="1"/>
  <c r="Q49" i="16" a="1"/>
  <c r="Q49" i="16" s="1"/>
  <c r="E49" i="16" a="1"/>
  <c r="E49" i="16" s="1"/>
  <c r="AA50" i="13"/>
  <c r="Z51" i="13"/>
  <c r="M50" i="13"/>
  <c r="Y50" i="13"/>
  <c r="Y49" i="16" a="1"/>
  <c r="Y49" i="16" s="1"/>
  <c r="H50" i="13"/>
  <c r="F50" i="13"/>
  <c r="AD49" i="13"/>
  <c r="L50" i="13"/>
  <c r="L50" i="16" s="1" a="1"/>
  <c r="L50" i="16" s="1"/>
  <c r="AZ2" i="41"/>
  <c r="AZ6" i="41"/>
  <c r="AZ3" i="41"/>
  <c r="AZ7" i="41"/>
  <c r="AY5" i="41"/>
  <c r="AZ4" i="41"/>
  <c r="AY6" i="30"/>
  <c r="AZ4" i="30"/>
  <c r="AZ7" i="30"/>
  <c r="AA49" i="16" a="1"/>
  <c r="AA49" i="16" s="1"/>
  <c r="M49" i="16" a="1"/>
  <c r="M49" i="16" s="1"/>
  <c r="T49" i="16" a="1"/>
  <c r="T49" i="16" s="1"/>
  <c r="F49" i="16" a="1"/>
  <c r="F49" i="16" s="1"/>
  <c r="AZ2" i="30"/>
  <c r="AY5" i="30"/>
  <c r="Z50" i="16" a="1"/>
  <c r="Z50" i="16" s="1"/>
  <c r="AZ3" i="30"/>
  <c r="AZ22" i="1"/>
  <c r="C77" i="1"/>
  <c r="F77" i="1"/>
  <c r="AY25" i="1"/>
  <c r="D79" i="1"/>
  <c r="BA23" i="1"/>
  <c r="G79" i="1"/>
  <c r="BA26" i="1"/>
  <c r="E78" i="1"/>
  <c r="AZ24" i="1"/>
  <c r="BI5" i="3"/>
  <c r="BI6" i="3"/>
  <c r="BI7" i="3"/>
  <c r="BI2" i="3"/>
  <c r="BI4" i="3"/>
  <c r="BI3" i="3"/>
  <c r="B51" i="18"/>
  <c r="I56" i="17"/>
  <c r="L56" i="17"/>
  <c r="K50" i="53" s="1"/>
  <c r="K50" i="18"/>
  <c r="A53" i="18"/>
  <c r="C78" i="1"/>
  <c r="C43" i="66" l="1" a="1"/>
  <c r="C43" i="66" s="1"/>
  <c r="C44" i="28" s="1"/>
  <c r="D43" i="66" a="1"/>
  <c r="D43" i="66" s="1"/>
  <c r="D44" i="28" s="1"/>
  <c r="E43" i="66" a="1"/>
  <c r="E43" i="66" s="1"/>
  <c r="E44" i="28" s="1"/>
  <c r="F43" i="66" a="1"/>
  <c r="F43" i="66" s="1"/>
  <c r="F44" i="28" s="1"/>
  <c r="AS62" i="45"/>
  <c r="I44" i="47"/>
  <c r="AD43" i="47"/>
  <c r="W43" i="47"/>
  <c r="P43" i="47"/>
  <c r="AT2" i="45"/>
  <c r="AT22" i="45" s="1" a="1"/>
  <c r="AT22" i="45" s="1"/>
  <c r="AT42" i="45" s="1"/>
  <c r="AT3" i="45"/>
  <c r="AT23" i="45" s="1" a="1"/>
  <c r="AT23" i="45" s="1"/>
  <c r="AT43" i="45" s="1"/>
  <c r="AT4" i="45"/>
  <c r="AT24" i="45" s="1" a="1"/>
  <c r="AT24" i="45" s="1"/>
  <c r="AT44" i="45" s="1"/>
  <c r="AU8" i="45"/>
  <c r="AU28" i="45" s="1" a="1"/>
  <c r="AU28" i="45" s="1"/>
  <c r="AU48" i="45" s="1"/>
  <c r="AU9" i="45"/>
  <c r="AU29" i="45" s="1" a="1"/>
  <c r="AU29" i="45" s="1"/>
  <c r="AU10" i="45"/>
  <c r="AU30" i="45" s="1" a="1"/>
  <c r="AU30" i="45" s="1"/>
  <c r="AU17" i="45"/>
  <c r="AU37" i="45" s="1" a="1"/>
  <c r="AU37" i="45" s="1"/>
  <c r="AU18" i="45"/>
  <c r="AU38" i="45" s="1" a="1"/>
  <c r="AU38" i="45" s="1"/>
  <c r="AU19" i="45"/>
  <c r="AU39" i="45" s="1" a="1"/>
  <c r="AU39" i="45" s="1"/>
  <c r="AU5" i="45"/>
  <c r="AU25" i="45" s="1" a="1"/>
  <c r="AU25" i="45" s="1"/>
  <c r="AU7" i="45"/>
  <c r="AU27" i="45" s="1" a="1"/>
  <c r="AU27" i="45" s="1"/>
  <c r="AU6" i="45"/>
  <c r="AU26" i="45" s="1" a="1"/>
  <c r="AU26" i="45" s="1"/>
  <c r="AU46" i="45" s="1"/>
  <c r="AU15" i="45"/>
  <c r="AU35" i="45" s="1" a="1"/>
  <c r="AU35" i="45" s="1"/>
  <c r="AU14" i="45"/>
  <c r="AU34" i="45" s="1" a="1"/>
  <c r="AU34" i="45" s="1"/>
  <c r="AU16" i="45"/>
  <c r="AU36" i="45" s="1" a="1"/>
  <c r="AU36" i="45" s="1"/>
  <c r="AU12" i="45"/>
  <c r="AU32" i="45" s="1" a="1"/>
  <c r="AU32" i="45" s="1"/>
  <c r="AU13" i="45"/>
  <c r="AU33" i="45" s="1" a="1"/>
  <c r="AU33" i="45" s="1"/>
  <c r="AU11" i="45"/>
  <c r="AU31" i="45" s="1" a="1"/>
  <c r="AU31" i="45" s="1"/>
  <c r="H51" i="63"/>
  <c r="J51" i="63"/>
  <c r="P51" i="63" s="1"/>
  <c r="AB44" i="47" a="1"/>
  <c r="AB44" i="47" s="1"/>
  <c r="AT66" i="45"/>
  <c r="Z44" i="47" a="1"/>
  <c r="Z44" i="47" s="1"/>
  <c r="E40" i="57" a="1"/>
  <c r="E40" i="57" s="1"/>
  <c r="D40" i="57" a="1"/>
  <c r="D40" i="57" s="1"/>
  <c r="R44" i="47" a="1"/>
  <c r="R44" i="47" s="1"/>
  <c r="D111" i="45"/>
  <c r="D45" i="47" s="1" a="1"/>
  <c r="D45" i="47" s="1"/>
  <c r="AT67" i="45"/>
  <c r="M44" i="47" a="1"/>
  <c r="M44" i="47" s="1"/>
  <c r="X44" i="47" a="1"/>
  <c r="X44" i="47" s="1"/>
  <c r="N44" i="47" a="1"/>
  <c r="N44" i="47" s="1"/>
  <c r="U44" i="47" a="1"/>
  <c r="U44" i="47" s="1"/>
  <c r="AT63" i="45"/>
  <c r="K44" i="47" a="1"/>
  <c r="K44" i="47" s="1"/>
  <c r="F40" i="57" a="1"/>
  <c r="F40" i="57" s="1"/>
  <c r="Y44" i="47" a="1"/>
  <c r="Y44" i="47" s="1"/>
  <c r="H111" i="45"/>
  <c r="H45" i="47" s="1" a="1"/>
  <c r="H45" i="47" s="1"/>
  <c r="AC44" i="47" a="1"/>
  <c r="AC44" i="47" s="1"/>
  <c r="Q44" i="47" a="1"/>
  <c r="Q44" i="47" s="1"/>
  <c r="J44" i="47" a="1"/>
  <c r="J44" i="47" s="1"/>
  <c r="L44" i="47" a="1"/>
  <c r="L44" i="47" s="1"/>
  <c r="O44" i="47" a="1"/>
  <c r="O44" i="47" s="1"/>
  <c r="G111" i="45"/>
  <c r="G45" i="47" s="1" a="1"/>
  <c r="G45" i="47" s="1"/>
  <c r="AT62" i="45"/>
  <c r="S44" i="47" a="1"/>
  <c r="S44" i="47" s="1"/>
  <c r="V44" i="47" a="1"/>
  <c r="V44" i="47" s="1"/>
  <c r="AT65" i="45"/>
  <c r="E111" i="45"/>
  <c r="E45" i="47" s="1" a="1"/>
  <c r="E45" i="47" s="1"/>
  <c r="F111" i="45"/>
  <c r="F45" i="47" s="1" a="1"/>
  <c r="F45" i="47" s="1"/>
  <c r="AA44" i="47" a="1"/>
  <c r="AA44" i="47" s="1"/>
  <c r="AT64" i="45"/>
  <c r="AU47" i="45"/>
  <c r="AU45" i="45"/>
  <c r="AU55" i="45"/>
  <c r="AU54" i="45"/>
  <c r="AU56" i="45"/>
  <c r="AU53" i="45"/>
  <c r="AU51" i="45"/>
  <c r="AU52" i="45"/>
  <c r="T44" i="47" a="1"/>
  <c r="T44" i="47" s="1"/>
  <c r="AU50" i="45"/>
  <c r="AU49" i="45"/>
  <c r="C111" i="45"/>
  <c r="C45" i="47" s="1" a="1"/>
  <c r="C45" i="47" s="1"/>
  <c r="AU57" i="45"/>
  <c r="AU58" i="45"/>
  <c r="AU59" i="45"/>
  <c r="BD47" i="18" a="1"/>
  <c r="BD47" i="18" s="1"/>
  <c r="F52" i="63"/>
  <c r="N52" i="63" s="1"/>
  <c r="B52" i="63"/>
  <c r="D52" i="63"/>
  <c r="L52" i="63" s="1"/>
  <c r="BE47" i="18" a="1"/>
  <c r="BE47" i="18" s="1"/>
  <c r="G52" i="63"/>
  <c r="O52" i="63" s="1"/>
  <c r="BA47" i="18" a="1"/>
  <c r="BA47" i="18" s="1"/>
  <c r="C52" i="63"/>
  <c r="K52" i="63" s="1"/>
  <c r="E52" i="63"/>
  <c r="M52" i="63" s="1"/>
  <c r="C40" i="57" a="1"/>
  <c r="C40" i="57" s="1"/>
  <c r="BS47" i="18"/>
  <c r="BP47" i="18"/>
  <c r="BT47" i="18"/>
  <c r="BR47" i="18"/>
  <c r="BQ47" i="18"/>
  <c r="BU47" i="18"/>
  <c r="AP52" i="17"/>
  <c r="AP107" i="17" s="1"/>
  <c r="X107" i="17"/>
  <c r="AP46" i="18"/>
  <c r="AJ47" i="18" a="1"/>
  <c r="AJ47" i="18" s="1"/>
  <c r="L67" i="3"/>
  <c r="F47" i="60" s="1"/>
  <c r="M47" i="60" s="1"/>
  <c r="AT14" i="41"/>
  <c r="AT22" i="41" s="1"/>
  <c r="AZ47" i="18" a="1"/>
  <c r="AZ47" i="18" s="1"/>
  <c r="C46" i="60"/>
  <c r="J46" i="60" s="1"/>
  <c r="AO47" i="18" a="1"/>
  <c r="AO47" i="18" s="1"/>
  <c r="AT11" i="41"/>
  <c r="AT19" i="41" s="1"/>
  <c r="AK47" i="18" a="1"/>
  <c r="AK47" i="18" s="1"/>
  <c r="F46" i="60"/>
  <c r="M46" i="60" s="1"/>
  <c r="E46" i="60"/>
  <c r="L46" i="60" s="1"/>
  <c r="M47" i="18" a="1"/>
  <c r="M47" i="18" s="1"/>
  <c r="Y46" i="18"/>
  <c r="AW47" i="18" a="1"/>
  <c r="AW47" i="18" s="1"/>
  <c r="BC15" i="3" s="1"/>
  <c r="BC23" i="3" s="1"/>
  <c r="AN47" i="18" a="1"/>
  <c r="AN47" i="18" s="1"/>
  <c r="BL47" i="18" a="1"/>
  <c r="BL47" i="18" s="1"/>
  <c r="AU14" i="41" s="1"/>
  <c r="AU22" i="41" s="1"/>
  <c r="W46" i="18"/>
  <c r="Q47" i="18" a="1"/>
  <c r="Q47" i="18" s="1"/>
  <c r="AB47" i="18" a="1"/>
  <c r="AB47" i="18" s="1"/>
  <c r="AL47" i="18" a="1"/>
  <c r="AL47" i="18" s="1"/>
  <c r="AM47" i="18" a="1"/>
  <c r="AM47" i="18" s="1"/>
  <c r="P47" i="18" a="1"/>
  <c r="P47" i="18" s="1"/>
  <c r="AC47" i="18" a="1"/>
  <c r="AC47" i="18" s="1"/>
  <c r="BB47" i="18" a="1"/>
  <c r="BB47" i="18" s="1"/>
  <c r="BC47" i="18" a="1"/>
  <c r="BC47" i="18" s="1"/>
  <c r="AT10" i="41"/>
  <c r="AT18" i="41" s="1"/>
  <c r="U46" i="18"/>
  <c r="AT47" i="18" a="1"/>
  <c r="AT47" i="18" s="1"/>
  <c r="BC12" i="3" s="1"/>
  <c r="BC20" i="3" s="1"/>
  <c r="N47" i="18" a="1"/>
  <c r="N47" i="18" s="1"/>
  <c r="AD47" i="18" a="1"/>
  <c r="AD47" i="18" s="1"/>
  <c r="BH47" i="18" a="1"/>
  <c r="BH47" i="18" s="1"/>
  <c r="V46" i="18"/>
  <c r="AR47" i="18" a="1"/>
  <c r="AR47" i="18" s="1"/>
  <c r="BC10" i="3" s="1"/>
  <c r="BC18" i="3" s="1"/>
  <c r="AE47" i="18" a="1"/>
  <c r="AE47" i="18" s="1"/>
  <c r="BI47" i="18" a="1"/>
  <c r="BI47" i="18" s="1"/>
  <c r="BM47" i="18" a="1"/>
  <c r="BM47" i="18" s="1"/>
  <c r="AV47" i="18" a="1"/>
  <c r="AV47" i="18" s="1"/>
  <c r="BC14" i="3" s="1"/>
  <c r="BC22" i="3" s="1"/>
  <c r="AF47" i="18" a="1"/>
  <c r="AF47" i="18" s="1"/>
  <c r="BJ47" i="18" a="1"/>
  <c r="BJ47" i="18" s="1"/>
  <c r="X46" i="18"/>
  <c r="T46" i="18"/>
  <c r="R46" i="18"/>
  <c r="AS47" i="18" a="1"/>
  <c r="AS47" i="18" s="1"/>
  <c r="BC11" i="3" s="1"/>
  <c r="BC19" i="3" s="1"/>
  <c r="O47" i="18" a="1"/>
  <c r="O47" i="18" s="1"/>
  <c r="BK47" i="18" a="1"/>
  <c r="BK47" i="18" s="1"/>
  <c r="AU13" i="41" s="1"/>
  <c r="AU21" i="41" s="1"/>
  <c r="CC46" i="18"/>
  <c r="AU47" i="18" a="1"/>
  <c r="AU47" i="18" s="1"/>
  <c r="BC13" i="3" s="1"/>
  <c r="BC21" i="3" s="1"/>
  <c r="L47" i="18" a="1"/>
  <c r="L47" i="18" s="1"/>
  <c r="AG47" i="18" a="1"/>
  <c r="AG47" i="18" s="1"/>
  <c r="BY46" i="18"/>
  <c r="CB46" i="18"/>
  <c r="AT12" i="41"/>
  <c r="AT20" i="41" s="1"/>
  <c r="BB24" i="3"/>
  <c r="AS10" i="25" s="1"/>
  <c r="AS11" i="25" s="1"/>
  <c r="BZ46" i="18"/>
  <c r="AT13" i="41"/>
  <c r="AT21" i="41" s="1"/>
  <c r="CA46" i="18"/>
  <c r="BX46" i="18"/>
  <c r="AO52" i="17"/>
  <c r="AO107" i="17" s="1"/>
  <c r="AR52" i="17"/>
  <c r="AR107" i="17" s="1"/>
  <c r="AS52" i="17"/>
  <c r="AS107" i="17" s="1"/>
  <c r="AQ52" i="17"/>
  <c r="AQ107" i="17" s="1"/>
  <c r="AN52" i="17"/>
  <c r="AN107" i="17" s="1"/>
  <c r="AV12" i="30" a="1"/>
  <c r="AV12" i="30" s="1"/>
  <c r="AV20" i="30" s="1"/>
  <c r="AI53" i="17"/>
  <c r="AI108" i="17" s="1"/>
  <c r="AH53" i="17"/>
  <c r="AH108" i="17" s="1"/>
  <c r="AV14" i="30" a="1"/>
  <c r="AV14" i="30" s="1"/>
  <c r="AV22" i="30" s="1"/>
  <c r="AG53" i="17"/>
  <c r="AG108" i="17" s="1"/>
  <c r="AV11" i="30" a="1"/>
  <c r="AV11" i="30" s="1"/>
  <c r="AV19" i="30" s="1"/>
  <c r="AE53" i="17"/>
  <c r="AE108" i="17" s="1"/>
  <c r="AV13" i="30" a="1"/>
  <c r="AV13" i="30" s="1"/>
  <c r="AV21" i="30" s="1"/>
  <c r="AV15" i="30" a="1"/>
  <c r="AV15" i="30" s="1"/>
  <c r="AV23" i="30" s="1"/>
  <c r="AV10" i="30" a="1"/>
  <c r="AV10" i="30" s="1"/>
  <c r="AV18" i="30" s="1"/>
  <c r="V53" i="17" a="1"/>
  <c r="V53" i="17" s="1"/>
  <c r="Y53" i="17" a="1"/>
  <c r="Y53" i="17" s="1"/>
  <c r="Y108" i="17" s="1"/>
  <c r="X53" i="17" a="1"/>
  <c r="X53" i="17" s="1"/>
  <c r="X108" i="17" s="1"/>
  <c r="W53" i="17" a="1"/>
  <c r="W53" i="17" s="1"/>
  <c r="AJ53" i="17"/>
  <c r="AJ108" i="17" s="1"/>
  <c r="AF53" i="17"/>
  <c r="AF108" i="17" s="1"/>
  <c r="AA53" i="17" a="1"/>
  <c r="AA53" i="17" s="1"/>
  <c r="AA108" i="17" s="1"/>
  <c r="Z53" i="17" a="1"/>
  <c r="Z53" i="17" s="1"/>
  <c r="H50" i="28"/>
  <c r="G54" i="59"/>
  <c r="S53" i="17"/>
  <c r="P54" i="17" a="1"/>
  <c r="P54" i="17" s="1"/>
  <c r="AY54" i="17" s="1"/>
  <c r="Q54" i="17" a="1"/>
  <c r="Q54" i="17" s="1"/>
  <c r="AZ54" i="17" s="1"/>
  <c r="O54" i="17" a="1"/>
  <c r="O54" i="17" s="1"/>
  <c r="AX54" i="17" s="1"/>
  <c r="N54" i="17" a="1"/>
  <c r="N54" i="17" s="1"/>
  <c r="AW54" i="17" s="1"/>
  <c r="R54" i="17" a="1"/>
  <c r="R54" i="17" s="1"/>
  <c r="BA54" i="17" s="1"/>
  <c r="M54" i="17" a="1"/>
  <c r="M54" i="17" s="1"/>
  <c r="AV54" i="17" s="1"/>
  <c r="AD50" i="13"/>
  <c r="AT24" i="30"/>
  <c r="B71" i="30" s="1"/>
  <c r="AP46" i="53"/>
  <c r="AO47" i="53" a="1"/>
  <c r="AO47" i="53" s="1"/>
  <c r="Y46" i="53"/>
  <c r="AT47" i="53" a="1"/>
  <c r="AT47" i="53" s="1"/>
  <c r="AR47" i="53" a="1"/>
  <c r="AR47" i="53" s="1"/>
  <c r="P47" i="53" a="1"/>
  <c r="P47" i="53" s="1"/>
  <c r="N47" i="53" a="1"/>
  <c r="N47" i="53" s="1"/>
  <c r="AD47" i="53" a="1"/>
  <c r="AD47" i="53" s="1"/>
  <c r="L47" i="53" a="1"/>
  <c r="L47" i="53" s="1"/>
  <c r="AF47" i="53" a="1"/>
  <c r="AF47" i="53" s="1"/>
  <c r="AB47" i="53" a="1"/>
  <c r="AB47" i="53" s="1"/>
  <c r="AU47" i="53" a="1"/>
  <c r="AU47" i="53" s="1"/>
  <c r="T46" i="53"/>
  <c r="Q47" i="53" a="1"/>
  <c r="Q47" i="53" s="1"/>
  <c r="AW47" i="53" a="1"/>
  <c r="AW47" i="53" s="1"/>
  <c r="AG47" i="53" a="1"/>
  <c r="AG47" i="53" s="1"/>
  <c r="AJ47" i="53" a="1"/>
  <c r="AJ47" i="53" s="1"/>
  <c r="M47" i="53" a="1"/>
  <c r="M47" i="53" s="1"/>
  <c r="AS47" i="53" a="1"/>
  <c r="AS47" i="53" s="1"/>
  <c r="AC47" i="53" a="1"/>
  <c r="AC47" i="53" s="1"/>
  <c r="R46" i="53"/>
  <c r="AE47" i="53" a="1"/>
  <c r="AE47" i="53" s="1"/>
  <c r="O47" i="53" a="1"/>
  <c r="O47" i="53" s="1"/>
  <c r="AV47" i="53" a="1"/>
  <c r="AV47" i="53" s="1"/>
  <c r="AM47" i="53" a="1"/>
  <c r="AM47" i="53" s="1"/>
  <c r="W46" i="53"/>
  <c r="AK47" i="53" a="1"/>
  <c r="AK47" i="53" s="1"/>
  <c r="U46" i="53"/>
  <c r="X46" i="53"/>
  <c r="AN47" i="53" a="1"/>
  <c r="AN47" i="53" s="1"/>
  <c r="AL47" i="53" a="1"/>
  <c r="AL47" i="53" s="1"/>
  <c r="V46" i="53"/>
  <c r="A53" i="53"/>
  <c r="Z52" i="13"/>
  <c r="T52" i="13"/>
  <c r="H51" i="13"/>
  <c r="C51" i="13"/>
  <c r="C51" i="16" s="1" a="1"/>
  <c r="C51" i="16" s="1"/>
  <c r="I50" i="13"/>
  <c r="AC51" i="13"/>
  <c r="K51" i="13"/>
  <c r="K50" i="16" a="1"/>
  <c r="K50" i="16" s="1"/>
  <c r="U51" i="13"/>
  <c r="U50" i="16" a="1"/>
  <c r="U50" i="16" s="1"/>
  <c r="D51" i="13"/>
  <c r="D50" i="16" a="1"/>
  <c r="D50" i="16" s="1"/>
  <c r="V52" i="13"/>
  <c r="F51" i="13"/>
  <c r="M51" i="13"/>
  <c r="AA51" i="13"/>
  <c r="S51" i="13"/>
  <c r="S51" i="16" s="1" a="1"/>
  <c r="S51" i="16" s="1"/>
  <c r="X52" i="13"/>
  <c r="O51" i="13"/>
  <c r="E51" i="13"/>
  <c r="E51" i="16" s="1" a="1"/>
  <c r="E51" i="16" s="1"/>
  <c r="Y51" i="13"/>
  <c r="Y50" i="16" a="1"/>
  <c r="Y50" i="16" s="1"/>
  <c r="L51" i="13"/>
  <c r="L51" i="16" s="1" a="1"/>
  <c r="L51" i="16" s="1"/>
  <c r="R51" i="13"/>
  <c r="R50" i="16" a="1"/>
  <c r="R50" i="16" s="1"/>
  <c r="N51" i="13"/>
  <c r="N50" i="16" a="1"/>
  <c r="N50" i="16" s="1"/>
  <c r="J51" i="13"/>
  <c r="J51" i="16" s="1" a="1"/>
  <c r="J51" i="16" s="1"/>
  <c r="P50" i="13"/>
  <c r="Q51" i="13"/>
  <c r="W50" i="13"/>
  <c r="AB51" i="13"/>
  <c r="AB50" i="16" a="1"/>
  <c r="AB50" i="16" s="1"/>
  <c r="G52" i="13"/>
  <c r="G52" i="16" s="1" a="1"/>
  <c r="G52" i="16" s="1"/>
  <c r="BA3" i="41"/>
  <c r="BA4" i="41"/>
  <c r="BA7" i="41"/>
  <c r="BA6" i="41"/>
  <c r="AZ5" i="41"/>
  <c r="BA2" i="41"/>
  <c r="Z51" i="16" a="1"/>
  <c r="Z51" i="16" s="1"/>
  <c r="X50" i="16" a="1"/>
  <c r="X50" i="16" s="1"/>
  <c r="Q50" i="16" a="1"/>
  <c r="Q50" i="16" s="1"/>
  <c r="J50" i="16" a="1"/>
  <c r="J50" i="16" s="1"/>
  <c r="C50" i="16" a="1"/>
  <c r="C50" i="16" s="1"/>
  <c r="BA4" i="30"/>
  <c r="BA7" i="30"/>
  <c r="AA50" i="16" a="1"/>
  <c r="AA50" i="16" s="1"/>
  <c r="T50" i="16" a="1"/>
  <c r="T50" i="16" s="1"/>
  <c r="M50" i="16" a="1"/>
  <c r="M50" i="16" s="1"/>
  <c r="F50" i="16" a="1"/>
  <c r="F50" i="16" s="1"/>
  <c r="BA2" i="30"/>
  <c r="AZ6" i="30"/>
  <c r="Q51" i="16" a="1"/>
  <c r="Q51" i="16" s="1"/>
  <c r="X51" i="16" a="1"/>
  <c r="X51" i="16" s="1"/>
  <c r="BA3" i="30"/>
  <c r="AZ5" i="30"/>
  <c r="BA22" i="1"/>
  <c r="G80" i="1"/>
  <c r="BB26" i="1"/>
  <c r="E79" i="1"/>
  <c r="BA24" i="1"/>
  <c r="D80" i="1"/>
  <c r="BB23" i="1"/>
  <c r="F78" i="1"/>
  <c r="AZ25" i="1"/>
  <c r="BJ2" i="3"/>
  <c r="BJ3" i="3"/>
  <c r="BJ6" i="3"/>
  <c r="BJ4" i="3"/>
  <c r="BJ7" i="3"/>
  <c r="BJ5" i="3"/>
  <c r="I57" i="17"/>
  <c r="L57" i="17"/>
  <c r="K51" i="53" s="1"/>
  <c r="K51" i="18"/>
  <c r="B52" i="18"/>
  <c r="A54" i="18"/>
  <c r="C44" i="66" l="1" a="1"/>
  <c r="C44" i="66" s="1"/>
  <c r="C45" i="28" s="1"/>
  <c r="D44" i="66" a="1"/>
  <c r="D44" i="66" s="1"/>
  <c r="D45" i="28" s="1"/>
  <c r="E44" i="66" a="1"/>
  <c r="E44" i="66" s="1"/>
  <c r="E45" i="28" s="1"/>
  <c r="F44" i="66" a="1"/>
  <c r="F44" i="66" s="1"/>
  <c r="F45" i="28" s="1"/>
  <c r="I45" i="47"/>
  <c r="P44" i="47"/>
  <c r="W44" i="47"/>
  <c r="AD44" i="47"/>
  <c r="AV11" i="45"/>
  <c r="AV31" i="45" s="1" a="1"/>
  <c r="AV31" i="45" s="1"/>
  <c r="AV13" i="45"/>
  <c r="AV33" i="45" s="1" a="1"/>
  <c r="AV33" i="45" s="1"/>
  <c r="AV12" i="45"/>
  <c r="AV32" i="45" s="1" a="1"/>
  <c r="AV32" i="45" s="1"/>
  <c r="AV16" i="45"/>
  <c r="AV36" i="45" s="1" a="1"/>
  <c r="AV36" i="45" s="1"/>
  <c r="AV56" i="45" s="1"/>
  <c r="AV14" i="45"/>
  <c r="AV34" i="45" s="1" a="1"/>
  <c r="AV34" i="45" s="1"/>
  <c r="AV54" i="45" s="1"/>
  <c r="AV15" i="45"/>
  <c r="AV35" i="45" s="1" a="1"/>
  <c r="AV35" i="45" s="1"/>
  <c r="AV6" i="45"/>
  <c r="AV26" i="45" s="1" a="1"/>
  <c r="AV26" i="45" s="1"/>
  <c r="AV7" i="45"/>
  <c r="AV27" i="45" s="1" a="1"/>
  <c r="AV27" i="45" s="1"/>
  <c r="AV5" i="45"/>
  <c r="AV25" i="45" s="1" a="1"/>
  <c r="AV25" i="45" s="1"/>
  <c r="AV19" i="45"/>
  <c r="AV39" i="45" s="1" a="1"/>
  <c r="AV39" i="45" s="1"/>
  <c r="AV18" i="45"/>
  <c r="AV38" i="45" s="1" a="1"/>
  <c r="AV38" i="45" s="1"/>
  <c r="AV58" i="45" s="1"/>
  <c r="AV17" i="45"/>
  <c r="AV37" i="45" s="1" a="1"/>
  <c r="AV37" i="45" s="1"/>
  <c r="AV57" i="45" s="1"/>
  <c r="AV10" i="45"/>
  <c r="AV30" i="45" s="1" a="1"/>
  <c r="AV30" i="45" s="1"/>
  <c r="AV50" i="45" s="1"/>
  <c r="AV9" i="45"/>
  <c r="AV29" i="45" s="1" a="1"/>
  <c r="AV29" i="45" s="1"/>
  <c r="AV8" i="45"/>
  <c r="AV28" i="45" s="1" a="1"/>
  <c r="AV28" i="45" s="1"/>
  <c r="AU4" i="45"/>
  <c r="AU24" i="45" s="1" a="1"/>
  <c r="AU24" i="45" s="1"/>
  <c r="AU3" i="45"/>
  <c r="AU23" i="45" s="1" a="1"/>
  <c r="AU23" i="45" s="1"/>
  <c r="AU2" i="45"/>
  <c r="AU22" i="45" s="1" a="1"/>
  <c r="AU22" i="45" s="1"/>
  <c r="AU42" i="45" s="1"/>
  <c r="AU43" i="45"/>
  <c r="AU44" i="45"/>
  <c r="H52" i="63"/>
  <c r="J52" i="63"/>
  <c r="P52" i="63" s="1"/>
  <c r="U45" i="47" a="1"/>
  <c r="U45" i="47" s="1"/>
  <c r="N45" i="47" a="1"/>
  <c r="N45" i="47" s="1"/>
  <c r="Y45" i="47" a="1"/>
  <c r="Y45" i="47" s="1"/>
  <c r="R45" i="47" a="1"/>
  <c r="R45" i="47" s="1"/>
  <c r="K45" i="47" a="1"/>
  <c r="K45" i="47" s="1"/>
  <c r="L45" i="47" a="1"/>
  <c r="L45" i="47" s="1"/>
  <c r="Z45" i="47" a="1"/>
  <c r="Z45" i="47" s="1"/>
  <c r="D41" i="57" a="1"/>
  <c r="D41" i="57" s="1"/>
  <c r="S45" i="47" a="1"/>
  <c r="S45" i="47" s="1"/>
  <c r="AA45" i="47" a="1"/>
  <c r="AA45" i="47" s="1"/>
  <c r="T45" i="47" a="1"/>
  <c r="T45" i="47" s="1"/>
  <c r="E112" i="45"/>
  <c r="E46" i="47" s="1" a="1"/>
  <c r="E46" i="47" s="1"/>
  <c r="E41" i="57" a="1"/>
  <c r="E41" i="57" s="1"/>
  <c r="M45" i="47" a="1"/>
  <c r="M45" i="47" s="1"/>
  <c r="D112" i="45"/>
  <c r="D46" i="47" s="1" a="1"/>
  <c r="D46" i="47" s="1"/>
  <c r="X45" i="47" a="1"/>
  <c r="X45" i="47" s="1"/>
  <c r="AU65" i="45"/>
  <c r="AU63" i="45"/>
  <c r="AC45" i="47" a="1"/>
  <c r="AC45" i="47" s="1"/>
  <c r="H112" i="45"/>
  <c r="H46" i="47" s="1" a="1"/>
  <c r="H46" i="47" s="1"/>
  <c r="O45" i="47" a="1"/>
  <c r="O45" i="47" s="1"/>
  <c r="V45" i="47" a="1"/>
  <c r="V45" i="47" s="1"/>
  <c r="AB45" i="47" a="1"/>
  <c r="AB45" i="47" s="1"/>
  <c r="AU67" i="45"/>
  <c r="F41" i="57" a="1"/>
  <c r="F41" i="57" s="1"/>
  <c r="AU66" i="45"/>
  <c r="AU64" i="45"/>
  <c r="G112" i="45"/>
  <c r="G46" i="47" s="1" a="1"/>
  <c r="G46" i="47" s="1"/>
  <c r="F112" i="45"/>
  <c r="F46" i="47" s="1" a="1"/>
  <c r="F46" i="47" s="1"/>
  <c r="AV48" i="45"/>
  <c r="AV49" i="45"/>
  <c r="J45" i="47" a="1"/>
  <c r="J45" i="47" s="1"/>
  <c r="AV47" i="45"/>
  <c r="AV45" i="45"/>
  <c r="AV46" i="45"/>
  <c r="AV55" i="45"/>
  <c r="AV53" i="45"/>
  <c r="AV52" i="45"/>
  <c r="AV51" i="45"/>
  <c r="Q45" i="47" a="1"/>
  <c r="Q45" i="47" s="1"/>
  <c r="AV59" i="45"/>
  <c r="B53" i="63"/>
  <c r="D53" i="63"/>
  <c r="L53" i="63" s="1"/>
  <c r="F53" i="63"/>
  <c r="N53" i="63" s="1"/>
  <c r="E53" i="63"/>
  <c r="M53" i="63" s="1"/>
  <c r="BA48" i="18" a="1"/>
  <c r="BA48" i="18" s="1"/>
  <c r="C53" i="63"/>
  <c r="K53" i="63" s="1"/>
  <c r="G53" i="63"/>
  <c r="O53" i="63" s="1"/>
  <c r="BQ48" i="18"/>
  <c r="BU48" i="18"/>
  <c r="BT48" i="18"/>
  <c r="BR48" i="18"/>
  <c r="BS48" i="18"/>
  <c r="BP48" i="18"/>
  <c r="C41" i="57" a="1"/>
  <c r="C41" i="57" s="1"/>
  <c r="AO53" i="17"/>
  <c r="AO108" i="17" s="1"/>
  <c r="W108" i="17"/>
  <c r="AN53" i="17"/>
  <c r="AN108" i="17" s="1"/>
  <c r="V108" i="17"/>
  <c r="AR53" i="17"/>
  <c r="AR108" i="17" s="1"/>
  <c r="Z108" i="17"/>
  <c r="E47" i="60"/>
  <c r="L47" i="60" s="1"/>
  <c r="D47" i="60"/>
  <c r="K47" i="60" s="1"/>
  <c r="C47" i="60"/>
  <c r="J47" i="60" s="1"/>
  <c r="L68" i="3"/>
  <c r="C48" i="60" s="1"/>
  <c r="J48" i="60" s="1"/>
  <c r="AC48" i="18" a="1"/>
  <c r="AC48" i="18" s="1"/>
  <c r="AZ48" i="18" a="1"/>
  <c r="AZ48" i="18" s="1"/>
  <c r="AJ48" i="18" a="1"/>
  <c r="AJ48" i="18" s="1"/>
  <c r="AK48" i="18" a="1"/>
  <c r="AK48" i="18" s="1"/>
  <c r="AL48" i="18" a="1"/>
  <c r="AL48" i="18" s="1"/>
  <c r="BY47" i="18"/>
  <c r="AU15" i="41"/>
  <c r="AU23" i="41" s="1"/>
  <c r="AT48" i="18" a="1"/>
  <c r="AT48" i="18" s="1"/>
  <c r="BD12" i="3" s="1"/>
  <c r="BD20" i="3" s="1"/>
  <c r="O48" i="18" a="1"/>
  <c r="O48" i="18" s="1"/>
  <c r="AN48" i="18" a="1"/>
  <c r="AN48" i="18" s="1"/>
  <c r="AM48" i="18" a="1"/>
  <c r="AM48" i="18" s="1"/>
  <c r="AU11" i="41"/>
  <c r="AU19" i="41" s="1"/>
  <c r="AU48" i="18" a="1"/>
  <c r="AU48" i="18" s="1"/>
  <c r="BD13" i="3" s="1"/>
  <c r="BD21" i="3" s="1"/>
  <c r="BD48" i="18" a="1"/>
  <c r="BD48" i="18" s="1"/>
  <c r="BC48" i="18" a="1"/>
  <c r="BC48" i="18" s="1"/>
  <c r="CC47" i="18"/>
  <c r="T47" i="18"/>
  <c r="M48" i="18" a="1"/>
  <c r="M48" i="18" s="1"/>
  <c r="BJ48" i="18" a="1"/>
  <c r="BJ48" i="18" s="1"/>
  <c r="AV12" i="41" s="1"/>
  <c r="AV20" i="41" s="1"/>
  <c r="Y47" i="18"/>
  <c r="AB48" i="18" a="1"/>
  <c r="AB48" i="18" s="1"/>
  <c r="BL48" i="18" a="1"/>
  <c r="BL48" i="18" s="1"/>
  <c r="AS48" i="18" a="1"/>
  <c r="AS48" i="18" s="1"/>
  <c r="BD11" i="3" s="1"/>
  <c r="BD19" i="3" s="1"/>
  <c r="N48" i="18" a="1"/>
  <c r="N48" i="18" s="1"/>
  <c r="AG48" i="18" a="1"/>
  <c r="AG48" i="18" s="1"/>
  <c r="BK48" i="18" a="1"/>
  <c r="BK48" i="18" s="1"/>
  <c r="AW48" i="18" a="1"/>
  <c r="AW48" i="18" s="1"/>
  <c r="BD15" i="3" s="1"/>
  <c r="BD23" i="3" s="1"/>
  <c r="U47" i="18"/>
  <c r="AO48" i="18" a="1"/>
  <c r="AO48" i="18" s="1"/>
  <c r="BZ47" i="18"/>
  <c r="AU12" i="41"/>
  <c r="AU20" i="41" s="1"/>
  <c r="AD48" i="18" a="1"/>
  <c r="AD48" i="18" s="1"/>
  <c r="BB48" i="18" a="1"/>
  <c r="BB48" i="18" s="1"/>
  <c r="R47" i="18"/>
  <c r="W47" i="18"/>
  <c r="L48" i="18" a="1"/>
  <c r="L48" i="18" s="1"/>
  <c r="BE48" i="18" a="1"/>
  <c r="BE48" i="18" s="1"/>
  <c r="AE48" i="18" a="1"/>
  <c r="AE48" i="18" s="1"/>
  <c r="BH48" i="18" a="1"/>
  <c r="BH48" i="18" s="1"/>
  <c r="AU10" i="41"/>
  <c r="AU18" i="41" s="1"/>
  <c r="BC24" i="3"/>
  <c r="AT10" i="25" s="1"/>
  <c r="AT11" i="25" s="1"/>
  <c r="BX47" i="18"/>
  <c r="AV48" i="18" a="1"/>
  <c r="AV48" i="18" s="1"/>
  <c r="BD14" i="3" s="1"/>
  <c r="BD22" i="3" s="1"/>
  <c r="P48" i="18" a="1"/>
  <c r="P48" i="18" s="1"/>
  <c r="AF48" i="18" a="1"/>
  <c r="AF48" i="18" s="1"/>
  <c r="BM48" i="18" a="1"/>
  <c r="BM48" i="18" s="1"/>
  <c r="X47" i="18"/>
  <c r="AR48" i="18" a="1"/>
  <c r="AR48" i="18" s="1"/>
  <c r="BD10" i="3" s="1"/>
  <c r="BD18" i="3" s="1"/>
  <c r="V47" i="18"/>
  <c r="Q48" i="18" a="1"/>
  <c r="Q48" i="18" s="1"/>
  <c r="BI48" i="18" a="1"/>
  <c r="BI48" i="18" s="1"/>
  <c r="CB47" i="18"/>
  <c r="CA47" i="18"/>
  <c r="AP47" i="18"/>
  <c r="AS53" i="17"/>
  <c r="AS108" i="17" s="1"/>
  <c r="AQ53" i="17"/>
  <c r="AQ108" i="17" s="1"/>
  <c r="AP53" i="17"/>
  <c r="AP108" i="17" s="1"/>
  <c r="AW14" i="30" a="1"/>
  <c r="AW14" i="30" s="1"/>
  <c r="AW22" i="30" s="1"/>
  <c r="AJ54" i="17"/>
  <c r="AJ109" i="17" s="1"/>
  <c r="AW11" i="30" a="1"/>
  <c r="AW11" i="30" s="1"/>
  <c r="AW19" i="30" s="1"/>
  <c r="AI54" i="17"/>
  <c r="AI109" i="17" s="1"/>
  <c r="AW13" i="30" a="1"/>
  <c r="AW13" i="30" s="1"/>
  <c r="AW21" i="30" s="1"/>
  <c r="AG54" i="17"/>
  <c r="AG109" i="17" s="1"/>
  <c r="AW15" i="30" a="1"/>
  <c r="AW15" i="30" s="1"/>
  <c r="AW23" i="30" s="1"/>
  <c r="AW10" i="30" a="1"/>
  <c r="AW10" i="30" s="1"/>
  <c r="AW18" i="30" s="1"/>
  <c r="AE54" i="17"/>
  <c r="AE109" i="17" s="1"/>
  <c r="X54" i="17" a="1"/>
  <c r="X54" i="17" s="1"/>
  <c r="X109" i="17" s="1"/>
  <c r="AA54" i="17" a="1"/>
  <c r="AA54" i="17" s="1"/>
  <c r="AA109" i="17" s="1"/>
  <c r="AH54" i="17"/>
  <c r="AH109" i="17" s="1"/>
  <c r="Z54" i="17" a="1"/>
  <c r="Z54" i="17" s="1"/>
  <c r="AW12" i="30" a="1"/>
  <c r="AW12" i="30" s="1"/>
  <c r="AW20" i="30" s="1"/>
  <c r="AF54" i="17"/>
  <c r="AF109" i="17" s="1"/>
  <c r="Y54" i="17" a="1"/>
  <c r="Y54" i="17" s="1"/>
  <c r="Y109" i="17" s="1"/>
  <c r="V54" i="17" a="1"/>
  <c r="V54" i="17" s="1"/>
  <c r="W54" i="17" a="1"/>
  <c r="W54" i="17" s="1"/>
  <c r="W109" i="17" s="1"/>
  <c r="G55" i="59"/>
  <c r="H51" i="28"/>
  <c r="S54" i="17"/>
  <c r="R55" i="17" a="1"/>
  <c r="R55" i="17" s="1"/>
  <c r="BA55" i="17" s="1"/>
  <c r="Q55" i="17" a="1"/>
  <c r="Q55" i="17" s="1"/>
  <c r="AZ55" i="17" s="1"/>
  <c r="P55" i="17" a="1"/>
  <c r="P55" i="17" s="1"/>
  <c r="AY55" i="17" s="1"/>
  <c r="N55" i="17" a="1"/>
  <c r="N55" i="17" s="1"/>
  <c r="AW55" i="17" s="1"/>
  <c r="O55" i="17" a="1"/>
  <c r="O55" i="17" s="1"/>
  <c r="AX55" i="17" s="1"/>
  <c r="M55" i="17" a="1"/>
  <c r="M55" i="17" s="1"/>
  <c r="AV55" i="17" s="1"/>
  <c r="AU24" i="30"/>
  <c r="B72" i="30" s="1"/>
  <c r="AP47" i="53"/>
  <c r="N48" i="53" a="1"/>
  <c r="N48" i="53" s="1"/>
  <c r="P48" i="53" a="1"/>
  <c r="P48" i="53" s="1"/>
  <c r="AJ48" i="53" a="1"/>
  <c r="AJ48" i="53" s="1"/>
  <c r="AW48" i="53" a="1"/>
  <c r="AW48" i="53" s="1"/>
  <c r="AF48" i="53" a="1"/>
  <c r="AF48" i="53" s="1"/>
  <c r="L48" i="53" a="1"/>
  <c r="L48" i="53" s="1"/>
  <c r="T47" i="53"/>
  <c r="AS48" i="53" a="1"/>
  <c r="AS48" i="53" s="1"/>
  <c r="AB48" i="53" a="1"/>
  <c r="AB48" i="53" s="1"/>
  <c r="AD48" i="53" a="1"/>
  <c r="AD48" i="53" s="1"/>
  <c r="R47" i="53"/>
  <c r="O48" i="53" a="1"/>
  <c r="O48" i="53" s="1"/>
  <c r="AU48" i="53" a="1"/>
  <c r="AU48" i="53" s="1"/>
  <c r="AE48" i="53" a="1"/>
  <c r="AE48" i="53" s="1"/>
  <c r="AG48" i="53" a="1"/>
  <c r="AG48" i="53" s="1"/>
  <c r="Q48" i="53" a="1"/>
  <c r="Q48" i="53" s="1"/>
  <c r="AC48" i="53" a="1"/>
  <c r="AC48" i="53" s="1"/>
  <c r="M48" i="53" a="1"/>
  <c r="M48" i="53" s="1"/>
  <c r="AV48" i="53" a="1"/>
  <c r="AV48" i="53" s="1"/>
  <c r="AR48" i="53" a="1"/>
  <c r="AR48" i="53" s="1"/>
  <c r="AT48" i="53" a="1"/>
  <c r="AT48" i="53" s="1"/>
  <c r="AM48" i="53" a="1"/>
  <c r="AM48" i="53" s="1"/>
  <c r="W47" i="53"/>
  <c r="AL48" i="53" a="1"/>
  <c r="AL48" i="53" s="1"/>
  <c r="V47" i="53"/>
  <c r="Y47" i="53"/>
  <c r="AO48" i="53" a="1"/>
  <c r="AO48" i="53" s="1"/>
  <c r="AN48" i="53" a="1"/>
  <c r="AN48" i="53" s="1"/>
  <c r="X47" i="53"/>
  <c r="U47" i="53"/>
  <c r="AK48" i="53" a="1"/>
  <c r="AK48" i="53" s="1"/>
  <c r="A54" i="53"/>
  <c r="D52" i="13"/>
  <c r="D51" i="16" a="1"/>
  <c r="D51" i="16" s="1"/>
  <c r="AB52" i="13"/>
  <c r="AB51" i="16" a="1"/>
  <c r="AB51" i="16" s="1"/>
  <c r="AD51" i="13"/>
  <c r="G53" i="13"/>
  <c r="G53" i="16" s="1" a="1"/>
  <c r="G53" i="16" s="1"/>
  <c r="J52" i="13"/>
  <c r="P51" i="13"/>
  <c r="N52" i="13"/>
  <c r="N51" i="16" a="1"/>
  <c r="N51" i="16" s="1"/>
  <c r="Y52" i="13"/>
  <c r="Y51" i="16" a="1"/>
  <c r="Y51" i="16" s="1"/>
  <c r="AA52" i="13"/>
  <c r="F52" i="13"/>
  <c r="V53" i="13"/>
  <c r="K52" i="13"/>
  <c r="K51" i="16" a="1"/>
  <c r="K51" i="16" s="1"/>
  <c r="AC52" i="13"/>
  <c r="T53" i="13"/>
  <c r="R52" i="13"/>
  <c r="R51" i="16" a="1"/>
  <c r="R51" i="16" s="1"/>
  <c r="Q52" i="13"/>
  <c r="W51" i="13"/>
  <c r="L52" i="13"/>
  <c r="L52" i="16" s="1" a="1"/>
  <c r="L52" i="16" s="1"/>
  <c r="O52" i="13"/>
  <c r="S52" i="13"/>
  <c r="S52" i="16" s="1" a="1"/>
  <c r="S52" i="16" s="1"/>
  <c r="E52" i="13"/>
  <c r="E52" i="16" s="1" a="1"/>
  <c r="E52" i="16" s="1"/>
  <c r="X53" i="13"/>
  <c r="M52" i="13"/>
  <c r="U52" i="13"/>
  <c r="U51" i="16" a="1"/>
  <c r="U51" i="16" s="1"/>
  <c r="C52" i="13"/>
  <c r="I51" i="13"/>
  <c r="H52" i="13"/>
  <c r="Z53" i="13"/>
  <c r="BA5" i="41"/>
  <c r="BB6" i="41"/>
  <c r="BB2" i="41"/>
  <c r="BB3" i="41"/>
  <c r="BB7" i="41"/>
  <c r="BB4" i="41"/>
  <c r="BA5" i="30"/>
  <c r="BA6" i="30"/>
  <c r="BB7" i="30"/>
  <c r="AA51" i="16" a="1"/>
  <c r="AA51" i="16" s="1"/>
  <c r="T51" i="16" a="1"/>
  <c r="T51" i="16" s="1"/>
  <c r="M51" i="16" a="1"/>
  <c r="M51" i="16" s="1"/>
  <c r="F51" i="16" a="1"/>
  <c r="F51" i="16" s="1"/>
  <c r="Z52" i="16" a="1"/>
  <c r="Z52" i="16" s="1"/>
  <c r="BB3" i="30"/>
  <c r="BB2" i="30"/>
  <c r="BB4" i="30"/>
  <c r="BB22" i="1"/>
  <c r="C79" i="1"/>
  <c r="F79" i="1"/>
  <c r="BA25" i="1"/>
  <c r="E80" i="1"/>
  <c r="BB24" i="1"/>
  <c r="BC23" i="1"/>
  <c r="BC26" i="1"/>
  <c r="B53" i="18"/>
  <c r="I58" i="17"/>
  <c r="I59" i="17" s="1"/>
  <c r="L58" i="17"/>
  <c r="K52" i="53" s="1"/>
  <c r="K52" i="18"/>
  <c r="C80" i="1"/>
  <c r="C45" i="66" l="1" a="1"/>
  <c r="C45" i="66" s="1"/>
  <c r="C46" i="28" s="1"/>
  <c r="D45" i="66" a="1"/>
  <c r="D45" i="66" s="1"/>
  <c r="D46" i="28" s="1"/>
  <c r="E45" i="66" a="1"/>
  <c r="E45" i="66" s="1"/>
  <c r="E46" i="28" s="1"/>
  <c r="F45" i="66" a="1"/>
  <c r="F45" i="66" s="1"/>
  <c r="F46" i="28" s="1"/>
  <c r="W45" i="47"/>
  <c r="P45" i="47"/>
  <c r="AD45" i="47"/>
  <c r="AV2" i="45"/>
  <c r="AV22" i="45" s="1" a="1"/>
  <c r="AV22" i="45" s="1"/>
  <c r="AV42" i="45" s="1"/>
  <c r="AV3" i="45"/>
  <c r="AV23" i="45" s="1" a="1"/>
  <c r="AV23" i="45" s="1"/>
  <c r="AV43" i="45" s="1"/>
  <c r="AV4" i="45"/>
  <c r="AV24" i="45" s="1" a="1"/>
  <c r="AV24" i="45" s="1"/>
  <c r="AV44" i="45" s="1"/>
  <c r="AW8" i="45"/>
  <c r="AW28" i="45" s="1" a="1"/>
  <c r="AW28" i="45" s="1"/>
  <c r="AW48" i="45" s="1"/>
  <c r="AW9" i="45"/>
  <c r="AW29" i="45" s="1" a="1"/>
  <c r="AW29" i="45" s="1"/>
  <c r="AW49" i="45" s="1"/>
  <c r="AW10" i="45"/>
  <c r="AW30" i="45" s="1" a="1"/>
  <c r="AW30" i="45" s="1"/>
  <c r="AW17" i="45"/>
  <c r="AW37" i="45" s="1" a="1"/>
  <c r="AW37" i="45" s="1"/>
  <c r="AW18" i="45"/>
  <c r="AW38" i="45" s="1" a="1"/>
  <c r="AW38" i="45" s="1"/>
  <c r="AW19" i="45"/>
  <c r="AW39" i="45" s="1" a="1"/>
  <c r="AW39" i="45" s="1"/>
  <c r="AW5" i="45"/>
  <c r="AW25" i="45" s="1" a="1"/>
  <c r="AW25" i="45" s="1"/>
  <c r="AW7" i="45"/>
  <c r="AW27" i="45" s="1" a="1"/>
  <c r="AW27" i="45" s="1"/>
  <c r="AW6" i="45"/>
  <c r="AW26" i="45" s="1" a="1"/>
  <c r="AW26" i="45" s="1"/>
  <c r="AW46" i="45" s="1"/>
  <c r="AW15" i="45"/>
  <c r="AW35" i="45" s="1" a="1"/>
  <c r="AW35" i="45" s="1"/>
  <c r="AW55" i="45" s="1"/>
  <c r="AW14" i="45"/>
  <c r="AW34" i="45" s="1" a="1"/>
  <c r="AW34" i="45" s="1"/>
  <c r="AW16" i="45"/>
  <c r="AW36" i="45" s="1" a="1"/>
  <c r="AW36" i="45" s="1"/>
  <c r="AW12" i="45"/>
  <c r="AW32" i="45" s="1" a="1"/>
  <c r="AW32" i="45" s="1"/>
  <c r="AW13" i="45"/>
  <c r="AW33" i="45" s="1" a="1"/>
  <c r="AW33" i="45" s="1"/>
  <c r="AW11" i="45"/>
  <c r="AW31" i="45" s="1" a="1"/>
  <c r="AW31" i="45" s="1"/>
  <c r="C112" i="45"/>
  <c r="C46" i="47" s="1" a="1"/>
  <c r="C46" i="47" s="1"/>
  <c r="I46" i="47" s="1"/>
  <c r="AU62" i="45"/>
  <c r="L46" i="47" a="1"/>
  <c r="L46" i="47" s="1"/>
  <c r="Z46" i="47" a="1"/>
  <c r="Z46" i="47" s="1"/>
  <c r="H53" i="63"/>
  <c r="J53" i="63"/>
  <c r="P53" i="63" s="1"/>
  <c r="O46" i="47" a="1"/>
  <c r="O46" i="47" s="1"/>
  <c r="V46" i="47" a="1"/>
  <c r="V46" i="47" s="1"/>
  <c r="J46" i="47" a="1"/>
  <c r="J46" i="47" s="1"/>
  <c r="Q46" i="47" a="1"/>
  <c r="Q46" i="47" s="1"/>
  <c r="AC46" i="47" a="1"/>
  <c r="AC46" i="47" s="1"/>
  <c r="S46" i="47" a="1"/>
  <c r="S46" i="47" s="1"/>
  <c r="K46" i="47" a="1"/>
  <c r="K46" i="47" s="1"/>
  <c r="R46" i="47" a="1"/>
  <c r="R46" i="47" s="1"/>
  <c r="Y46" i="47" a="1"/>
  <c r="Y46" i="47" s="1"/>
  <c r="AV62" i="45"/>
  <c r="AV64" i="45"/>
  <c r="D42" i="57" a="1"/>
  <c r="D42" i="57" s="1"/>
  <c r="G113" i="45"/>
  <c r="G47" i="47" s="1" a="1"/>
  <c r="G47" i="47" s="1"/>
  <c r="F42" i="57" a="1"/>
  <c r="F42" i="57" s="1"/>
  <c r="E42" i="57" a="1"/>
  <c r="E42" i="57" s="1"/>
  <c r="E113" i="45"/>
  <c r="E47" i="47" s="1" a="1"/>
  <c r="E47" i="47" s="1"/>
  <c r="F113" i="45"/>
  <c r="F47" i="47" s="1" a="1"/>
  <c r="F47" i="47" s="1"/>
  <c r="AV67" i="45"/>
  <c r="C113" i="45"/>
  <c r="C47" i="47" s="1" a="1"/>
  <c r="C47" i="47" s="1"/>
  <c r="D113" i="45"/>
  <c r="D47" i="47" s="1" a="1"/>
  <c r="D47" i="47" s="1"/>
  <c r="H113" i="45"/>
  <c r="H47" i="47" s="1" a="1"/>
  <c r="H47" i="47" s="1"/>
  <c r="AV66" i="45"/>
  <c r="M46" i="47" a="1"/>
  <c r="M46" i="47" s="1"/>
  <c r="AB46" i="47" a="1"/>
  <c r="AB46" i="47" s="1"/>
  <c r="AA46" i="47" a="1"/>
  <c r="AA46" i="47" s="1"/>
  <c r="T46" i="47" a="1"/>
  <c r="T46" i="47" s="1"/>
  <c r="N46" i="47" a="1"/>
  <c r="N46" i="47" s="1"/>
  <c r="U46" i="47" a="1"/>
  <c r="U46" i="47" s="1"/>
  <c r="AV63" i="45"/>
  <c r="AV65" i="45"/>
  <c r="AW54" i="45"/>
  <c r="AW56" i="45"/>
  <c r="AW57" i="45"/>
  <c r="AW58" i="45"/>
  <c r="AW59" i="45"/>
  <c r="AW52" i="45"/>
  <c r="AW53" i="45"/>
  <c r="AW51" i="45"/>
  <c r="AW50" i="45"/>
  <c r="AW47" i="45"/>
  <c r="AW45" i="45"/>
  <c r="F54" i="63"/>
  <c r="N54" i="63" s="1"/>
  <c r="BE49" i="18" a="1"/>
  <c r="BE49" i="18" s="1"/>
  <c r="G54" i="63"/>
  <c r="O54" i="63" s="1"/>
  <c r="B54" i="63"/>
  <c r="E54" i="63"/>
  <c r="M54" i="63" s="1"/>
  <c r="C54" i="63"/>
  <c r="K54" i="63" s="1"/>
  <c r="D54" i="63"/>
  <c r="L54" i="63" s="1"/>
  <c r="BB49" i="18" a="1"/>
  <c r="BB49" i="18" s="1"/>
  <c r="C42" i="57" a="1"/>
  <c r="C42" i="57" s="1"/>
  <c r="AZ49" i="18" a="1"/>
  <c r="AZ49" i="18" s="1"/>
  <c r="BS49" i="18"/>
  <c r="BP49" i="18"/>
  <c r="BT49" i="18"/>
  <c r="BR49" i="18"/>
  <c r="BQ49" i="18"/>
  <c r="BU49" i="18"/>
  <c r="AN54" i="17"/>
  <c r="AN109" i="17" s="1"/>
  <c r="V109" i="17"/>
  <c r="AR54" i="17"/>
  <c r="AR109" i="17" s="1"/>
  <c r="Z109" i="17"/>
  <c r="AM49" i="18" a="1"/>
  <c r="AM49" i="18" s="1"/>
  <c r="BC49" i="18" a="1"/>
  <c r="BC49" i="18" s="1"/>
  <c r="AK49" i="18" a="1"/>
  <c r="AK49" i="18" s="1"/>
  <c r="BA49" i="18" a="1"/>
  <c r="BA49" i="18" s="1"/>
  <c r="F48" i="60"/>
  <c r="M48" i="60" s="1"/>
  <c r="L69" i="3"/>
  <c r="D49" i="60" s="1"/>
  <c r="K49" i="60" s="1"/>
  <c r="E48" i="60"/>
  <c r="L48" i="60" s="1"/>
  <c r="D48" i="60"/>
  <c r="K48" i="60" s="1"/>
  <c r="AL49" i="18" a="1"/>
  <c r="AL49" i="18" s="1"/>
  <c r="AJ49" i="18" a="1"/>
  <c r="AJ49" i="18" s="1"/>
  <c r="AV15" i="41"/>
  <c r="AV23" i="41" s="1"/>
  <c r="BZ48" i="18"/>
  <c r="BD24" i="3"/>
  <c r="AU10" i="25" s="1"/>
  <c r="AU11" i="25" s="1"/>
  <c r="CA48" i="18"/>
  <c r="AP48" i="18"/>
  <c r="AV13" i="41"/>
  <c r="AV21" i="41" s="1"/>
  <c r="CC48" i="18"/>
  <c r="AO49" i="18" a="1"/>
  <c r="AO49" i="18" s="1"/>
  <c r="P49" i="18" a="1"/>
  <c r="P49" i="18" s="1"/>
  <c r="AT49" i="18" a="1"/>
  <c r="AT49" i="18" s="1"/>
  <c r="BE12" i="3" s="1"/>
  <c r="BE20" i="3" s="1"/>
  <c r="BY48" i="18"/>
  <c r="AV14" i="41"/>
  <c r="AV22" i="41" s="1"/>
  <c r="BJ49" i="18" a="1"/>
  <c r="BJ49" i="18" s="1"/>
  <c r="V48" i="18"/>
  <c r="X48" i="18"/>
  <c r="AG49" i="18" a="1"/>
  <c r="AG49" i="18" s="1"/>
  <c r="BX48" i="18"/>
  <c r="AW49" i="18" a="1"/>
  <c r="AW49" i="18" s="1"/>
  <c r="BE15" i="3" s="1"/>
  <c r="BE23" i="3" s="1"/>
  <c r="Y48" i="18"/>
  <c r="BK49" i="18" a="1"/>
  <c r="BK49" i="18" s="1"/>
  <c r="AV10" i="41"/>
  <c r="AV18" i="41" s="1"/>
  <c r="U48" i="18"/>
  <c r="T48" i="18"/>
  <c r="AB49" i="18" a="1"/>
  <c r="AB49" i="18" s="1"/>
  <c r="CB48" i="18"/>
  <c r="AR49" i="18" a="1"/>
  <c r="AR49" i="18" s="1"/>
  <c r="BE10" i="3" s="1"/>
  <c r="BE18" i="3" s="1"/>
  <c r="M49" i="18" a="1"/>
  <c r="M49" i="18" s="1"/>
  <c r="BL49" i="18" a="1"/>
  <c r="BL49" i="18" s="1"/>
  <c r="AV49" i="18" a="1"/>
  <c r="AV49" i="18" s="1"/>
  <c r="BE14" i="3" s="1"/>
  <c r="BE22" i="3" s="1"/>
  <c r="Q49" i="18" a="1"/>
  <c r="Q49" i="18" s="1"/>
  <c r="AD49" i="18" a="1"/>
  <c r="AD49" i="18" s="1"/>
  <c r="BM49" i="18" a="1"/>
  <c r="BM49" i="18" s="1"/>
  <c r="AC49" i="18" a="1"/>
  <c r="AC49" i="18" s="1"/>
  <c r="AS49" i="18" a="1"/>
  <c r="AS49" i="18" s="1"/>
  <c r="BE11" i="3" s="1"/>
  <c r="BE19" i="3" s="1"/>
  <c r="L49" i="18" a="1"/>
  <c r="L49" i="18" s="1"/>
  <c r="AN49" i="18" a="1"/>
  <c r="AN49" i="18" s="1"/>
  <c r="AE49" i="18" a="1"/>
  <c r="AE49" i="18" s="1"/>
  <c r="BH49" i="18" a="1"/>
  <c r="BH49" i="18" s="1"/>
  <c r="AW10" i="41" s="1"/>
  <c r="AW18" i="41" s="1"/>
  <c r="AV11" i="41"/>
  <c r="AV19" i="41" s="1"/>
  <c r="R48" i="18"/>
  <c r="W48" i="18"/>
  <c r="AU49" i="18" a="1"/>
  <c r="AU49" i="18" s="1"/>
  <c r="BE13" i="3" s="1"/>
  <c r="BE21" i="3" s="1"/>
  <c r="O49" i="18" a="1"/>
  <c r="O49" i="18" s="1"/>
  <c r="BD49" i="18" a="1"/>
  <c r="BD49" i="18" s="1"/>
  <c r="BI49" i="18" a="1"/>
  <c r="BI49" i="18" s="1"/>
  <c r="AW11" i="41" s="1"/>
  <c r="AW19" i="41" s="1"/>
  <c r="N49" i="18" a="1"/>
  <c r="N49" i="18" s="1"/>
  <c r="AF49" i="18" a="1"/>
  <c r="AF49" i="18" s="1"/>
  <c r="AS54" i="17"/>
  <c r="AS109" i="17" s="1"/>
  <c r="AQ54" i="17"/>
  <c r="AQ109" i="17" s="1"/>
  <c r="AO54" i="17"/>
  <c r="AO109" i="17" s="1"/>
  <c r="AP54" i="17"/>
  <c r="AP109" i="17" s="1"/>
  <c r="AX14" i="30" a="1"/>
  <c r="AX14" i="30" s="1"/>
  <c r="AX22" i="30" s="1"/>
  <c r="AE55" i="17"/>
  <c r="AE110" i="17" s="1"/>
  <c r="AX11" i="30" a="1"/>
  <c r="AX11" i="30" s="1"/>
  <c r="AX19" i="30" s="1"/>
  <c r="AX13" i="30" a="1"/>
  <c r="AX13" i="30" s="1"/>
  <c r="AX21" i="30" s="1"/>
  <c r="AX15" i="30" a="1"/>
  <c r="AX15" i="30" s="1"/>
  <c r="AX23" i="30" s="1"/>
  <c r="AX10" i="30" a="1"/>
  <c r="AX10" i="30" s="1"/>
  <c r="AX18" i="30" s="1"/>
  <c r="AI55" i="17"/>
  <c r="AI110" i="17" s="1"/>
  <c r="AX12" i="30" a="1"/>
  <c r="AX12" i="30" s="1"/>
  <c r="AX20" i="30" s="1"/>
  <c r="AG55" i="17"/>
  <c r="AG110" i="17" s="1"/>
  <c r="Z55" i="17" a="1"/>
  <c r="Z55" i="17" s="1"/>
  <c r="Z110" i="17" s="1"/>
  <c r="AH55" i="17"/>
  <c r="AH110" i="17" s="1"/>
  <c r="V55" i="17" a="1"/>
  <c r="V55" i="17" s="1"/>
  <c r="V110" i="17" s="1"/>
  <c r="AF55" i="17"/>
  <c r="AF110" i="17" s="1"/>
  <c r="AA55" i="17" a="1"/>
  <c r="AA55" i="17" s="1"/>
  <c r="AA110" i="17" s="1"/>
  <c r="Y55" i="17" a="1"/>
  <c r="Y55" i="17" s="1"/>
  <c r="Y110" i="17" s="1"/>
  <c r="X55" i="17" a="1"/>
  <c r="X55" i="17" s="1"/>
  <c r="X110" i="17" s="1"/>
  <c r="AJ55" i="17"/>
  <c r="AJ110" i="17" s="1"/>
  <c r="W55" i="17" a="1"/>
  <c r="W55" i="17" s="1"/>
  <c r="W110" i="17" s="1"/>
  <c r="G56" i="59"/>
  <c r="H53" i="28" s="1"/>
  <c r="H52" i="28"/>
  <c r="S55" i="17"/>
  <c r="AK24" i="41"/>
  <c r="B62" i="41" s="1"/>
  <c r="P56" i="17" a="1"/>
  <c r="P56" i="17" s="1"/>
  <c r="AY56" i="17" s="1"/>
  <c r="M56" i="17" a="1"/>
  <c r="M56" i="17" s="1"/>
  <c r="AV56" i="17" s="1"/>
  <c r="O56" i="17" a="1"/>
  <c r="O56" i="17" s="1"/>
  <c r="AX56" i="17" s="1"/>
  <c r="R56" i="17" a="1"/>
  <c r="R56" i="17" s="1"/>
  <c r="BA56" i="17" s="1"/>
  <c r="N56" i="17" a="1"/>
  <c r="N56" i="17" s="1"/>
  <c r="AW56" i="17" s="1"/>
  <c r="Q56" i="17" a="1"/>
  <c r="Q56" i="17" s="1"/>
  <c r="AZ56" i="17" s="1"/>
  <c r="AV24" i="30"/>
  <c r="B73" i="30" s="1"/>
  <c r="AB24" i="41"/>
  <c r="B53" i="41" s="1"/>
  <c r="AN24" i="41"/>
  <c r="B65" i="41" s="1"/>
  <c r="AP24" i="41"/>
  <c r="B67" i="41" s="1"/>
  <c r="AJ24" i="41"/>
  <c r="B61" i="41" s="1"/>
  <c r="W24" i="41"/>
  <c r="B48" i="41" s="1"/>
  <c r="Q24" i="41"/>
  <c r="B42" i="41" s="1"/>
  <c r="P24" i="41"/>
  <c r="B41" i="41" s="1"/>
  <c r="X24" i="41"/>
  <c r="B49" i="41" s="1"/>
  <c r="AT24" i="41"/>
  <c r="B71" i="41" s="1"/>
  <c r="AA24" i="41"/>
  <c r="B52" i="41" s="1"/>
  <c r="AC24" i="41"/>
  <c r="B54" i="41" s="1"/>
  <c r="V24" i="41"/>
  <c r="B47" i="41" s="1"/>
  <c r="R24" i="41"/>
  <c r="B43" i="41" s="1"/>
  <c r="S24" i="41"/>
  <c r="B44" i="41" s="1"/>
  <c r="AS24" i="41"/>
  <c r="B70" i="41" s="1"/>
  <c r="AD24" i="41"/>
  <c r="B55" i="41" s="1"/>
  <c r="AE24" i="41"/>
  <c r="B56" i="41" s="1"/>
  <c r="Y24" i="41"/>
  <c r="B50" i="41" s="1"/>
  <c r="AG24" i="41"/>
  <c r="B58" i="41" s="1"/>
  <c r="AL24" i="41"/>
  <c r="B63" i="41" s="1"/>
  <c r="O24" i="41"/>
  <c r="B40" i="41" s="1"/>
  <c r="U24" i="41"/>
  <c r="B46" i="41" s="1"/>
  <c r="AO24" i="41"/>
  <c r="B66" i="41" s="1"/>
  <c r="AH24" i="41"/>
  <c r="B59" i="41" s="1"/>
  <c r="AQ24" i="41"/>
  <c r="B68" i="41" s="1"/>
  <c r="AR24" i="41"/>
  <c r="B69" i="41" s="1"/>
  <c r="C42" i="48" s="1" a="1"/>
  <c r="C42" i="48" s="1"/>
  <c r="AM24" i="41"/>
  <c r="B64" i="41" s="1"/>
  <c r="AF24" i="41"/>
  <c r="B57" i="41" s="1"/>
  <c r="N24" i="41"/>
  <c r="B39" i="41" s="1"/>
  <c r="AI24" i="41"/>
  <c r="B60" i="41" s="1"/>
  <c r="AU24" i="41"/>
  <c r="B72" i="41" s="1"/>
  <c r="T24" i="41"/>
  <c r="B45" i="41" s="1"/>
  <c r="Z24" i="41"/>
  <c r="B51" i="41" s="1"/>
  <c r="AP48" i="53"/>
  <c r="AO49" i="53" a="1"/>
  <c r="AO49" i="53" s="1"/>
  <c r="Y48" i="53"/>
  <c r="AJ49" i="53" a="1"/>
  <c r="AJ49" i="53" s="1"/>
  <c r="AU49" i="53" a="1"/>
  <c r="AU49" i="53" s="1"/>
  <c r="AD49" i="53" a="1"/>
  <c r="AD49" i="53" s="1"/>
  <c r="AB49" i="53" a="1"/>
  <c r="AB49" i="53" s="1"/>
  <c r="R48" i="53"/>
  <c r="Q49" i="53" a="1"/>
  <c r="Q49" i="53" s="1"/>
  <c r="AW49" i="53" a="1"/>
  <c r="AW49" i="53" s="1"/>
  <c r="AG49" i="53" a="1"/>
  <c r="AG49" i="53" s="1"/>
  <c r="M49" i="53" a="1"/>
  <c r="M49" i="53" s="1"/>
  <c r="AS49" i="53" a="1"/>
  <c r="AS49" i="53" s="1"/>
  <c r="AC49" i="53" a="1"/>
  <c r="AC49" i="53" s="1"/>
  <c r="AE49" i="53" a="1"/>
  <c r="AE49" i="53" s="1"/>
  <c r="O49" i="53" a="1"/>
  <c r="O49" i="53" s="1"/>
  <c r="AV49" i="53" a="1"/>
  <c r="AV49" i="53" s="1"/>
  <c r="AT49" i="53" a="1"/>
  <c r="AT49" i="53" s="1"/>
  <c r="AR49" i="53" a="1"/>
  <c r="AR49" i="53" s="1"/>
  <c r="P49" i="53" a="1"/>
  <c r="P49" i="53" s="1"/>
  <c r="N49" i="53" a="1"/>
  <c r="N49" i="53" s="1"/>
  <c r="T48" i="53"/>
  <c r="L49" i="53" a="1"/>
  <c r="L49" i="53" s="1"/>
  <c r="AF49" i="53" a="1"/>
  <c r="AF49" i="53" s="1"/>
  <c r="W48" i="53"/>
  <c r="AM49" i="53" a="1"/>
  <c r="AM49" i="53" s="1"/>
  <c r="U48" i="53"/>
  <c r="AK49" i="53" a="1"/>
  <c r="AK49" i="53" s="1"/>
  <c r="AN49" i="53" a="1"/>
  <c r="AN49" i="53" s="1"/>
  <c r="X48" i="53"/>
  <c r="AL49" i="53" a="1"/>
  <c r="AL49" i="53" s="1"/>
  <c r="V48" i="53"/>
  <c r="A55" i="53"/>
  <c r="AC53" i="13"/>
  <c r="Y53" i="13"/>
  <c r="Y52" i="16" a="1"/>
  <c r="Y52" i="16" s="1"/>
  <c r="G54" i="13"/>
  <c r="AB53" i="13"/>
  <c r="AB52" i="16" a="1"/>
  <c r="AB52" i="16" s="1"/>
  <c r="H53" i="13"/>
  <c r="M53" i="13"/>
  <c r="L53" i="13"/>
  <c r="L53" i="16" s="1" a="1"/>
  <c r="L53" i="16" s="1"/>
  <c r="T54" i="13"/>
  <c r="V54" i="13"/>
  <c r="AA53" i="13"/>
  <c r="J53" i="13"/>
  <c r="J53" i="16" s="1" a="1"/>
  <c r="J53" i="16" s="1"/>
  <c r="P52" i="13"/>
  <c r="Z54" i="13"/>
  <c r="X54" i="13"/>
  <c r="E53" i="13"/>
  <c r="E53" i="16" s="1" a="1"/>
  <c r="E53" i="16" s="1"/>
  <c r="K53" i="13"/>
  <c r="K52" i="16" a="1"/>
  <c r="K52" i="16" s="1"/>
  <c r="I52" i="13"/>
  <c r="C53" i="13"/>
  <c r="C53" i="16" s="1" a="1"/>
  <c r="C53" i="16" s="1"/>
  <c r="U53" i="13"/>
  <c r="U52" i="16" a="1"/>
  <c r="U52" i="16" s="1"/>
  <c r="AD52" i="13"/>
  <c r="S53" i="13"/>
  <c r="S53" i="16" s="1" a="1"/>
  <c r="S53" i="16" s="1"/>
  <c r="O53" i="13"/>
  <c r="Q53" i="13"/>
  <c r="W52" i="13"/>
  <c r="R53" i="13"/>
  <c r="R52" i="16" a="1"/>
  <c r="R52" i="16" s="1"/>
  <c r="F53" i="13"/>
  <c r="N53" i="13"/>
  <c r="N52" i="16" a="1"/>
  <c r="N52" i="16" s="1"/>
  <c r="D53" i="13"/>
  <c r="D52" i="16" a="1"/>
  <c r="D52" i="16" s="1"/>
  <c r="BB5" i="41"/>
  <c r="Z53" i="16" a="1"/>
  <c r="Z53" i="16" s="1"/>
  <c r="X52" i="16" a="1"/>
  <c r="X52" i="16" s="1"/>
  <c r="J52" i="16" a="1"/>
  <c r="J52" i="16" s="1"/>
  <c r="Q52" i="16" a="1"/>
  <c r="Q52" i="16" s="1"/>
  <c r="C52" i="16" a="1"/>
  <c r="C52" i="16" s="1"/>
  <c r="BB5" i="30"/>
  <c r="X53" i="16" a="1"/>
  <c r="X53" i="16" s="1"/>
  <c r="M52" i="16" a="1"/>
  <c r="M52" i="16" s="1"/>
  <c r="AA52" i="16" a="1"/>
  <c r="AA52" i="16" s="1"/>
  <c r="T52" i="16" a="1"/>
  <c r="T52" i="16" s="1"/>
  <c r="F52" i="16" a="1"/>
  <c r="F52" i="16" s="1"/>
  <c r="BB6" i="30"/>
  <c r="BD26" i="1"/>
  <c r="G81" i="1"/>
  <c r="BD23" i="1"/>
  <c r="D81" i="1"/>
  <c r="BC22" i="1"/>
  <c r="BC24" i="1"/>
  <c r="F80" i="1"/>
  <c r="BB25" i="1"/>
  <c r="L59" i="17"/>
  <c r="K53" i="53" s="1"/>
  <c r="K53" i="18"/>
  <c r="C46" i="66" l="1" a="1"/>
  <c r="C46" i="66" s="1"/>
  <c r="C47" i="28" s="1"/>
  <c r="D46" i="66" a="1"/>
  <c r="D46" i="66" s="1"/>
  <c r="D47" i="28" s="1"/>
  <c r="E46" i="66" a="1"/>
  <c r="E46" i="66" s="1"/>
  <c r="E47" i="28" s="1"/>
  <c r="F46" i="66" a="1"/>
  <c r="F46" i="66" s="1"/>
  <c r="F47" i="28" s="1"/>
  <c r="X46" i="47" a="1"/>
  <c r="X46" i="47" s="1"/>
  <c r="I47" i="47"/>
  <c r="W46" i="47"/>
  <c r="P46" i="47"/>
  <c r="AD46" i="47"/>
  <c r="AX11" i="45"/>
  <c r="AX31" i="45" s="1" a="1"/>
  <c r="AX31" i="45" s="1"/>
  <c r="AX13" i="45"/>
  <c r="AX33" i="45" s="1" a="1"/>
  <c r="AX33" i="45" s="1"/>
  <c r="AX12" i="45"/>
  <c r="AX32" i="45" s="1" a="1"/>
  <c r="AX32" i="45" s="1"/>
  <c r="AX52" i="45" s="1"/>
  <c r="AX16" i="45"/>
  <c r="AX36" i="45" s="1" a="1"/>
  <c r="AX36" i="45" s="1"/>
  <c r="AX56" i="45" s="1"/>
  <c r="AX14" i="45"/>
  <c r="AX34" i="45" s="1" a="1"/>
  <c r="AX34" i="45" s="1"/>
  <c r="AX15" i="45"/>
  <c r="AX35" i="45" s="1" a="1"/>
  <c r="AX35" i="45" s="1"/>
  <c r="AX6" i="45"/>
  <c r="AX26" i="45" s="1" a="1"/>
  <c r="AX26" i="45" s="1"/>
  <c r="AX7" i="45"/>
  <c r="AX27" i="45" s="1" a="1"/>
  <c r="AX27" i="45" s="1"/>
  <c r="AX5" i="45"/>
  <c r="AX25" i="45" s="1" a="1"/>
  <c r="AX25" i="45" s="1"/>
  <c r="AX19" i="45"/>
  <c r="AX39" i="45" s="1" a="1"/>
  <c r="AX39" i="45" s="1"/>
  <c r="AX18" i="45"/>
  <c r="AX38" i="45" s="1" a="1"/>
  <c r="AX38" i="45" s="1"/>
  <c r="AX58" i="45" s="1"/>
  <c r="AX17" i="45"/>
  <c r="AX37" i="45" s="1" a="1"/>
  <c r="AX37" i="45" s="1"/>
  <c r="AX57" i="45" s="1"/>
  <c r="AX10" i="45"/>
  <c r="AX30" i="45" s="1" a="1"/>
  <c r="AX30" i="45" s="1"/>
  <c r="AX9" i="45"/>
  <c r="AX29" i="45" s="1" a="1"/>
  <c r="AX29" i="45" s="1"/>
  <c r="AX8" i="45"/>
  <c r="AX28" i="45" s="1" a="1"/>
  <c r="AX28" i="45" s="1"/>
  <c r="AW4" i="45"/>
  <c r="AW24" i="45" s="1" a="1"/>
  <c r="AW24" i="45" s="1"/>
  <c r="AW44" i="45" s="1"/>
  <c r="AW3" i="45"/>
  <c r="AW23" i="45" s="1" a="1"/>
  <c r="AW23" i="45" s="1"/>
  <c r="AW43" i="45" s="1"/>
  <c r="AW2" i="45"/>
  <c r="AW22" i="45" s="1" a="1"/>
  <c r="AW22" i="45" s="1"/>
  <c r="AW42" i="45" s="1"/>
  <c r="S47" i="47" a="1"/>
  <c r="S47" i="47" s="1"/>
  <c r="H54" i="63"/>
  <c r="J54" i="63"/>
  <c r="P54" i="63" s="1"/>
  <c r="Y47" i="47" a="1"/>
  <c r="Y47" i="47" s="1"/>
  <c r="L47" i="47" a="1"/>
  <c r="L47" i="47" s="1"/>
  <c r="F43" i="48" a="1"/>
  <c r="F43" i="48" s="1"/>
  <c r="J47" i="47" a="1"/>
  <c r="J47" i="47" s="1"/>
  <c r="U47" i="47" a="1"/>
  <c r="U47" i="47" s="1"/>
  <c r="N47" i="47" a="1"/>
  <c r="N47" i="47" s="1"/>
  <c r="AB47" i="47" a="1"/>
  <c r="AB47" i="47" s="1"/>
  <c r="V47" i="47" a="1"/>
  <c r="V47" i="47" s="1"/>
  <c r="AC47" i="47" a="1"/>
  <c r="AC47" i="47" s="1"/>
  <c r="O47" i="47" a="1"/>
  <c r="O47" i="47" s="1"/>
  <c r="AA47" i="47" a="1"/>
  <c r="AA47" i="47" s="1"/>
  <c r="Z47" i="47" a="1"/>
  <c r="Z47" i="47" s="1"/>
  <c r="AW64" i="45"/>
  <c r="M47" i="47" a="1"/>
  <c r="M47" i="47" s="1"/>
  <c r="Q47" i="47" a="1"/>
  <c r="Q47" i="47" s="1"/>
  <c r="T47" i="47" a="1"/>
  <c r="T47" i="47" s="1"/>
  <c r="G114" i="45"/>
  <c r="G48" i="47" s="1" a="1"/>
  <c r="G48" i="47" s="1"/>
  <c r="D43" i="48" a="1"/>
  <c r="D43" i="48" s="1"/>
  <c r="K47" i="47" a="1"/>
  <c r="K47" i="47" s="1"/>
  <c r="X47" i="47" a="1"/>
  <c r="X47" i="47" s="1"/>
  <c r="R47" i="47" a="1"/>
  <c r="R47" i="47" s="1"/>
  <c r="AW63" i="45"/>
  <c r="E43" i="57" a="1"/>
  <c r="E43" i="57" s="1"/>
  <c r="AW66" i="45"/>
  <c r="E114" i="45"/>
  <c r="E48" i="47" s="1" a="1"/>
  <c r="E48" i="47" s="1"/>
  <c r="F114" i="45"/>
  <c r="F48" i="47" s="1" a="1"/>
  <c r="F48" i="47" s="1"/>
  <c r="H114" i="45"/>
  <c r="H48" i="47" s="1" a="1"/>
  <c r="H48" i="47" s="1"/>
  <c r="AW67" i="45"/>
  <c r="C114" i="45"/>
  <c r="C48" i="47" s="1" a="1"/>
  <c r="C48" i="47" s="1"/>
  <c r="AW65" i="45"/>
  <c r="D114" i="45"/>
  <c r="D48" i="47" s="1" a="1"/>
  <c r="D48" i="47" s="1"/>
  <c r="AX54" i="45"/>
  <c r="AX55" i="45"/>
  <c r="AX46" i="45"/>
  <c r="AX47" i="45"/>
  <c r="AX45" i="45"/>
  <c r="AX51" i="45"/>
  <c r="AX53" i="45"/>
  <c r="AX59" i="45"/>
  <c r="AW62" i="45"/>
  <c r="AX50" i="45"/>
  <c r="AX48" i="45"/>
  <c r="AX49" i="45"/>
  <c r="E55" i="63"/>
  <c r="M55" i="63" s="1"/>
  <c r="C55" i="63"/>
  <c r="K55" i="63" s="1"/>
  <c r="B55" i="63"/>
  <c r="D55" i="63"/>
  <c r="L55" i="63" s="1"/>
  <c r="BD50" i="18" a="1"/>
  <c r="BD50" i="18" s="1"/>
  <c r="F55" i="63"/>
  <c r="N55" i="63" s="1"/>
  <c r="G55" i="63"/>
  <c r="O55" i="63" s="1"/>
  <c r="E19" i="48" a="1"/>
  <c r="E19" i="48" s="1"/>
  <c r="F19" i="48" a="1"/>
  <c r="F19" i="48" s="1"/>
  <c r="C19" i="48" a="1"/>
  <c r="C19" i="48" s="1"/>
  <c r="D19" i="48" a="1"/>
  <c r="D19" i="48" s="1"/>
  <c r="E38" i="48" a="1"/>
  <c r="E38" i="48" s="1"/>
  <c r="F38" i="48" a="1"/>
  <c r="F38" i="48" s="1"/>
  <c r="C38" i="48" a="1"/>
  <c r="C38" i="48" s="1"/>
  <c r="D38" i="48" a="1"/>
  <c r="D38" i="48" s="1"/>
  <c r="D42" i="48" a="1"/>
  <c r="D42" i="48" s="1"/>
  <c r="F17" i="48" a="1"/>
  <c r="F17" i="48" s="1"/>
  <c r="C17" i="48" a="1"/>
  <c r="C17" i="48" s="1"/>
  <c r="D17" i="48" a="1"/>
  <c r="D17" i="48" s="1"/>
  <c r="E17" i="48" a="1"/>
  <c r="E17" i="48" s="1"/>
  <c r="D25" i="48" a="1"/>
  <c r="D25" i="48" s="1"/>
  <c r="E25" i="48" a="1"/>
  <c r="E25" i="48" s="1"/>
  <c r="F25" i="48" a="1"/>
  <c r="F25" i="48" s="1"/>
  <c r="C25" i="48" a="1"/>
  <c r="C25" i="48" s="1"/>
  <c r="C43" i="57" a="1"/>
  <c r="C43" i="57" s="1"/>
  <c r="C43" i="48" a="1"/>
  <c r="C43" i="48" s="1"/>
  <c r="I43" i="48" s="1"/>
  <c r="E12" i="48" a="1"/>
  <c r="E12" i="48" s="1"/>
  <c r="D12" i="48" a="1"/>
  <c r="D12" i="48" s="1"/>
  <c r="F12" i="48" a="1"/>
  <c r="F12" i="48" s="1"/>
  <c r="C12" i="48" a="1"/>
  <c r="C12" i="48" s="1"/>
  <c r="D41" i="48" a="1"/>
  <c r="D41" i="48" s="1"/>
  <c r="C41" i="48" a="1"/>
  <c r="C41" i="48" s="1"/>
  <c r="E41" i="48" a="1"/>
  <c r="E41" i="48" s="1"/>
  <c r="F41" i="48" a="1"/>
  <c r="F41" i="48" s="1"/>
  <c r="F29" i="48" a="1"/>
  <c r="F29" i="48" s="1"/>
  <c r="C29" i="48" a="1"/>
  <c r="C29" i="48" s="1"/>
  <c r="E29" i="48" a="1"/>
  <c r="E29" i="48" s="1"/>
  <c r="D29" i="48" a="1"/>
  <c r="D29" i="48" s="1"/>
  <c r="C26" i="48" a="1"/>
  <c r="C26" i="48" s="1"/>
  <c r="I26" i="48" s="1"/>
  <c r="F26" i="48" a="1"/>
  <c r="F26" i="48" s="1"/>
  <c r="L26" i="48" s="1"/>
  <c r="E26" i="48" a="1"/>
  <c r="E26" i="48" s="1"/>
  <c r="K26" i="48" s="1"/>
  <c r="D26" i="48" a="1"/>
  <c r="D26" i="48" s="1"/>
  <c r="J26" i="48" s="1"/>
  <c r="D18" i="48" a="1"/>
  <c r="D18" i="48" s="1"/>
  <c r="J18" i="48" s="1"/>
  <c r="F18" i="48" a="1"/>
  <c r="F18" i="48" s="1"/>
  <c r="L18" i="48" s="1"/>
  <c r="E18" i="48" a="1"/>
  <c r="E18" i="48" s="1"/>
  <c r="K18" i="48" s="1"/>
  <c r="C18" i="48" a="1"/>
  <c r="C18" i="48" s="1"/>
  <c r="I18" i="48" s="1"/>
  <c r="F30" i="48" a="1"/>
  <c r="F30" i="48" s="1"/>
  <c r="L30" i="48" s="1"/>
  <c r="C30" i="48" a="1"/>
  <c r="C30" i="48" s="1"/>
  <c r="I30" i="48" s="1"/>
  <c r="D30" i="48" a="1"/>
  <c r="D30" i="48" s="1"/>
  <c r="J30" i="48" s="1"/>
  <c r="E30" i="48" a="1"/>
  <c r="E30" i="48" s="1"/>
  <c r="K30" i="48" s="1"/>
  <c r="D32" i="48" a="1"/>
  <c r="D32" i="48" s="1"/>
  <c r="E32" i="48" a="1"/>
  <c r="E32" i="48" s="1"/>
  <c r="F32" i="48" a="1"/>
  <c r="F32" i="48" s="1"/>
  <c r="C32" i="48" a="1"/>
  <c r="C32" i="48" s="1"/>
  <c r="E36" i="48" a="1"/>
  <c r="E36" i="48" s="1"/>
  <c r="D36" i="48" a="1"/>
  <c r="D36" i="48" s="1"/>
  <c r="C36" i="48" a="1"/>
  <c r="C36" i="48" s="1"/>
  <c r="F36" i="48" a="1"/>
  <c r="F36" i="48" s="1"/>
  <c r="F28" i="48" a="1"/>
  <c r="F28" i="48" s="1"/>
  <c r="D28" i="48" a="1"/>
  <c r="D28" i="48" s="1"/>
  <c r="C28" i="48" a="1"/>
  <c r="C28" i="48" s="1"/>
  <c r="E28" i="48" a="1"/>
  <c r="E28" i="48" s="1"/>
  <c r="F20" i="48" a="1"/>
  <c r="F20" i="48" s="1"/>
  <c r="L20" i="48" s="1"/>
  <c r="D20" i="48" a="1"/>
  <c r="D20" i="48" s="1"/>
  <c r="J20" i="48" s="1"/>
  <c r="C20" i="48" a="1"/>
  <c r="C20" i="48" s="1"/>
  <c r="I20" i="48" s="1"/>
  <c r="E20" i="48" a="1"/>
  <c r="E20" i="48" s="1"/>
  <c r="K20" i="48" s="1"/>
  <c r="F22" i="48" a="1"/>
  <c r="F22" i="48" s="1"/>
  <c r="C22" i="48" a="1"/>
  <c r="C22" i="48" s="1"/>
  <c r="E22" i="48" a="1"/>
  <c r="E22" i="48" s="1"/>
  <c r="D22" i="48" a="1"/>
  <c r="D22" i="48" s="1"/>
  <c r="C34" i="48" a="1"/>
  <c r="C34" i="48" s="1"/>
  <c r="D34" i="48" a="1"/>
  <c r="D34" i="48" s="1"/>
  <c r="E34" i="48" a="1"/>
  <c r="E34" i="48" s="1"/>
  <c r="F34" i="48" a="1"/>
  <c r="F34" i="48" s="1"/>
  <c r="AZ50" i="18" a="1"/>
  <c r="AZ50" i="18" s="1"/>
  <c r="BQ50" i="18"/>
  <c r="BU50" i="18"/>
  <c r="BT50" i="18"/>
  <c r="BR50" i="18"/>
  <c r="BS50" i="18"/>
  <c r="BP50" i="18"/>
  <c r="E42" i="48" a="1"/>
  <c r="E42" i="48" s="1"/>
  <c r="E33" i="48" a="1"/>
  <c r="E33" i="48" s="1"/>
  <c r="K33" i="48" s="1"/>
  <c r="D33" i="48" a="1"/>
  <c r="D33" i="48" s="1"/>
  <c r="J33" i="48" s="1"/>
  <c r="F33" i="48" a="1"/>
  <c r="F33" i="48" s="1"/>
  <c r="L33" i="48" s="1"/>
  <c r="C33" i="48" a="1"/>
  <c r="C33" i="48" s="1"/>
  <c r="I33" i="48" s="1"/>
  <c r="F23" i="48" a="1"/>
  <c r="F23" i="48" s="1"/>
  <c r="L23" i="48" s="1"/>
  <c r="D23" i="48" a="1"/>
  <c r="D23" i="48" s="1"/>
  <c r="J23" i="48" s="1"/>
  <c r="E23" i="48" a="1"/>
  <c r="E23" i="48" s="1"/>
  <c r="K23" i="48" s="1"/>
  <c r="C23" i="48" a="1"/>
  <c r="C23" i="48" s="1"/>
  <c r="I23" i="48" s="1"/>
  <c r="E15" i="48" a="1"/>
  <c r="E15" i="48" s="1"/>
  <c r="D15" i="48" a="1"/>
  <c r="D15" i="48" s="1"/>
  <c r="C15" i="48" a="1"/>
  <c r="C15" i="48" s="1"/>
  <c r="F15" i="48" a="1"/>
  <c r="F15" i="48" s="1"/>
  <c r="E24" i="48" a="1"/>
  <c r="E24" i="48" s="1"/>
  <c r="K24" i="48" s="1"/>
  <c r="D24" i="48" a="1"/>
  <c r="D24" i="48" s="1"/>
  <c r="J24" i="48" s="1"/>
  <c r="C24" i="48" a="1"/>
  <c r="C24" i="48" s="1"/>
  <c r="I24" i="48" s="1"/>
  <c r="F24" i="48" a="1"/>
  <c r="F24" i="48" s="1"/>
  <c r="L24" i="48" s="1"/>
  <c r="D13" i="48" a="1"/>
  <c r="D13" i="48" s="1"/>
  <c r="J13" i="48" s="1"/>
  <c r="C13" i="48" a="1"/>
  <c r="C13" i="48" s="1"/>
  <c r="I13" i="48" s="1"/>
  <c r="E13" i="48" a="1"/>
  <c r="E13" i="48" s="1"/>
  <c r="K13" i="48" s="1"/>
  <c r="F13" i="48" a="1"/>
  <c r="F13" i="48" s="1"/>
  <c r="L13" i="48" s="1"/>
  <c r="D16" i="48" a="1"/>
  <c r="D16" i="48" s="1"/>
  <c r="J16" i="48" s="1"/>
  <c r="C16" i="48" a="1"/>
  <c r="C16" i="48" s="1"/>
  <c r="I16" i="48" s="1"/>
  <c r="E16" i="48" a="1"/>
  <c r="E16" i="48" s="1"/>
  <c r="K16" i="48" s="1"/>
  <c r="F16" i="48" a="1"/>
  <c r="F16" i="48" s="1"/>
  <c r="L16" i="48" s="1"/>
  <c r="E21" i="48" a="1"/>
  <c r="E21" i="48" s="1"/>
  <c r="K21" i="48" s="1"/>
  <c r="F21" i="48" a="1"/>
  <c r="F21" i="48" s="1"/>
  <c r="L21" i="48" s="1"/>
  <c r="C21" i="48" a="1"/>
  <c r="C21" i="48" s="1"/>
  <c r="I21" i="48" s="1"/>
  <c r="D21" i="48" a="1"/>
  <c r="D21" i="48" s="1"/>
  <c r="J21" i="48" s="1"/>
  <c r="D35" i="48" a="1"/>
  <c r="D35" i="48" s="1"/>
  <c r="J35" i="48" s="1"/>
  <c r="C35" i="48" a="1"/>
  <c r="C35" i="48" s="1"/>
  <c r="I35" i="48" s="1"/>
  <c r="F35" i="48" a="1"/>
  <c r="F35" i="48" s="1"/>
  <c r="L35" i="48" s="1"/>
  <c r="E35" i="48" a="1"/>
  <c r="E35" i="48" s="1"/>
  <c r="K35" i="48" s="1"/>
  <c r="F37" i="48" a="1"/>
  <c r="F37" i="48" s="1"/>
  <c r="L37" i="48" s="1"/>
  <c r="C37" i="48" a="1"/>
  <c r="C37" i="48" s="1"/>
  <c r="I37" i="48" s="1"/>
  <c r="D37" i="48" a="1"/>
  <c r="D37" i="48" s="1"/>
  <c r="J37" i="48" s="1"/>
  <c r="E37" i="48" a="1"/>
  <c r="E37" i="48" s="1"/>
  <c r="K37" i="48" s="1"/>
  <c r="F39" i="48" a="1"/>
  <c r="F39" i="48" s="1"/>
  <c r="L39" i="48" s="1"/>
  <c r="D39" i="48" a="1"/>
  <c r="D39" i="48" s="1"/>
  <c r="J39" i="48" s="1"/>
  <c r="C39" i="48" a="1"/>
  <c r="C39" i="48" s="1"/>
  <c r="I39" i="48" s="1"/>
  <c r="E39" i="48" a="1"/>
  <c r="E39" i="48" s="1"/>
  <c r="K39" i="48" s="1"/>
  <c r="D31" i="48" a="1"/>
  <c r="D31" i="48" s="1"/>
  <c r="J31" i="48" s="1"/>
  <c r="C31" i="48" a="1"/>
  <c r="C31" i="48" s="1"/>
  <c r="I31" i="48" s="1"/>
  <c r="F31" i="48" a="1"/>
  <c r="F31" i="48" s="1"/>
  <c r="L31" i="48" s="1"/>
  <c r="E31" i="48" a="1"/>
  <c r="E31" i="48" s="1"/>
  <c r="K31" i="48" s="1"/>
  <c r="F27" i="48" a="1"/>
  <c r="F27" i="48" s="1"/>
  <c r="L27" i="48" s="1"/>
  <c r="C27" i="48" a="1"/>
  <c r="C27" i="48" s="1"/>
  <c r="I27" i="48" s="1"/>
  <c r="E27" i="48" a="1"/>
  <c r="E27" i="48" s="1"/>
  <c r="K27" i="48" s="1"/>
  <c r="D27" i="48" a="1"/>
  <c r="D27" i="48" s="1"/>
  <c r="J27" i="48" s="1"/>
  <c r="E14" i="48" a="1"/>
  <c r="E14" i="48" s="1"/>
  <c r="K14" i="48" s="1"/>
  <c r="D14" i="48" a="1"/>
  <c r="D14" i="48" s="1"/>
  <c r="J14" i="48" s="1"/>
  <c r="F14" i="48" a="1"/>
  <c r="F14" i="48" s="1"/>
  <c r="L14" i="48" s="1"/>
  <c r="C14" i="48" a="1"/>
  <c r="C14" i="48" s="1"/>
  <c r="I14" i="48" s="1"/>
  <c r="C40" i="48" a="1"/>
  <c r="C40" i="48" s="1"/>
  <c r="I40" i="48" s="1"/>
  <c r="E40" i="48" a="1"/>
  <c r="E40" i="48" s="1"/>
  <c r="K40" i="48" s="1"/>
  <c r="F40" i="48" a="1"/>
  <c r="F40" i="48" s="1"/>
  <c r="L40" i="48" s="1"/>
  <c r="D40" i="48" a="1"/>
  <c r="D40" i="48" s="1"/>
  <c r="J40" i="48" s="1"/>
  <c r="F42" i="48" a="1"/>
  <c r="F42" i="48" s="1"/>
  <c r="C49" i="60"/>
  <c r="J49" i="60" s="1"/>
  <c r="F49" i="60"/>
  <c r="M49" i="60" s="1"/>
  <c r="E49" i="60"/>
  <c r="L49" i="60" s="1"/>
  <c r="AO50" i="18" a="1"/>
  <c r="AO50" i="18" s="1"/>
  <c r="BE50" i="18" a="1"/>
  <c r="BE50" i="18" s="1"/>
  <c r="L70" i="3"/>
  <c r="D50" i="60" s="1"/>
  <c r="K50" i="60" s="1"/>
  <c r="AN50" i="18" a="1"/>
  <c r="AN50" i="18" s="1"/>
  <c r="BY49" i="18"/>
  <c r="AP49" i="18"/>
  <c r="AL50" i="18" a="1"/>
  <c r="AL50" i="18" s="1"/>
  <c r="BB50" i="18" a="1"/>
  <c r="BB50" i="18" s="1"/>
  <c r="AJ50" i="18" a="1"/>
  <c r="AJ50" i="18" s="1"/>
  <c r="AV24" i="41"/>
  <c r="B73" i="41" s="1"/>
  <c r="CA49" i="18"/>
  <c r="AK50" i="18" a="1"/>
  <c r="AK50" i="18" s="1"/>
  <c r="BA50" i="18" a="1"/>
  <c r="BA50" i="18" s="1"/>
  <c r="AW13" i="41"/>
  <c r="AW21" i="41" s="1"/>
  <c r="AW12" i="41"/>
  <c r="AW20" i="41" s="1"/>
  <c r="AW14" i="41"/>
  <c r="AW22" i="41" s="1"/>
  <c r="BE24" i="3"/>
  <c r="AV10" i="25" s="1"/>
  <c r="AV11" i="25" s="1"/>
  <c r="BZ49" i="18"/>
  <c r="CB49" i="18"/>
  <c r="M50" i="18" a="1"/>
  <c r="M50" i="18" s="1"/>
  <c r="AB50" i="18" a="1"/>
  <c r="AB50" i="18" s="1"/>
  <c r="V49" i="18"/>
  <c r="AT50" i="18" a="1"/>
  <c r="AT50" i="18" s="1"/>
  <c r="BF12" i="3" s="1"/>
  <c r="BF20" i="3" s="1"/>
  <c r="AR50" i="18" a="1"/>
  <c r="AR50" i="18" s="1"/>
  <c r="BF10" i="3" s="1"/>
  <c r="BF18" i="3" s="1"/>
  <c r="BJ50" i="18" a="1"/>
  <c r="BJ50" i="18" s="1"/>
  <c r="AS50" i="18" a="1"/>
  <c r="AS50" i="18" s="1"/>
  <c r="BF11" i="3" s="1"/>
  <c r="BF19" i="3" s="1"/>
  <c r="Y49" i="18"/>
  <c r="AV50" i="18" a="1"/>
  <c r="AV50" i="18" s="1"/>
  <c r="BF14" i="3" s="1"/>
  <c r="BF22" i="3" s="1"/>
  <c r="U49" i="18"/>
  <c r="Q50" i="18" a="1"/>
  <c r="Q50" i="18" s="1"/>
  <c r="AF50" i="18" a="1"/>
  <c r="AF50" i="18" s="1"/>
  <c r="BK50" i="18" a="1"/>
  <c r="BK50" i="18" s="1"/>
  <c r="W49" i="18"/>
  <c r="AU50" i="18" a="1"/>
  <c r="AU50" i="18" s="1"/>
  <c r="BF13" i="3" s="1"/>
  <c r="BF21" i="3" s="1"/>
  <c r="N50" i="18" a="1"/>
  <c r="N50" i="18" s="1"/>
  <c r="AC50" i="18" a="1"/>
  <c r="AC50" i="18" s="1"/>
  <c r="BL50" i="18" a="1"/>
  <c r="BL50" i="18" s="1"/>
  <c r="P50" i="18" a="1"/>
  <c r="P50" i="18" s="1"/>
  <c r="AD50" i="18" a="1"/>
  <c r="AD50" i="18" s="1"/>
  <c r="BH50" i="18" a="1"/>
  <c r="BH50" i="18" s="1"/>
  <c r="AW15" i="41"/>
  <c r="AW23" i="41" s="1"/>
  <c r="T49" i="18"/>
  <c r="O50" i="18" a="1"/>
  <c r="O50" i="18" s="1"/>
  <c r="AM50" i="18" a="1"/>
  <c r="AM50" i="18" s="1"/>
  <c r="AE50" i="18" a="1"/>
  <c r="AE50" i="18" s="1"/>
  <c r="BM50" i="18" a="1"/>
  <c r="BM50" i="18" s="1"/>
  <c r="CC49" i="18"/>
  <c r="L50" i="18" a="1"/>
  <c r="L50" i="18" s="1"/>
  <c r="AG50" i="18" a="1"/>
  <c r="AG50" i="18" s="1"/>
  <c r="AW50" i="18" a="1"/>
  <c r="AW50" i="18" s="1"/>
  <c r="BF15" i="3" s="1"/>
  <c r="BF23" i="3" s="1"/>
  <c r="R49" i="18"/>
  <c r="X49" i="18"/>
  <c r="BC50" i="18" a="1"/>
  <c r="BC50" i="18" s="1"/>
  <c r="BI50" i="18" a="1"/>
  <c r="BI50" i="18" s="1"/>
  <c r="AX11" i="41" s="1"/>
  <c r="AX19" i="41" s="1"/>
  <c r="BX49" i="18"/>
  <c r="AR55" i="17"/>
  <c r="AR110" i="17" s="1"/>
  <c r="AS55" i="17"/>
  <c r="AS110" i="17" s="1"/>
  <c r="AN55" i="17"/>
  <c r="AN110" i="17" s="1"/>
  <c r="AO55" i="17"/>
  <c r="AO110" i="17" s="1"/>
  <c r="AP55" i="17"/>
  <c r="AP110" i="17" s="1"/>
  <c r="AQ55" i="17"/>
  <c r="AQ110" i="17" s="1"/>
  <c r="AY11" i="30" a="1"/>
  <c r="AY11" i="30" s="1"/>
  <c r="AY19" i="30" s="1"/>
  <c r="AG56" i="17"/>
  <c r="AG111" i="17" s="1"/>
  <c r="AF56" i="17"/>
  <c r="AF111" i="17" s="1"/>
  <c r="AY13" i="30" a="1"/>
  <c r="AY13" i="30" s="1"/>
  <c r="AY21" i="30" s="1"/>
  <c r="AE56" i="17"/>
  <c r="AE111" i="17" s="1"/>
  <c r="AY15" i="30" a="1"/>
  <c r="AY15" i="30" s="1"/>
  <c r="AY23" i="30" s="1"/>
  <c r="AY10" i="30" a="1"/>
  <c r="AY10" i="30" s="1"/>
  <c r="AY18" i="30" s="1"/>
  <c r="AY12" i="30" a="1"/>
  <c r="AY12" i="30" s="1"/>
  <c r="AY20" i="30" s="1"/>
  <c r="AI56" i="17"/>
  <c r="AI111" i="17" s="1"/>
  <c r="Y56" i="17" a="1"/>
  <c r="Y56" i="17" s="1"/>
  <c r="V56" i="17" a="1"/>
  <c r="V56" i="17" s="1"/>
  <c r="X56" i="17" a="1"/>
  <c r="X56" i="17" s="1"/>
  <c r="X111" i="17" s="1"/>
  <c r="W56" i="17" a="1"/>
  <c r="W56" i="17" s="1"/>
  <c r="W111" i="17" s="1"/>
  <c r="AJ56" i="17"/>
  <c r="AJ111" i="17" s="1"/>
  <c r="AY14" i="30" a="1"/>
  <c r="AY14" i="30" s="1"/>
  <c r="AY22" i="30" s="1"/>
  <c r="AH56" i="17"/>
  <c r="AH111" i="17" s="1"/>
  <c r="AA56" i="17" a="1"/>
  <c r="AA56" i="17" s="1"/>
  <c r="AA111" i="17" s="1"/>
  <c r="Z56" i="17" a="1"/>
  <c r="Z56" i="17" s="1"/>
  <c r="S56" i="17"/>
  <c r="R57" i="17" a="1"/>
  <c r="R57" i="17" s="1"/>
  <c r="BA57" i="17" s="1"/>
  <c r="P57" i="17" a="1"/>
  <c r="P57" i="17" s="1"/>
  <c r="AY57" i="17" s="1"/>
  <c r="N57" i="17" a="1"/>
  <c r="N57" i="17" s="1"/>
  <c r="AW57" i="17" s="1"/>
  <c r="Q57" i="17" a="1"/>
  <c r="Q57" i="17" s="1"/>
  <c r="AZ57" i="17" s="1"/>
  <c r="O57" i="17" a="1"/>
  <c r="O57" i="17" s="1"/>
  <c r="AX57" i="17" s="1"/>
  <c r="M57" i="17" a="1"/>
  <c r="M57" i="17" s="1"/>
  <c r="AV57" i="17" s="1"/>
  <c r="AW24" i="30"/>
  <c r="B74" i="30" s="1"/>
  <c r="Y49" i="53"/>
  <c r="AO50" i="53" a="1"/>
  <c r="AO50" i="53" s="1"/>
  <c r="AM50" i="53" a="1"/>
  <c r="AM50" i="53" s="1"/>
  <c r="W49" i="53"/>
  <c r="T49" i="53"/>
  <c r="AW50" i="53" a="1"/>
  <c r="AW50" i="53" s="1"/>
  <c r="AF50" i="53" a="1"/>
  <c r="AF50" i="53" s="1"/>
  <c r="L50" i="53" a="1"/>
  <c r="L50" i="53" s="1"/>
  <c r="R49" i="53"/>
  <c r="AS50" i="53" a="1"/>
  <c r="AS50" i="53" s="1"/>
  <c r="AB50" i="53" a="1"/>
  <c r="AB50" i="53" s="1"/>
  <c r="AD50" i="53" a="1"/>
  <c r="AD50" i="53" s="1"/>
  <c r="O50" i="53" a="1"/>
  <c r="O50" i="53" s="1"/>
  <c r="AU50" i="53" a="1"/>
  <c r="AU50" i="53" s="1"/>
  <c r="AE50" i="53" a="1"/>
  <c r="AE50" i="53" s="1"/>
  <c r="AG50" i="53" a="1"/>
  <c r="AG50" i="53" s="1"/>
  <c r="Q50" i="53" a="1"/>
  <c r="Q50" i="53" s="1"/>
  <c r="AC50" i="53" a="1"/>
  <c r="AC50" i="53" s="1"/>
  <c r="M50" i="53" a="1"/>
  <c r="M50" i="53" s="1"/>
  <c r="AV50" i="53" a="1"/>
  <c r="AV50" i="53" s="1"/>
  <c r="AR50" i="53" a="1"/>
  <c r="AR50" i="53" s="1"/>
  <c r="AT50" i="53" a="1"/>
  <c r="AT50" i="53" s="1"/>
  <c r="AJ50" i="53" a="1"/>
  <c r="AJ50" i="53" s="1"/>
  <c r="N50" i="53" a="1"/>
  <c r="N50" i="53" s="1"/>
  <c r="P50" i="53" a="1"/>
  <c r="P50" i="53" s="1"/>
  <c r="AP49" i="53"/>
  <c r="AL50" i="53" a="1"/>
  <c r="AL50" i="53" s="1"/>
  <c r="V49" i="53"/>
  <c r="X49" i="53"/>
  <c r="AN50" i="53" a="1"/>
  <c r="AN50" i="53" s="1"/>
  <c r="U49" i="53"/>
  <c r="AK50" i="53" a="1"/>
  <c r="AK50" i="53" s="1"/>
  <c r="A56" i="53"/>
  <c r="AD53" i="13"/>
  <c r="F54" i="13"/>
  <c r="C54" i="13"/>
  <c r="I53" i="13"/>
  <c r="K54" i="13"/>
  <c r="K53" i="16" a="1"/>
  <c r="K53" i="16" s="1"/>
  <c r="H54" i="13"/>
  <c r="Y54" i="13"/>
  <c r="Y53" i="16" a="1"/>
  <c r="Y53" i="16" s="1"/>
  <c r="Q54" i="13"/>
  <c r="W53" i="13"/>
  <c r="O54" i="13"/>
  <c r="AA54" i="13"/>
  <c r="M54" i="13"/>
  <c r="N54" i="13"/>
  <c r="N53" i="16" a="1"/>
  <c r="N53" i="16" s="1"/>
  <c r="S54" i="13"/>
  <c r="J54" i="13"/>
  <c r="P53" i="13"/>
  <c r="Q53" i="16" a="1"/>
  <c r="Q53" i="16" s="1"/>
  <c r="D54" i="13"/>
  <c r="D53" i="16" a="1"/>
  <c r="D53" i="16" s="1"/>
  <c r="R54" i="13"/>
  <c r="R54" i="16" s="1" a="1"/>
  <c r="R54" i="16" s="1"/>
  <c r="R53" i="16" a="1"/>
  <c r="R53" i="16" s="1"/>
  <c r="U54" i="13"/>
  <c r="U53" i="16" a="1"/>
  <c r="U53" i="16" s="1"/>
  <c r="E54" i="13"/>
  <c r="L54" i="13"/>
  <c r="AB54" i="13"/>
  <c r="AB53" i="16" a="1"/>
  <c r="AB53" i="16" s="1"/>
  <c r="AC54" i="13"/>
  <c r="Y54" i="16" a="1"/>
  <c r="Y54" i="16" s="1"/>
  <c r="N54" i="16" a="1"/>
  <c r="N54" i="16" s="1"/>
  <c r="G54" i="16" a="1"/>
  <c r="G54" i="16" s="1"/>
  <c r="G55" i="16" s="1"/>
  <c r="M53" i="16" a="1"/>
  <c r="M53" i="16" s="1"/>
  <c r="T53" i="16" a="1"/>
  <c r="T53" i="16" s="1"/>
  <c r="AA53" i="16" a="1"/>
  <c r="AA53" i="16" s="1"/>
  <c r="F53" i="16" a="1"/>
  <c r="F53" i="16" s="1"/>
  <c r="BD24" i="1"/>
  <c r="E81" i="1"/>
  <c r="BD22" i="1"/>
  <c r="C81" i="1"/>
  <c r="BC25" i="1"/>
  <c r="K54" i="18"/>
  <c r="K54" i="53"/>
  <c r="E46" i="59" l="1"/>
  <c r="L42" i="48"/>
  <c r="L15" i="48"/>
  <c r="I15" i="48"/>
  <c r="J15" i="48"/>
  <c r="K15" i="48"/>
  <c r="AQ14" i="22"/>
  <c r="AQ20" i="22" s="1"/>
  <c r="K42" i="48"/>
  <c r="L34" i="48"/>
  <c r="K34" i="48"/>
  <c r="J34" i="48"/>
  <c r="I34" i="48"/>
  <c r="J22" i="48"/>
  <c r="K22" i="48"/>
  <c r="I22" i="48"/>
  <c r="L22" i="48"/>
  <c r="K28" i="48"/>
  <c r="I28" i="48"/>
  <c r="J28" i="48"/>
  <c r="L28" i="48"/>
  <c r="L36" i="48"/>
  <c r="I36" i="48"/>
  <c r="J36" i="48"/>
  <c r="K36" i="48"/>
  <c r="I32" i="48"/>
  <c r="L32" i="48"/>
  <c r="K32" i="48"/>
  <c r="J32" i="48"/>
  <c r="J29" i="48"/>
  <c r="K29" i="48"/>
  <c r="I29" i="48"/>
  <c r="L29" i="48"/>
  <c r="L41" i="48"/>
  <c r="K41" i="48"/>
  <c r="I41" i="48"/>
  <c r="I42" i="48"/>
  <c r="J41" i="48"/>
  <c r="I25" i="48"/>
  <c r="L25" i="48"/>
  <c r="K25" i="48"/>
  <c r="J25" i="48"/>
  <c r="K17" i="48"/>
  <c r="J17" i="48"/>
  <c r="I17" i="48"/>
  <c r="L17" i="48"/>
  <c r="J42" i="48"/>
  <c r="J38" i="48"/>
  <c r="I38" i="48"/>
  <c r="L38" i="48"/>
  <c r="K38" i="48"/>
  <c r="J19" i="48"/>
  <c r="I19" i="48"/>
  <c r="L19" i="48"/>
  <c r="K19" i="48"/>
  <c r="AR13" i="22"/>
  <c r="AR19" i="22" s="1"/>
  <c r="J43" i="48"/>
  <c r="L43" i="48"/>
  <c r="C47" i="66" a="1"/>
  <c r="C47" i="66" s="1"/>
  <c r="C48" i="28" s="1"/>
  <c r="D47" i="66" a="1"/>
  <c r="D47" i="66" s="1"/>
  <c r="D48" i="28" s="1"/>
  <c r="E47" i="66" a="1"/>
  <c r="E47" i="66" s="1"/>
  <c r="E48" i="28" s="1"/>
  <c r="F47" i="66" a="1"/>
  <c r="F47" i="66" s="1"/>
  <c r="F48" i="28" s="1"/>
  <c r="AD47" i="47"/>
  <c r="I48" i="47"/>
  <c r="W47" i="47"/>
  <c r="P47" i="47"/>
  <c r="AX2" i="45"/>
  <c r="AX22" i="45" s="1" a="1"/>
  <c r="AX22" i="45" s="1"/>
  <c r="AX42" i="45" s="1"/>
  <c r="AX3" i="45"/>
  <c r="AX23" i="45" s="1" a="1"/>
  <c r="AX23" i="45" s="1"/>
  <c r="AX43" i="45" s="1"/>
  <c r="AX4" i="45"/>
  <c r="AX24" i="45" s="1" a="1"/>
  <c r="AX24" i="45" s="1"/>
  <c r="AX44" i="45" s="1"/>
  <c r="AY8" i="45"/>
  <c r="AY28" i="45" s="1" a="1"/>
  <c r="AY28" i="45" s="1"/>
  <c r="AY48" i="45" s="1"/>
  <c r="AY9" i="45"/>
  <c r="AY29" i="45" s="1" a="1"/>
  <c r="AY29" i="45" s="1"/>
  <c r="AY10" i="45"/>
  <c r="AY30" i="45" s="1" a="1"/>
  <c r="AY30" i="45" s="1"/>
  <c r="AY17" i="45"/>
  <c r="AY37" i="45" s="1" a="1"/>
  <c r="AY37" i="45" s="1"/>
  <c r="AY18" i="45"/>
  <c r="AY38" i="45" s="1" a="1"/>
  <c r="AY38" i="45" s="1"/>
  <c r="AY19" i="45"/>
  <c r="AY39" i="45" s="1" a="1"/>
  <c r="AY39" i="45" s="1"/>
  <c r="AY5" i="45"/>
  <c r="AY25" i="45" s="1" a="1"/>
  <c r="AY25" i="45" s="1"/>
  <c r="AY7" i="45"/>
  <c r="AY27" i="45" s="1" a="1"/>
  <c r="AY27" i="45" s="1"/>
  <c r="AY6" i="45"/>
  <c r="AY26" i="45" s="1" a="1"/>
  <c r="AY26" i="45" s="1"/>
  <c r="AY46" i="45" s="1"/>
  <c r="AY15" i="45"/>
  <c r="AY35" i="45" s="1" a="1"/>
  <c r="AY35" i="45" s="1"/>
  <c r="AY14" i="45"/>
  <c r="AY34" i="45" s="1" a="1"/>
  <c r="AY34" i="45" s="1"/>
  <c r="AY16" i="45"/>
  <c r="AY36" i="45" s="1" a="1"/>
  <c r="AY36" i="45" s="1"/>
  <c r="AY12" i="45"/>
  <c r="AY32" i="45" s="1" a="1"/>
  <c r="AY32" i="45" s="1"/>
  <c r="AY13" i="45"/>
  <c r="AY33" i="45" s="1" a="1"/>
  <c r="AY33" i="45" s="1"/>
  <c r="AY11" i="45"/>
  <c r="AY31" i="45" s="1" a="1"/>
  <c r="AY31" i="45" s="1"/>
  <c r="F43" i="57" a="1"/>
  <c r="F43" i="57" s="1"/>
  <c r="H55" i="63"/>
  <c r="J55" i="63"/>
  <c r="P55" i="63" s="1"/>
  <c r="AX67" i="45"/>
  <c r="E43" i="48" a="1"/>
  <c r="E43" i="48" s="1"/>
  <c r="F44" i="48" a="1"/>
  <c r="F44" i="48" s="1"/>
  <c r="AC48" i="47" a="1"/>
  <c r="AC48" i="47" s="1"/>
  <c r="V48" i="47" a="1"/>
  <c r="V48" i="47" s="1"/>
  <c r="D44" i="48" a="1"/>
  <c r="D44" i="48" s="1"/>
  <c r="J44" i="48" s="1"/>
  <c r="T48" i="47" a="1"/>
  <c r="T48" i="47" s="1"/>
  <c r="N48" i="47" a="1"/>
  <c r="N48" i="47" s="1"/>
  <c r="U48" i="47" a="1"/>
  <c r="U48" i="47" s="1"/>
  <c r="D43" i="57" a="1"/>
  <c r="D43" i="57" s="1"/>
  <c r="C47" i="59" s="1"/>
  <c r="I44" i="62" s="1"/>
  <c r="AA48" i="47" a="1"/>
  <c r="AA48" i="47" s="1"/>
  <c r="L48" i="47" a="1"/>
  <c r="L48" i="47" s="1"/>
  <c r="Z48" i="47" a="1"/>
  <c r="Z48" i="47" s="1"/>
  <c r="E44" i="48" a="1"/>
  <c r="E44" i="48" s="1"/>
  <c r="AB48" i="47" a="1"/>
  <c r="AB48" i="47" s="1"/>
  <c r="AX63" i="45"/>
  <c r="S48" i="47" a="1"/>
  <c r="S48" i="47" s="1"/>
  <c r="O48" i="47" a="1"/>
  <c r="O48" i="47" s="1"/>
  <c r="M48" i="47" a="1"/>
  <c r="M48" i="47" s="1"/>
  <c r="H115" i="45"/>
  <c r="H49" i="47" s="1" a="1"/>
  <c r="H49" i="47" s="1"/>
  <c r="D115" i="45"/>
  <c r="D49" i="47" s="1" a="1"/>
  <c r="D49" i="47" s="1"/>
  <c r="J48" i="47" a="1"/>
  <c r="J48" i="47" s="1"/>
  <c r="AX62" i="45"/>
  <c r="AX65" i="45"/>
  <c r="X48" i="47" a="1"/>
  <c r="X48" i="47" s="1"/>
  <c r="C115" i="45"/>
  <c r="C49" i="47" s="1" a="1"/>
  <c r="C49" i="47" s="1"/>
  <c r="Y48" i="47" a="1"/>
  <c r="Y48" i="47" s="1"/>
  <c r="Q48" i="47" a="1"/>
  <c r="Q48" i="47" s="1"/>
  <c r="R48" i="47" a="1"/>
  <c r="R48" i="47" s="1"/>
  <c r="AX64" i="45"/>
  <c r="AX66" i="45"/>
  <c r="F115" i="45"/>
  <c r="F49" i="47" s="1" a="1"/>
  <c r="F49" i="47" s="1"/>
  <c r="K48" i="47" a="1"/>
  <c r="K48" i="47" s="1"/>
  <c r="E115" i="45"/>
  <c r="E49" i="47" s="1" a="1"/>
  <c r="E49" i="47" s="1"/>
  <c r="G115" i="45"/>
  <c r="G49" i="47" s="1" a="1"/>
  <c r="G49" i="47" s="1"/>
  <c r="AY50" i="45"/>
  <c r="AY49" i="45"/>
  <c r="AY53" i="45"/>
  <c r="AY52" i="45"/>
  <c r="AY51" i="45"/>
  <c r="AY55" i="45"/>
  <c r="AY56" i="45"/>
  <c r="AY54" i="45"/>
  <c r="AY57" i="45"/>
  <c r="AY58" i="45"/>
  <c r="AY59" i="45"/>
  <c r="AY47" i="45"/>
  <c r="AY45" i="45"/>
  <c r="AQ15" i="22"/>
  <c r="AQ21" i="22" s="1"/>
  <c r="BC51" i="18" a="1"/>
  <c r="BC51" i="18" s="1"/>
  <c r="E56" i="63"/>
  <c r="M56" i="63" s="1"/>
  <c r="D56" i="63"/>
  <c r="L56" i="63" s="1"/>
  <c r="B56" i="63"/>
  <c r="BA51" i="18" a="1"/>
  <c r="BA51" i="18" s="1"/>
  <c r="C56" i="63"/>
  <c r="K56" i="63" s="1"/>
  <c r="F56" i="63"/>
  <c r="N56" i="63" s="1"/>
  <c r="G56" i="63"/>
  <c r="O56" i="63" s="1"/>
  <c r="D47" i="59"/>
  <c r="J44" i="62" s="1"/>
  <c r="D46" i="59"/>
  <c r="J43" i="62" s="1"/>
  <c r="C44" i="48" a="1"/>
  <c r="C44" i="48" s="1"/>
  <c r="I44" i="48" s="1"/>
  <c r="C44" i="57" a="1"/>
  <c r="C44" i="57" s="1"/>
  <c r="AJ51" i="18" a="1"/>
  <c r="AJ51" i="18" s="1"/>
  <c r="BS51" i="18"/>
  <c r="BP51" i="18"/>
  <c r="BT51" i="18"/>
  <c r="BR51" i="18"/>
  <c r="BQ51" i="18"/>
  <c r="BU51" i="18"/>
  <c r="AQ13" i="22"/>
  <c r="AQ19" i="22" s="1"/>
  <c r="C30" i="59"/>
  <c r="AA13" i="22"/>
  <c r="AA19" i="22" s="1"/>
  <c r="AD14" i="22"/>
  <c r="AD20" i="22" s="1"/>
  <c r="D33" i="59"/>
  <c r="Y14" i="22"/>
  <c r="Y20" i="22" s="1"/>
  <c r="D28" i="59"/>
  <c r="D21" i="59"/>
  <c r="R14" i="22"/>
  <c r="R20" i="22" s="1"/>
  <c r="AH14" i="22"/>
  <c r="AH20" i="22" s="1"/>
  <c r="D37" i="59"/>
  <c r="O13" i="22"/>
  <c r="O19" i="22" s="1"/>
  <c r="C18" i="59"/>
  <c r="W13" i="22"/>
  <c r="W19" i="22" s="1"/>
  <c r="C26" i="59"/>
  <c r="AC14" i="22"/>
  <c r="AC20" i="22" s="1"/>
  <c r="D32" i="59"/>
  <c r="AG14" i="22"/>
  <c r="AG20" i="22" s="1"/>
  <c r="D36" i="59"/>
  <c r="C22" i="59"/>
  <c r="S13" i="22"/>
  <c r="S19" i="22" s="1"/>
  <c r="AA14" i="22"/>
  <c r="AA20" i="22" s="1"/>
  <c r="D30" i="59"/>
  <c r="E17" i="59"/>
  <c r="N15" i="22"/>
  <c r="N21" i="22" s="1"/>
  <c r="P13" i="22"/>
  <c r="P19" i="22" s="1"/>
  <c r="C19" i="59"/>
  <c r="R15" i="22"/>
  <c r="R21" i="22" s="1"/>
  <c r="E21" i="59"/>
  <c r="C23" i="59"/>
  <c r="T13" i="22"/>
  <c r="T19" i="22" s="1"/>
  <c r="AH15" i="22"/>
  <c r="AH21" i="22" s="1"/>
  <c r="E37" i="59"/>
  <c r="O14" i="22"/>
  <c r="O20" i="22" s="1"/>
  <c r="D18" i="59"/>
  <c r="C43" i="59"/>
  <c r="AN13" i="22"/>
  <c r="AN19" i="22" s="1"/>
  <c r="C40" i="59"/>
  <c r="AK13" i="22"/>
  <c r="AK19" i="22" s="1"/>
  <c r="S14" i="22"/>
  <c r="S20" i="22" s="1"/>
  <c r="D22" i="59"/>
  <c r="C46" i="59"/>
  <c r="I43" i="62" s="1"/>
  <c r="D39" i="59"/>
  <c r="AJ14" i="22"/>
  <c r="AJ20" i="22" s="1"/>
  <c r="Q15" i="22"/>
  <c r="Q21" i="22" s="1"/>
  <c r="E20" i="59"/>
  <c r="D45" i="59"/>
  <c r="AP14" i="22"/>
  <c r="AP20" i="22" s="1"/>
  <c r="M15" i="22"/>
  <c r="M21" i="22" s="1"/>
  <c r="E16" i="59"/>
  <c r="E28" i="59"/>
  <c r="Y15" i="22"/>
  <c r="Y21" i="22" s="1"/>
  <c r="AM14" i="22"/>
  <c r="AM20" i="22" s="1"/>
  <c r="D42" i="59"/>
  <c r="P14" i="22"/>
  <c r="P20" i="22" s="1"/>
  <c r="D19" i="59"/>
  <c r="D27" i="59"/>
  <c r="X14" i="22"/>
  <c r="X20" i="22" s="1"/>
  <c r="T14" i="22"/>
  <c r="T20" i="22" s="1"/>
  <c r="D23" i="59"/>
  <c r="D44" i="59"/>
  <c r="AO14" i="22"/>
  <c r="AO20" i="22" s="1"/>
  <c r="AB14" i="22"/>
  <c r="AB20" i="22" s="1"/>
  <c r="D31" i="59"/>
  <c r="AF14" i="22"/>
  <c r="AF20" i="22" s="1"/>
  <c r="D35" i="59"/>
  <c r="D43" i="59"/>
  <c r="AN14" i="22"/>
  <c r="AN20" i="22" s="1"/>
  <c r="D41" i="59"/>
  <c r="AL14" i="22"/>
  <c r="AL20" i="22" s="1"/>
  <c r="U15" i="22"/>
  <c r="U21" i="22" s="1"/>
  <c r="E24" i="59"/>
  <c r="AC15" i="22"/>
  <c r="AC21" i="22" s="1"/>
  <c r="E32" i="59"/>
  <c r="AK14" i="22"/>
  <c r="AK20" i="22" s="1"/>
  <c r="D40" i="59"/>
  <c r="E36" i="59"/>
  <c r="AG15" i="22"/>
  <c r="AG21" i="22" s="1"/>
  <c r="V14" i="22"/>
  <c r="V20" i="22" s="1"/>
  <c r="D25" i="59"/>
  <c r="D20" i="59"/>
  <c r="Q14" i="22"/>
  <c r="Q20" i="22" s="1"/>
  <c r="N14" i="22"/>
  <c r="N20" i="22" s="1"/>
  <c r="D17" i="59"/>
  <c r="M14" i="22"/>
  <c r="M20" i="22" s="1"/>
  <c r="D16" i="59"/>
  <c r="Z14" i="22"/>
  <c r="Z20" i="22" s="1"/>
  <c r="D29" i="59"/>
  <c r="AI13" i="22"/>
  <c r="AI19" i="22" s="1"/>
  <c r="C38" i="59"/>
  <c r="U14" i="22"/>
  <c r="U20" i="22" s="1"/>
  <c r="D24" i="59"/>
  <c r="C34" i="59"/>
  <c r="AE13" i="22"/>
  <c r="AE19" i="22" s="1"/>
  <c r="C39" i="59"/>
  <c r="AJ13" i="22"/>
  <c r="AJ19" i="22" s="1"/>
  <c r="V15" i="22"/>
  <c r="V21" i="22" s="1"/>
  <c r="E25" i="59"/>
  <c r="AD15" i="22"/>
  <c r="AD21" i="22" s="1"/>
  <c r="E33" i="59"/>
  <c r="AP13" i="22"/>
  <c r="AP19" i="22" s="1"/>
  <c r="C45" i="59"/>
  <c r="AM13" i="22"/>
  <c r="AM19" i="22" s="1"/>
  <c r="C42" i="59"/>
  <c r="E29" i="59"/>
  <c r="Z15" i="22"/>
  <c r="Z21" i="22" s="1"/>
  <c r="C27" i="59"/>
  <c r="X13" i="22"/>
  <c r="X19" i="22" s="1"/>
  <c r="AO13" i="22"/>
  <c r="AO19" i="22" s="1"/>
  <c r="C44" i="59"/>
  <c r="AB13" i="22"/>
  <c r="AB19" i="22" s="1"/>
  <c r="C31" i="59"/>
  <c r="AF13" i="22"/>
  <c r="AF19" i="22" s="1"/>
  <c r="C35" i="59"/>
  <c r="AL13" i="22"/>
  <c r="AL19" i="22" s="1"/>
  <c r="C41" i="59"/>
  <c r="D38" i="59"/>
  <c r="AI14" i="22"/>
  <c r="AI20" i="22" s="1"/>
  <c r="D26" i="59"/>
  <c r="W14" i="22"/>
  <c r="W20" i="22" s="1"/>
  <c r="AE14" i="22"/>
  <c r="AE20" i="22" s="1"/>
  <c r="D34" i="59"/>
  <c r="E39" i="59"/>
  <c r="AJ15" i="22"/>
  <c r="AJ21" i="22" s="1"/>
  <c r="AA15" i="22"/>
  <c r="AA21" i="22" s="1"/>
  <c r="E30" i="59"/>
  <c r="C25" i="59"/>
  <c r="V13" i="22"/>
  <c r="V19" i="22" s="1"/>
  <c r="C20" i="59"/>
  <c r="Q13" i="22"/>
  <c r="Q19" i="22" s="1"/>
  <c r="AD13" i="22"/>
  <c r="AD19" i="22" s="1"/>
  <c r="C33" i="59"/>
  <c r="C17" i="59"/>
  <c r="N13" i="22"/>
  <c r="N19" i="22" s="1"/>
  <c r="AP15" i="22"/>
  <c r="AP21" i="22" s="1"/>
  <c r="E45" i="59"/>
  <c r="C16" i="59"/>
  <c r="M13" i="22"/>
  <c r="M19" i="22" s="1"/>
  <c r="Y13" i="22"/>
  <c r="Y19" i="22" s="1"/>
  <c r="C28" i="59"/>
  <c r="AM15" i="22"/>
  <c r="AM21" i="22" s="1"/>
  <c r="E42" i="59"/>
  <c r="P15" i="22"/>
  <c r="P21" i="22" s="1"/>
  <c r="E19" i="59"/>
  <c r="Z13" i="22"/>
  <c r="Z19" i="22" s="1"/>
  <c r="C29" i="59"/>
  <c r="R13" i="22"/>
  <c r="R19" i="22" s="1"/>
  <c r="C21" i="59"/>
  <c r="X15" i="22"/>
  <c r="X21" i="22" s="1"/>
  <c r="E27" i="59"/>
  <c r="E23" i="59"/>
  <c r="T15" i="22"/>
  <c r="T21" i="22" s="1"/>
  <c r="C37" i="59"/>
  <c r="AH13" i="22"/>
  <c r="AH19" i="22" s="1"/>
  <c r="AO15" i="22"/>
  <c r="AO21" i="22" s="1"/>
  <c r="E44" i="59"/>
  <c r="E18" i="59"/>
  <c r="O15" i="22"/>
  <c r="O21" i="22" s="1"/>
  <c r="AB15" i="22"/>
  <c r="AB21" i="22" s="1"/>
  <c r="E31" i="59"/>
  <c r="AF15" i="22"/>
  <c r="AF21" i="22" s="1"/>
  <c r="E35" i="59"/>
  <c r="E43" i="59"/>
  <c r="AN15" i="22"/>
  <c r="AN21" i="22" s="1"/>
  <c r="E41" i="59"/>
  <c r="AL15" i="22"/>
  <c r="AL21" i="22" s="1"/>
  <c r="E38" i="59"/>
  <c r="AI15" i="22"/>
  <c r="AI21" i="22" s="1"/>
  <c r="W15" i="22"/>
  <c r="W21" i="22" s="1"/>
  <c r="E26" i="59"/>
  <c r="C24" i="59"/>
  <c r="U13" i="22"/>
  <c r="U19" i="22" s="1"/>
  <c r="C32" i="59"/>
  <c r="AC13" i="22"/>
  <c r="AC19" i="22" s="1"/>
  <c r="AK15" i="22"/>
  <c r="AK21" i="22" s="1"/>
  <c r="E40" i="59"/>
  <c r="AG13" i="22"/>
  <c r="AG19" i="22" s="1"/>
  <c r="C36" i="59"/>
  <c r="E34" i="59"/>
  <c r="AE15" i="22"/>
  <c r="AE21" i="22" s="1"/>
  <c r="S15" i="22"/>
  <c r="S21" i="22" s="1"/>
  <c r="E22" i="59"/>
  <c r="L46" i="59"/>
  <c r="K43" i="62"/>
  <c r="AN56" i="17"/>
  <c r="AN111" i="17" s="1"/>
  <c r="V111" i="17"/>
  <c r="AR56" i="17"/>
  <c r="AR111" i="17" s="1"/>
  <c r="Z111" i="17"/>
  <c r="AQ56" i="17"/>
  <c r="AQ111" i="17" s="1"/>
  <c r="Y111" i="17"/>
  <c r="F50" i="60"/>
  <c r="M50" i="60" s="1"/>
  <c r="C50" i="60"/>
  <c r="J50" i="60" s="1"/>
  <c r="E50" i="60"/>
  <c r="L50" i="60" s="1"/>
  <c r="AX13" i="41"/>
  <c r="AX21" i="41" s="1"/>
  <c r="AX14" i="41"/>
  <c r="AX22" i="41" s="1"/>
  <c r="L71" i="3"/>
  <c r="C51" i="60" s="1"/>
  <c r="J51" i="60" s="1"/>
  <c r="AZ51" i="18" a="1"/>
  <c r="AZ51" i="18" s="1"/>
  <c r="AW24" i="41"/>
  <c r="B74" i="41" s="1"/>
  <c r="AK51" i="18" a="1"/>
  <c r="AK51" i="18" s="1"/>
  <c r="R50" i="18"/>
  <c r="CA50" i="18"/>
  <c r="BZ50" i="18"/>
  <c r="AX12" i="41"/>
  <c r="AX20" i="41" s="1"/>
  <c r="BK51" i="18" a="1"/>
  <c r="BK51" i="18" s="1"/>
  <c r="AY13" i="41" s="1"/>
  <c r="AY21" i="41" s="1"/>
  <c r="N51" i="18" a="1"/>
  <c r="N51" i="18" s="1"/>
  <c r="AP50" i="18"/>
  <c r="O51" i="18" a="1"/>
  <c r="O51" i="18" s="1"/>
  <c r="AT51" i="18" a="1"/>
  <c r="AT51" i="18" s="1"/>
  <c r="BG12" i="3" s="1"/>
  <c r="BG20" i="3" s="1"/>
  <c r="AR51" i="18" a="1"/>
  <c r="AR51" i="18" s="1"/>
  <c r="BG10" i="3" s="1"/>
  <c r="BG18" i="3" s="1"/>
  <c r="P51" i="18" a="1"/>
  <c r="P51" i="18" s="1"/>
  <c r="AO51" i="18" a="1"/>
  <c r="AO51" i="18" s="1"/>
  <c r="BF24" i="3"/>
  <c r="AW10" i="25" s="1"/>
  <c r="AW11" i="25" s="1"/>
  <c r="BE51" i="18" a="1"/>
  <c r="BE51" i="18" s="1"/>
  <c r="U50" i="18"/>
  <c r="AL51" i="18" a="1"/>
  <c r="AL51" i="18" s="1"/>
  <c r="X50" i="18"/>
  <c r="BB51" i="18" a="1"/>
  <c r="BB51" i="18" s="1"/>
  <c r="AM51" i="18" a="1"/>
  <c r="AM51" i="18" s="1"/>
  <c r="Y50" i="18"/>
  <c r="AE51" i="18" a="1"/>
  <c r="AE51" i="18" s="1"/>
  <c r="CB50" i="18"/>
  <c r="BY50" i="18"/>
  <c r="BX50" i="18"/>
  <c r="M51" i="18" a="1"/>
  <c r="M51" i="18" s="1"/>
  <c r="AF51" i="18" a="1"/>
  <c r="AF51" i="18" s="1"/>
  <c r="BL51" i="18" a="1"/>
  <c r="BL51" i="18" s="1"/>
  <c r="AX15" i="41"/>
  <c r="AX23" i="41" s="1"/>
  <c r="AS51" i="18" a="1"/>
  <c r="AS51" i="18" s="1"/>
  <c r="BG11" i="3" s="1"/>
  <c r="BG19" i="3" s="1"/>
  <c r="T50" i="18"/>
  <c r="L51" i="18" a="1"/>
  <c r="L51" i="18" s="1"/>
  <c r="AG51" i="18" a="1"/>
  <c r="AG51" i="18" s="1"/>
  <c r="BM51" i="18" a="1"/>
  <c r="BM51" i="18" s="1"/>
  <c r="AU51" i="18" a="1"/>
  <c r="AU51" i="18" s="1"/>
  <c r="BG13" i="3" s="1"/>
  <c r="BG21" i="3" s="1"/>
  <c r="Q51" i="18" a="1"/>
  <c r="Q51" i="18" s="1"/>
  <c r="AB51" i="18" a="1"/>
  <c r="AB51" i="18" s="1"/>
  <c r="BH51" i="18" a="1"/>
  <c r="BH51" i="18" s="1"/>
  <c r="CC50" i="18"/>
  <c r="AX10" i="41"/>
  <c r="AX18" i="41" s="1"/>
  <c r="AW51" i="18" a="1"/>
  <c r="AW51" i="18" s="1"/>
  <c r="BG15" i="3" s="1"/>
  <c r="BG23" i="3" s="1"/>
  <c r="AN51" i="18" a="1"/>
  <c r="AN51" i="18" s="1"/>
  <c r="AC51" i="18" a="1"/>
  <c r="AC51" i="18" s="1"/>
  <c r="BI51" i="18" a="1"/>
  <c r="BI51" i="18" s="1"/>
  <c r="AV51" i="18" a="1"/>
  <c r="AV51" i="18" s="1"/>
  <c r="BG14" i="3" s="1"/>
  <c r="BG22" i="3" s="1"/>
  <c r="W50" i="18"/>
  <c r="V50" i="18"/>
  <c r="BD51" i="18" a="1"/>
  <c r="BD51" i="18" s="1"/>
  <c r="AD51" i="18" a="1"/>
  <c r="AD51" i="18" s="1"/>
  <c r="BJ51" i="18" a="1"/>
  <c r="BJ51" i="18" s="1"/>
  <c r="AY12" i="41" s="1"/>
  <c r="AY20" i="41" s="1"/>
  <c r="AR15" i="22"/>
  <c r="AR21" i="22" s="1"/>
  <c r="E47" i="59"/>
  <c r="B18" i="59"/>
  <c r="B30" i="59"/>
  <c r="B27" i="59"/>
  <c r="B39" i="59"/>
  <c r="B21" i="59"/>
  <c r="B26" i="59"/>
  <c r="B42" i="59"/>
  <c r="B45" i="59"/>
  <c r="B19" i="59"/>
  <c r="B34" i="59"/>
  <c r="B47" i="59"/>
  <c r="B32" i="59"/>
  <c r="B29" i="59"/>
  <c r="B46" i="59"/>
  <c r="B20" i="59"/>
  <c r="B40" i="59"/>
  <c r="B23" i="59"/>
  <c r="B43" i="59"/>
  <c r="B33" i="59"/>
  <c r="B28" i="59"/>
  <c r="B25" i="59"/>
  <c r="B17" i="59"/>
  <c r="B16" i="59"/>
  <c r="B36" i="59"/>
  <c r="B38" i="59"/>
  <c r="B44" i="59"/>
  <c r="B41" i="59"/>
  <c r="B37" i="59"/>
  <c r="B35" i="59"/>
  <c r="B24" i="59"/>
  <c r="B31" i="59"/>
  <c r="B22" i="59"/>
  <c r="AS56" i="17"/>
  <c r="AS111" i="17" s="1"/>
  <c r="AP56" i="17"/>
  <c r="AP111" i="17" s="1"/>
  <c r="AO56" i="17"/>
  <c r="AO111" i="17" s="1"/>
  <c r="AI57" i="17"/>
  <c r="AI112" i="17" s="1"/>
  <c r="AZ13" i="30" a="1"/>
  <c r="AZ13" i="30" s="1"/>
  <c r="AZ21" i="30" s="1"/>
  <c r="AH57" i="17"/>
  <c r="AH112" i="17" s="1"/>
  <c r="AZ15" i="30" a="1"/>
  <c r="AZ15" i="30" s="1"/>
  <c r="AZ23" i="30" s="1"/>
  <c r="AZ10" i="30" a="1"/>
  <c r="AZ10" i="30" s="1"/>
  <c r="AZ18" i="30" s="1"/>
  <c r="AG57" i="17"/>
  <c r="AG112" i="17" s="1"/>
  <c r="AZ12" i="30" a="1"/>
  <c r="AZ12" i="30" s="1"/>
  <c r="AZ20" i="30" s="1"/>
  <c r="AE57" i="17"/>
  <c r="AE112" i="17" s="1"/>
  <c r="AZ14" i="30" a="1"/>
  <c r="AZ14" i="30" s="1"/>
  <c r="AZ22" i="30" s="1"/>
  <c r="V57" i="17" a="1"/>
  <c r="V57" i="17" s="1"/>
  <c r="V112" i="17" s="1"/>
  <c r="AZ11" i="30" a="1"/>
  <c r="AZ11" i="30" s="1"/>
  <c r="AZ19" i="30" s="1"/>
  <c r="AA57" i="17" a="1"/>
  <c r="AA57" i="17" s="1"/>
  <c r="Y57" i="17" a="1"/>
  <c r="Y57" i="17" s="1"/>
  <c r="Z57" i="17" a="1"/>
  <c r="Z57" i="17" s="1"/>
  <c r="Z112" i="17" s="1"/>
  <c r="AJ57" i="17"/>
  <c r="AJ112" i="17" s="1"/>
  <c r="AF57" i="17"/>
  <c r="AF112" i="17" s="1"/>
  <c r="X57" i="17" a="1"/>
  <c r="X57" i="17" s="1"/>
  <c r="X112" i="17" s="1"/>
  <c r="W57" i="17" a="1"/>
  <c r="W57" i="17" s="1"/>
  <c r="W112" i="17" s="1"/>
  <c r="AR12" i="22"/>
  <c r="AR18" i="22" s="1"/>
  <c r="R12" i="22"/>
  <c r="R18" i="22" s="1"/>
  <c r="Q12" i="22"/>
  <c r="Q18" i="22" s="1"/>
  <c r="V12" i="22"/>
  <c r="V18" i="22" s="1"/>
  <c r="AI12" i="22"/>
  <c r="AI18" i="22" s="1"/>
  <c r="AE12" i="22"/>
  <c r="AE18" i="22" s="1"/>
  <c r="AP12" i="22"/>
  <c r="AP18" i="22" s="1"/>
  <c r="AJ12" i="22"/>
  <c r="AJ18" i="22" s="1"/>
  <c r="AL12" i="22"/>
  <c r="AL18" i="22" s="1"/>
  <c r="M12" i="22"/>
  <c r="M18" i="22" s="1"/>
  <c r="Z12" i="22"/>
  <c r="Z18" i="22" s="1"/>
  <c r="AO12" i="22"/>
  <c r="AO18" i="22" s="1"/>
  <c r="AF12" i="22"/>
  <c r="AF18" i="22" s="1"/>
  <c r="P12" i="22"/>
  <c r="P18" i="22" s="1"/>
  <c r="W12" i="22"/>
  <c r="W18" i="22" s="1"/>
  <c r="AC12" i="22"/>
  <c r="AC18" i="22" s="1"/>
  <c r="AD12" i="22"/>
  <c r="AD18" i="22" s="1"/>
  <c r="AB12" i="22"/>
  <c r="AB18" i="22" s="1"/>
  <c r="Y12" i="22"/>
  <c r="Y18" i="22" s="1"/>
  <c r="AQ12" i="22"/>
  <c r="AQ18" i="22" s="1"/>
  <c r="AK12" i="22"/>
  <c r="AK18" i="22" s="1"/>
  <c r="U12" i="22"/>
  <c r="U18" i="22" s="1"/>
  <c r="AN12" i="22"/>
  <c r="AN18" i="22" s="1"/>
  <c r="AG12" i="22"/>
  <c r="AG18" i="22" s="1"/>
  <c r="X12" i="22"/>
  <c r="X18" i="22" s="1"/>
  <c r="S12" i="22"/>
  <c r="S18" i="22" s="1"/>
  <c r="O12" i="22"/>
  <c r="O18" i="22" s="1"/>
  <c r="N12" i="22"/>
  <c r="N18" i="22" s="1"/>
  <c r="T12" i="22"/>
  <c r="T18" i="22" s="1"/>
  <c r="AA12" i="22"/>
  <c r="AA18" i="22" s="1"/>
  <c r="AM12" i="22"/>
  <c r="AM18" i="22" s="1"/>
  <c r="AH12" i="22"/>
  <c r="AH18" i="22" s="1"/>
  <c r="S57" i="17"/>
  <c r="P58" i="17" a="1"/>
  <c r="P58" i="17" s="1"/>
  <c r="AY58" i="17" s="1"/>
  <c r="Q58" i="17" a="1"/>
  <c r="Q58" i="17" s="1"/>
  <c r="AZ58" i="17" s="1"/>
  <c r="O58" i="17" a="1"/>
  <c r="O58" i="17" s="1"/>
  <c r="AX58" i="17" s="1"/>
  <c r="N58" i="17" a="1"/>
  <c r="N58" i="17" s="1"/>
  <c r="AW58" i="17" s="1"/>
  <c r="R58" i="17" a="1"/>
  <c r="R58" i="17" s="1"/>
  <c r="BA58" i="17" s="1"/>
  <c r="M58" i="17" a="1"/>
  <c r="M58" i="17" s="1"/>
  <c r="AV58" i="17" s="1"/>
  <c r="AX24" i="30"/>
  <c r="B75" i="30" s="1"/>
  <c r="AP50" i="53"/>
  <c r="AL51" i="53" a="1"/>
  <c r="AL51" i="53" s="1"/>
  <c r="V50" i="53"/>
  <c r="AV51" i="53" a="1"/>
  <c r="AV51" i="53" s="1"/>
  <c r="AT51" i="53" a="1"/>
  <c r="AT51" i="53" s="1"/>
  <c r="AR51" i="53" a="1"/>
  <c r="AR51" i="53" s="1"/>
  <c r="P51" i="53" a="1"/>
  <c r="P51" i="53" s="1"/>
  <c r="N51" i="53" a="1"/>
  <c r="N51" i="53" s="1"/>
  <c r="L51" i="53" a="1"/>
  <c r="L51" i="53" s="1"/>
  <c r="AF51" i="53" a="1"/>
  <c r="AF51" i="53" s="1"/>
  <c r="AU51" i="53" a="1"/>
  <c r="AU51" i="53" s="1"/>
  <c r="AD51" i="53" a="1"/>
  <c r="AD51" i="53" s="1"/>
  <c r="AB51" i="53" a="1"/>
  <c r="AB51" i="53" s="1"/>
  <c r="T50" i="53"/>
  <c r="Q51" i="53" a="1"/>
  <c r="Q51" i="53" s="1"/>
  <c r="AW51" i="53" a="1"/>
  <c r="AW51" i="53" s="1"/>
  <c r="AG51" i="53" a="1"/>
  <c r="AG51" i="53" s="1"/>
  <c r="AJ51" i="53" a="1"/>
  <c r="AJ51" i="53" s="1"/>
  <c r="M51" i="53" a="1"/>
  <c r="M51" i="53" s="1"/>
  <c r="AS51" i="53" a="1"/>
  <c r="AS51" i="53" s="1"/>
  <c r="AC51" i="53" a="1"/>
  <c r="AC51" i="53" s="1"/>
  <c r="R50" i="53"/>
  <c r="AE51" i="53" a="1"/>
  <c r="AE51" i="53" s="1"/>
  <c r="O51" i="53" a="1"/>
  <c r="O51" i="53" s="1"/>
  <c r="W50" i="53"/>
  <c r="AM51" i="53" a="1"/>
  <c r="AM51" i="53" s="1"/>
  <c r="AK51" i="53" a="1"/>
  <c r="AK51" i="53" s="1"/>
  <c r="U50" i="53"/>
  <c r="AN51" i="53" a="1"/>
  <c r="AN51" i="53" s="1"/>
  <c r="X50" i="53"/>
  <c r="AO51" i="53" a="1"/>
  <c r="AO51" i="53" s="1"/>
  <c r="Y50" i="53"/>
  <c r="A57" i="53"/>
  <c r="N55" i="16"/>
  <c r="R55" i="16"/>
  <c r="Y55" i="16"/>
  <c r="AB54" i="16" a="1"/>
  <c r="AB54" i="16" s="1"/>
  <c r="AB55" i="16" s="1"/>
  <c r="D54" i="16" a="1"/>
  <c r="D54" i="16" s="1"/>
  <c r="D55" i="16" s="1"/>
  <c r="I54" i="13"/>
  <c r="W54" i="13"/>
  <c r="P54" i="13"/>
  <c r="U54" i="16" a="1"/>
  <c r="U54" i="16" s="1"/>
  <c r="U55" i="16" s="1"/>
  <c r="K54" i="16" a="1"/>
  <c r="K54" i="16" s="1"/>
  <c r="K55" i="16" s="1"/>
  <c r="AD54" i="13"/>
  <c r="S54" i="16" a="1"/>
  <c r="S54" i="16" s="1"/>
  <c r="S55" i="16" s="1"/>
  <c r="L54" i="16" a="1"/>
  <c r="L54" i="16" s="1"/>
  <c r="L55" i="16" s="1"/>
  <c r="Z54" i="16" a="1"/>
  <c r="Z54" i="16" s="1"/>
  <c r="Z55" i="16" s="1"/>
  <c r="E54" i="16" a="1"/>
  <c r="E54" i="16" s="1"/>
  <c r="E55" i="16" s="1"/>
  <c r="Q54" i="16" a="1"/>
  <c r="Q54" i="16" s="1"/>
  <c r="X54" i="16" a="1"/>
  <c r="X54" i="16" s="1"/>
  <c r="J54" i="16" a="1"/>
  <c r="J54" i="16" s="1"/>
  <c r="C54" i="16" a="1"/>
  <c r="C54" i="16" s="1"/>
  <c r="BD25" i="1"/>
  <c r="F81" i="1"/>
  <c r="K55" i="53"/>
  <c r="AS14" i="22" l="1"/>
  <c r="AS20" i="22" s="1"/>
  <c r="K44" i="48"/>
  <c r="AS15" i="22"/>
  <c r="AS21" i="22" s="1"/>
  <c r="L44" i="48"/>
  <c r="AR14" i="22"/>
  <c r="AR20" i="22" s="1"/>
  <c r="K43" i="48"/>
  <c r="C48" i="66" a="1"/>
  <c r="C48" i="66" s="1"/>
  <c r="C49" i="28" s="1"/>
  <c r="D48" i="66" a="1"/>
  <c r="D48" i="66" s="1"/>
  <c r="D49" i="28" s="1"/>
  <c r="E48" i="66" a="1"/>
  <c r="E48" i="66" s="1"/>
  <c r="E49" i="28" s="1"/>
  <c r="F48" i="66" a="1"/>
  <c r="F48" i="66" s="1"/>
  <c r="F49" i="28" s="1"/>
  <c r="W48" i="47"/>
  <c r="I49" i="47"/>
  <c r="AD48" i="47"/>
  <c r="P48" i="47"/>
  <c r="AZ11" i="45"/>
  <c r="AZ31" i="45" s="1" a="1"/>
  <c r="AZ31" i="45" s="1"/>
  <c r="AZ13" i="45"/>
  <c r="AZ33" i="45" s="1" a="1"/>
  <c r="AZ33" i="45" s="1"/>
  <c r="AZ12" i="45"/>
  <c r="AZ32" i="45" s="1" a="1"/>
  <c r="AZ32" i="45" s="1"/>
  <c r="AZ52" i="45" s="1"/>
  <c r="AZ16" i="45"/>
  <c r="AZ36" i="45" s="1" a="1"/>
  <c r="AZ36" i="45" s="1"/>
  <c r="AZ56" i="45" s="1"/>
  <c r="AZ14" i="45"/>
  <c r="AZ34" i="45" s="1" a="1"/>
  <c r="AZ34" i="45" s="1"/>
  <c r="AZ15" i="45"/>
  <c r="AZ35" i="45" s="1" a="1"/>
  <c r="AZ35" i="45" s="1"/>
  <c r="AZ6" i="45"/>
  <c r="AZ26" i="45" s="1" a="1"/>
  <c r="AZ26" i="45" s="1"/>
  <c r="AZ7" i="45"/>
  <c r="AZ27" i="45" s="1" a="1"/>
  <c r="AZ27" i="45" s="1"/>
  <c r="AZ5" i="45"/>
  <c r="AZ25" i="45" s="1" a="1"/>
  <c r="AZ25" i="45" s="1"/>
  <c r="AZ19" i="45"/>
  <c r="AZ39" i="45" s="1" a="1"/>
  <c r="AZ39" i="45" s="1"/>
  <c r="AZ18" i="45"/>
  <c r="AZ38" i="45" s="1" a="1"/>
  <c r="AZ38" i="45" s="1"/>
  <c r="AZ17" i="45"/>
  <c r="AZ37" i="45" s="1" a="1"/>
  <c r="AZ37" i="45" s="1"/>
  <c r="AZ57" i="45" s="1"/>
  <c r="AZ10" i="45"/>
  <c r="AZ30" i="45" s="1" a="1"/>
  <c r="AZ30" i="45" s="1"/>
  <c r="AZ9" i="45"/>
  <c r="AZ29" i="45" s="1" a="1"/>
  <c r="AZ29" i="45" s="1"/>
  <c r="AZ8" i="45"/>
  <c r="AZ28" i="45" s="1" a="1"/>
  <c r="AZ28" i="45" s="1"/>
  <c r="AY4" i="45"/>
  <c r="AY24" i="45" s="1" a="1"/>
  <c r="AY24" i="45" s="1"/>
  <c r="AY44" i="45" s="1"/>
  <c r="AY3" i="45"/>
  <c r="AY23" i="45" s="1" a="1"/>
  <c r="AY23" i="45" s="1"/>
  <c r="AY43" i="45" s="1"/>
  <c r="AY2" i="45"/>
  <c r="AY22" i="45" s="1" a="1"/>
  <c r="AY22" i="45" s="1"/>
  <c r="AY42" i="45" s="1"/>
  <c r="AC49" i="47" a="1"/>
  <c r="AC49" i="47" s="1"/>
  <c r="V49" i="47" a="1"/>
  <c r="V49" i="47" s="1"/>
  <c r="H56" i="63"/>
  <c r="J56" i="63"/>
  <c r="P56" i="63" s="1"/>
  <c r="G116" i="45"/>
  <c r="G50" i="47" s="1" a="1"/>
  <c r="G50" i="47" s="1"/>
  <c r="AB49" i="47" a="1"/>
  <c r="AB49" i="47" s="1"/>
  <c r="F44" i="57" a="1"/>
  <c r="F44" i="57" s="1"/>
  <c r="E48" i="59" s="1"/>
  <c r="L48" i="59" s="1"/>
  <c r="D44" i="57" a="1"/>
  <c r="D44" i="57" s="1"/>
  <c r="C48" i="59" s="1"/>
  <c r="I45" i="62" s="1"/>
  <c r="K46" i="59"/>
  <c r="N49" i="47" a="1"/>
  <c r="N49" i="47" s="1"/>
  <c r="U49" i="47" a="1"/>
  <c r="U49" i="47" s="1"/>
  <c r="D45" i="48" a="1"/>
  <c r="D45" i="48" s="1"/>
  <c r="J45" i="48" s="1"/>
  <c r="F45" i="48" a="1"/>
  <c r="F45" i="48" s="1"/>
  <c r="L45" i="48" s="1"/>
  <c r="E44" i="57" a="1"/>
  <c r="E44" i="57" s="1"/>
  <c r="D48" i="59" s="1"/>
  <c r="AY66" i="45"/>
  <c r="R49" i="47" a="1"/>
  <c r="R49" i="47" s="1"/>
  <c r="Y49" i="47" a="1"/>
  <c r="Y49" i="47" s="1"/>
  <c r="K49" i="47" a="1"/>
  <c r="K49" i="47" s="1"/>
  <c r="K47" i="59"/>
  <c r="AY63" i="45"/>
  <c r="AA49" i="47" a="1"/>
  <c r="AA49" i="47" s="1"/>
  <c r="D116" i="45"/>
  <c r="D50" i="47" s="1" a="1"/>
  <c r="D50" i="47" s="1"/>
  <c r="E45" i="48" a="1"/>
  <c r="E45" i="48" s="1"/>
  <c r="K45" i="48" s="1"/>
  <c r="T49" i="47" a="1"/>
  <c r="T49" i="47" s="1"/>
  <c r="O49" i="47" a="1"/>
  <c r="O49" i="47" s="1"/>
  <c r="M49" i="47" a="1"/>
  <c r="M49" i="47" s="1"/>
  <c r="L49" i="47" a="1"/>
  <c r="L49" i="47" s="1"/>
  <c r="Q49" i="47" a="1"/>
  <c r="Q49" i="47" s="1"/>
  <c r="X49" i="47" a="1"/>
  <c r="X49" i="47" s="1"/>
  <c r="J49" i="47" a="1"/>
  <c r="J49" i="47" s="1"/>
  <c r="AY62" i="45"/>
  <c r="S49" i="47" a="1"/>
  <c r="S49" i="47" s="1"/>
  <c r="Z49" i="47" a="1"/>
  <c r="Z49" i="47" s="1"/>
  <c r="AY64" i="45"/>
  <c r="E116" i="45"/>
  <c r="E50" i="47" s="1" a="1"/>
  <c r="E50" i="47" s="1"/>
  <c r="H116" i="45"/>
  <c r="H50" i="47" s="1" a="1"/>
  <c r="H50" i="47" s="1"/>
  <c r="C116" i="45"/>
  <c r="C50" i="47" s="1" a="1"/>
  <c r="C50" i="47" s="1"/>
  <c r="AY65" i="45"/>
  <c r="AY67" i="45"/>
  <c r="F116" i="45"/>
  <c r="F50" i="47" s="1" a="1"/>
  <c r="F50" i="47" s="1"/>
  <c r="AZ59" i="45"/>
  <c r="AZ58" i="45"/>
  <c r="AZ51" i="45"/>
  <c r="AZ53" i="45"/>
  <c r="AZ54" i="45"/>
  <c r="AZ55" i="45"/>
  <c r="AZ49" i="45"/>
  <c r="AZ50" i="45"/>
  <c r="AZ48" i="45"/>
  <c r="AZ47" i="45"/>
  <c r="AZ45" i="45"/>
  <c r="AZ46" i="45"/>
  <c r="G57" i="63"/>
  <c r="O57" i="63" s="1"/>
  <c r="D57" i="63"/>
  <c r="L57" i="63" s="1"/>
  <c r="F57" i="63"/>
  <c r="N57" i="63" s="1"/>
  <c r="E57" i="63"/>
  <c r="M57" i="63" s="1"/>
  <c r="C57" i="63"/>
  <c r="K57" i="63" s="1"/>
  <c r="B57" i="63"/>
  <c r="Y50" i="47" a="1"/>
  <c r="Y50" i="47" s="1"/>
  <c r="K50" i="47" a="1"/>
  <c r="K50" i="47" s="1"/>
  <c r="J46" i="59"/>
  <c r="B48" i="59"/>
  <c r="I48" i="59" s="1"/>
  <c r="C45" i="57" a="1"/>
  <c r="C45" i="57" s="1"/>
  <c r="C45" i="48" a="1"/>
  <c r="C45" i="48" s="1"/>
  <c r="I45" i="48" s="1"/>
  <c r="BQ52" i="18"/>
  <c r="BU52" i="18"/>
  <c r="BT52" i="18"/>
  <c r="BR52" i="18"/>
  <c r="BS52" i="18"/>
  <c r="BP52" i="18"/>
  <c r="K32" i="59"/>
  <c r="J29" i="62"/>
  <c r="K39" i="62"/>
  <c r="L42" i="59"/>
  <c r="I25" i="62"/>
  <c r="J28" i="59"/>
  <c r="L30" i="59"/>
  <c r="K27" i="62"/>
  <c r="I41" i="62"/>
  <c r="J44" i="59"/>
  <c r="K16" i="59"/>
  <c r="J13" i="62"/>
  <c r="K17" i="59"/>
  <c r="J14" i="62"/>
  <c r="K20" i="59"/>
  <c r="J17" i="62"/>
  <c r="K23" i="59"/>
  <c r="J20" i="62"/>
  <c r="J24" i="62"/>
  <c r="K27" i="59"/>
  <c r="K42" i="59"/>
  <c r="J39" i="62"/>
  <c r="L28" i="59"/>
  <c r="K25" i="62"/>
  <c r="L20" i="59"/>
  <c r="K17" i="62"/>
  <c r="I37" i="62"/>
  <c r="J40" i="59"/>
  <c r="K18" i="59"/>
  <c r="J15" i="62"/>
  <c r="L37" i="59"/>
  <c r="K34" i="62"/>
  <c r="I20" i="62"/>
  <c r="J23" i="59"/>
  <c r="I16" i="62"/>
  <c r="J19" i="59"/>
  <c r="K36" i="59"/>
  <c r="J33" i="62"/>
  <c r="K19" i="62"/>
  <c r="L22" i="59"/>
  <c r="L34" i="59"/>
  <c r="K31" i="62"/>
  <c r="K24" i="62"/>
  <c r="L27" i="59"/>
  <c r="L40" i="59"/>
  <c r="K37" i="62"/>
  <c r="I21" i="62"/>
  <c r="J24" i="59"/>
  <c r="L43" i="59"/>
  <c r="K40" i="62"/>
  <c r="L31" i="59"/>
  <c r="K28" i="62"/>
  <c r="K16" i="62"/>
  <c r="L19" i="59"/>
  <c r="L45" i="59"/>
  <c r="K42" i="62"/>
  <c r="I14" i="62"/>
  <c r="J17" i="59"/>
  <c r="L39" i="59"/>
  <c r="K36" i="62"/>
  <c r="J35" i="62"/>
  <c r="K38" i="59"/>
  <c r="I24" i="62"/>
  <c r="J27" i="59"/>
  <c r="I39" i="62"/>
  <c r="J42" i="59"/>
  <c r="I42" i="62"/>
  <c r="J45" i="59"/>
  <c r="I31" i="62"/>
  <c r="J34" i="59"/>
  <c r="J26" i="62"/>
  <c r="K29" i="59"/>
  <c r="L24" i="59"/>
  <c r="K21" i="62"/>
  <c r="K43" i="59"/>
  <c r="J40" i="62"/>
  <c r="K31" i="59"/>
  <c r="J28" i="62"/>
  <c r="K19" i="59"/>
  <c r="J16" i="62"/>
  <c r="K39" i="59"/>
  <c r="J36" i="62"/>
  <c r="K18" i="62"/>
  <c r="L21" i="59"/>
  <c r="K14" i="62"/>
  <c r="L17" i="59"/>
  <c r="K37" i="59"/>
  <c r="J34" i="62"/>
  <c r="K21" i="59"/>
  <c r="J18" i="62"/>
  <c r="I33" i="62"/>
  <c r="J36" i="59"/>
  <c r="K41" i="62"/>
  <c r="L44" i="59"/>
  <c r="I34" i="62"/>
  <c r="J37" i="59"/>
  <c r="L23" i="59"/>
  <c r="K20" i="62"/>
  <c r="I18" i="62"/>
  <c r="J21" i="59"/>
  <c r="I13" i="62"/>
  <c r="J16" i="59"/>
  <c r="I30" i="62"/>
  <c r="J33" i="59"/>
  <c r="I17" i="62"/>
  <c r="J20" i="59"/>
  <c r="I22" i="62"/>
  <c r="J25" i="59"/>
  <c r="K26" i="59"/>
  <c r="J23" i="62"/>
  <c r="I38" i="62"/>
  <c r="J41" i="59"/>
  <c r="L29" i="59"/>
  <c r="K26" i="62"/>
  <c r="L33" i="59"/>
  <c r="K30" i="62"/>
  <c r="I36" i="62"/>
  <c r="J39" i="59"/>
  <c r="K24" i="59"/>
  <c r="J21" i="62"/>
  <c r="K40" i="59"/>
  <c r="J37" i="62"/>
  <c r="K22" i="59"/>
  <c r="J19" i="62"/>
  <c r="I40" i="62"/>
  <c r="J43" i="59"/>
  <c r="I19" i="62"/>
  <c r="J22" i="59"/>
  <c r="I29" i="62"/>
  <c r="J32" i="59"/>
  <c r="K23" i="62"/>
  <c r="L26" i="59"/>
  <c r="L38" i="59"/>
  <c r="K35" i="62"/>
  <c r="L41" i="59"/>
  <c r="K38" i="62"/>
  <c r="L35" i="59"/>
  <c r="K32" i="62"/>
  <c r="L18" i="59"/>
  <c r="K15" i="62"/>
  <c r="I26" i="62"/>
  <c r="J29" i="59"/>
  <c r="K34" i="59"/>
  <c r="J31" i="62"/>
  <c r="I32" i="62"/>
  <c r="J35" i="59"/>
  <c r="I28" i="62"/>
  <c r="J31" i="59"/>
  <c r="L25" i="59"/>
  <c r="K22" i="62"/>
  <c r="I35" i="62"/>
  <c r="J38" i="59"/>
  <c r="K25" i="59"/>
  <c r="J22" i="62"/>
  <c r="L36" i="59"/>
  <c r="K33" i="62"/>
  <c r="L32" i="59"/>
  <c r="K29" i="62"/>
  <c r="K41" i="59"/>
  <c r="J38" i="62"/>
  <c r="K35" i="59"/>
  <c r="J32" i="62"/>
  <c r="K44" i="59"/>
  <c r="J41" i="62"/>
  <c r="L16" i="59"/>
  <c r="K13" i="62"/>
  <c r="K45" i="59"/>
  <c r="J42" i="62"/>
  <c r="J27" i="62"/>
  <c r="K30" i="59"/>
  <c r="I23" i="62"/>
  <c r="J26" i="59"/>
  <c r="I15" i="62"/>
  <c r="J18" i="59"/>
  <c r="K28" i="59"/>
  <c r="J25" i="62"/>
  <c r="K33" i="59"/>
  <c r="J30" i="62"/>
  <c r="I27" i="62"/>
  <c r="J30" i="59"/>
  <c r="L47" i="59"/>
  <c r="K44" i="62"/>
  <c r="I22" i="59"/>
  <c r="H19" i="62"/>
  <c r="I31" i="59"/>
  <c r="H28" i="62"/>
  <c r="I24" i="59"/>
  <c r="H21" i="62"/>
  <c r="I35" i="59"/>
  <c r="H32" i="62"/>
  <c r="I37" i="59"/>
  <c r="H34" i="62"/>
  <c r="I41" i="59"/>
  <c r="H38" i="62"/>
  <c r="I44" i="59"/>
  <c r="H41" i="62"/>
  <c r="I38" i="59"/>
  <c r="H35" i="62"/>
  <c r="I36" i="59"/>
  <c r="H33" i="62"/>
  <c r="I16" i="59"/>
  <c r="H13" i="62"/>
  <c r="I17" i="59"/>
  <c r="H14" i="62"/>
  <c r="I25" i="59"/>
  <c r="H22" i="62"/>
  <c r="I28" i="59"/>
  <c r="H25" i="62"/>
  <c r="I33" i="59"/>
  <c r="H30" i="62"/>
  <c r="I43" i="59"/>
  <c r="H40" i="62"/>
  <c r="I23" i="59"/>
  <c r="H20" i="62"/>
  <c r="I40" i="59"/>
  <c r="H37" i="62"/>
  <c r="I20" i="59"/>
  <c r="H17" i="62"/>
  <c r="I46" i="59"/>
  <c r="H43" i="62"/>
  <c r="I29" i="59"/>
  <c r="H26" i="62"/>
  <c r="I32" i="59"/>
  <c r="H29" i="62"/>
  <c r="I47" i="59"/>
  <c r="H44" i="62"/>
  <c r="I34" i="59"/>
  <c r="H31" i="62"/>
  <c r="I19" i="59"/>
  <c r="H16" i="62"/>
  <c r="I45" i="59"/>
  <c r="H42" i="62"/>
  <c r="I42" i="59"/>
  <c r="H39" i="62"/>
  <c r="I26" i="59"/>
  <c r="H23" i="62"/>
  <c r="I21" i="59"/>
  <c r="H18" i="62"/>
  <c r="I39" i="59"/>
  <c r="H36" i="62"/>
  <c r="I27" i="59"/>
  <c r="H24" i="62"/>
  <c r="I30" i="59"/>
  <c r="H27" i="62"/>
  <c r="I18" i="59"/>
  <c r="H15" i="62"/>
  <c r="J47" i="59"/>
  <c r="AS57" i="17"/>
  <c r="AS112" i="17" s="1"/>
  <c r="AA112" i="17"/>
  <c r="AQ57" i="17"/>
  <c r="AQ112" i="17" s="1"/>
  <c r="Y112" i="17"/>
  <c r="AS13" i="22"/>
  <c r="AS19" i="22" s="1"/>
  <c r="F51" i="60"/>
  <c r="M51" i="60" s="1"/>
  <c r="AJ52" i="18" a="1"/>
  <c r="AJ52" i="18" s="1"/>
  <c r="AZ52" i="18" a="1"/>
  <c r="AZ52" i="18" s="1"/>
  <c r="N50" i="47" a="1"/>
  <c r="N50" i="47" s="1"/>
  <c r="AB50" i="47" a="1"/>
  <c r="AB50" i="47" s="1"/>
  <c r="U50" i="47" a="1"/>
  <c r="U50" i="47" s="1"/>
  <c r="AY14" i="41"/>
  <c r="AY22" i="41" s="1"/>
  <c r="AP51" i="18"/>
  <c r="AM52" i="18" a="1"/>
  <c r="AM52" i="18" s="1"/>
  <c r="BC52" i="18" a="1"/>
  <c r="BC52" i="18" s="1"/>
  <c r="CA51" i="18"/>
  <c r="E51" i="60"/>
  <c r="L51" i="60" s="1"/>
  <c r="D51" i="60"/>
  <c r="K51" i="60" s="1"/>
  <c r="BG24" i="3"/>
  <c r="L73" i="3" s="1"/>
  <c r="AK52" i="18" a="1"/>
  <c r="AK52" i="18" s="1"/>
  <c r="BA52" i="18" a="1"/>
  <c r="BA52" i="18" s="1"/>
  <c r="AS12" i="22"/>
  <c r="AS18" i="22" s="1"/>
  <c r="X51" i="18"/>
  <c r="P52" i="18" a="1"/>
  <c r="P52" i="18" s="1"/>
  <c r="AL52" i="18" a="1"/>
  <c r="AL52" i="18" s="1"/>
  <c r="AB52" i="18" a="1"/>
  <c r="AB52" i="18" s="1"/>
  <c r="BB52" i="18" a="1"/>
  <c r="BB52" i="18" s="1"/>
  <c r="BX51" i="18"/>
  <c r="L72" i="3"/>
  <c r="C52" i="60" s="1"/>
  <c r="J52" i="60" s="1"/>
  <c r="AF52" i="18" a="1"/>
  <c r="AF52" i="18" s="1"/>
  <c r="AY10" i="41"/>
  <c r="AY18" i="41" s="1"/>
  <c r="U51" i="18"/>
  <c r="N52" i="18" a="1"/>
  <c r="N52" i="18" s="1"/>
  <c r="L52" i="18" a="1"/>
  <c r="L52" i="18" s="1"/>
  <c r="BJ52" i="18" a="1"/>
  <c r="BJ52" i="18" s="1"/>
  <c r="R51" i="18"/>
  <c r="AN52" i="18" a="1"/>
  <c r="AN52" i="18" s="1"/>
  <c r="BK52" i="18" a="1"/>
  <c r="BK52" i="18" s="1"/>
  <c r="AZ13" i="41" s="1"/>
  <c r="AZ21" i="41" s="1"/>
  <c r="BZ51" i="18"/>
  <c r="BY51" i="18"/>
  <c r="AR52" i="18" a="1"/>
  <c r="AR52" i="18" s="1"/>
  <c r="BH10" i="3" s="1"/>
  <c r="BH18" i="3" s="1"/>
  <c r="AD52" i="18" a="1"/>
  <c r="AD52" i="18" s="1"/>
  <c r="BD52" i="18" a="1"/>
  <c r="BD52" i="18" s="1"/>
  <c r="AW52" i="18" a="1"/>
  <c r="AW52" i="18" s="1"/>
  <c r="BH15" i="3" s="1"/>
  <c r="BH23" i="3" s="1"/>
  <c r="AX24" i="41"/>
  <c r="B75" i="41" s="1"/>
  <c r="CC51" i="18"/>
  <c r="T51" i="18"/>
  <c r="Q52" i="18" a="1"/>
  <c r="Q52" i="18" s="1"/>
  <c r="AE52" i="18" a="1"/>
  <c r="AE52" i="18" s="1"/>
  <c r="CB51" i="18"/>
  <c r="AY11" i="41"/>
  <c r="AY19" i="41" s="1"/>
  <c r="AV52" i="18" a="1"/>
  <c r="AV52" i="18" s="1"/>
  <c r="BH14" i="3" s="1"/>
  <c r="BH22" i="3" s="1"/>
  <c r="Y51" i="18"/>
  <c r="AG52" i="18" a="1"/>
  <c r="AG52" i="18" s="1"/>
  <c r="BL52" i="18" a="1"/>
  <c r="BL52" i="18" s="1"/>
  <c r="W51" i="18"/>
  <c r="BH52" i="18" a="1"/>
  <c r="BH52" i="18" s="1"/>
  <c r="AY15" i="41"/>
  <c r="AY23" i="41" s="1"/>
  <c r="AT52" i="18" a="1"/>
  <c r="AT52" i="18" s="1"/>
  <c r="BH12" i="3" s="1"/>
  <c r="BH20" i="3" s="1"/>
  <c r="AS52" i="18" a="1"/>
  <c r="AS52" i="18" s="1"/>
  <c r="BH11" i="3" s="1"/>
  <c r="BH19" i="3" s="1"/>
  <c r="V51" i="18"/>
  <c r="O52" i="18" a="1"/>
  <c r="O52" i="18" s="1"/>
  <c r="AO52" i="18" a="1"/>
  <c r="AO52" i="18" s="1"/>
  <c r="AC52" i="18" a="1"/>
  <c r="AC52" i="18" s="1"/>
  <c r="BM52" i="18" a="1"/>
  <c r="BM52" i="18" s="1"/>
  <c r="AU52" i="18" a="1"/>
  <c r="AU52" i="18" s="1"/>
  <c r="BH13" i="3" s="1"/>
  <c r="BH21" i="3" s="1"/>
  <c r="M52" i="18" a="1"/>
  <c r="M52" i="18" s="1"/>
  <c r="BE52" i="18" a="1"/>
  <c r="BE52" i="18" s="1"/>
  <c r="BI52" i="18" a="1"/>
  <c r="BI52" i="18" s="1"/>
  <c r="AO57" i="17"/>
  <c r="AO112" i="17" s="1"/>
  <c r="AN57" i="17"/>
  <c r="AN112" i="17" s="1"/>
  <c r="AR57" i="17"/>
  <c r="AR112" i="17" s="1"/>
  <c r="AP57" i="17"/>
  <c r="AP112" i="17" s="1"/>
  <c r="BA13" i="30" a="1"/>
  <c r="BA13" i="30" s="1"/>
  <c r="BA21" i="30" s="1"/>
  <c r="BA15" i="30" a="1"/>
  <c r="BA15" i="30" s="1"/>
  <c r="BA23" i="30" s="1"/>
  <c r="BA10" i="30" a="1"/>
  <c r="BA10" i="30" s="1"/>
  <c r="BA18" i="30" s="1"/>
  <c r="AJ58" i="17"/>
  <c r="AJ113" i="17" s="1"/>
  <c r="AI58" i="17"/>
  <c r="AI113" i="17" s="1"/>
  <c r="BA12" i="30" a="1"/>
  <c r="BA12" i="30" s="1"/>
  <c r="BA20" i="30" s="1"/>
  <c r="AG58" i="17"/>
  <c r="AG113" i="17" s="1"/>
  <c r="BA14" i="30" a="1"/>
  <c r="BA14" i="30" s="1"/>
  <c r="BA22" i="30" s="1"/>
  <c r="BA11" i="30" a="1"/>
  <c r="BA11" i="30" s="1"/>
  <c r="BA19" i="30" s="1"/>
  <c r="AE58" i="17"/>
  <c r="AE113" i="17" s="1"/>
  <c r="X58" i="17" a="1"/>
  <c r="X58" i="17" s="1"/>
  <c r="X113" i="17" s="1"/>
  <c r="V58" i="17" a="1"/>
  <c r="V58" i="17" s="1"/>
  <c r="AH58" i="17"/>
  <c r="AH113" i="17" s="1"/>
  <c r="AF58" i="17"/>
  <c r="AF113" i="17" s="1"/>
  <c r="AA58" i="17" a="1"/>
  <c r="AA58" i="17" s="1"/>
  <c r="AA113" i="17" s="1"/>
  <c r="Z58" i="17" a="1"/>
  <c r="Z58" i="17" s="1"/>
  <c r="Z113" i="17" s="1"/>
  <c r="Y58" i="17" a="1"/>
  <c r="Y58" i="17" s="1"/>
  <c r="Y113" i="17" s="1"/>
  <c r="W58" i="17" a="1"/>
  <c r="W58" i="17" s="1"/>
  <c r="W113" i="17" s="1"/>
  <c r="S58" i="17"/>
  <c r="R59" i="17" a="1"/>
  <c r="R59" i="17" s="1"/>
  <c r="BA59" i="17" s="1"/>
  <c r="N59" i="17" a="1"/>
  <c r="N59" i="17" s="1"/>
  <c r="AW59" i="17" s="1"/>
  <c r="O59" i="17" a="1"/>
  <c r="O59" i="17" s="1"/>
  <c r="AX59" i="17" s="1"/>
  <c r="Q59" i="17" a="1"/>
  <c r="Q59" i="17" s="1"/>
  <c r="AZ59" i="17" s="1"/>
  <c r="M59" i="17" a="1"/>
  <c r="M59" i="17" s="1"/>
  <c r="AV59" i="17" s="1"/>
  <c r="P59" i="17" a="1"/>
  <c r="P59" i="17" s="1"/>
  <c r="AY59" i="17" s="1"/>
  <c r="AY24" i="30"/>
  <c r="B76" i="30" s="1"/>
  <c r="AG52" i="53" a="1"/>
  <c r="AG52" i="53" s="1"/>
  <c r="Q52" i="53" a="1"/>
  <c r="Q52" i="53" s="1"/>
  <c r="AC52" i="53" a="1"/>
  <c r="AC52" i="53" s="1"/>
  <c r="M52" i="53" a="1"/>
  <c r="M52" i="53" s="1"/>
  <c r="AV52" i="53" a="1"/>
  <c r="AV52" i="53" s="1"/>
  <c r="AR52" i="53" a="1"/>
  <c r="AR52" i="53" s="1"/>
  <c r="AT52" i="53" a="1"/>
  <c r="AT52" i="53" s="1"/>
  <c r="AJ52" i="53" a="1"/>
  <c r="AJ52" i="53" s="1"/>
  <c r="N52" i="53" a="1"/>
  <c r="N52" i="53" s="1"/>
  <c r="P52" i="53" a="1"/>
  <c r="P52" i="53" s="1"/>
  <c r="T51" i="53"/>
  <c r="AW52" i="53" a="1"/>
  <c r="AW52" i="53" s="1"/>
  <c r="AF52" i="53" a="1"/>
  <c r="AF52" i="53" s="1"/>
  <c r="L52" i="53" a="1"/>
  <c r="L52" i="53" s="1"/>
  <c r="R51" i="53"/>
  <c r="AS52" i="53" a="1"/>
  <c r="AS52" i="53" s="1"/>
  <c r="AB52" i="53" a="1"/>
  <c r="AB52" i="53" s="1"/>
  <c r="AD52" i="53" a="1"/>
  <c r="AD52" i="53" s="1"/>
  <c r="O52" i="53" a="1"/>
  <c r="O52" i="53" s="1"/>
  <c r="AU52" i="53" a="1"/>
  <c r="AU52" i="53" s="1"/>
  <c r="AE52" i="53" a="1"/>
  <c r="AE52" i="53" s="1"/>
  <c r="AM52" i="53" a="1"/>
  <c r="AM52" i="53" s="1"/>
  <c r="W51" i="53"/>
  <c r="V51" i="53"/>
  <c r="AL52" i="53" a="1"/>
  <c r="AL52" i="53" s="1"/>
  <c r="Y51" i="53"/>
  <c r="AO52" i="53" a="1"/>
  <c r="AO52" i="53" s="1"/>
  <c r="X51" i="53"/>
  <c r="AN52" i="53" a="1"/>
  <c r="AN52" i="53" s="1"/>
  <c r="AP51" i="53"/>
  <c r="U51" i="53"/>
  <c r="AK52" i="53" a="1"/>
  <c r="AK52" i="53" s="1"/>
  <c r="A58" i="53"/>
  <c r="J55" i="16"/>
  <c r="AA54" i="16" a="1"/>
  <c r="AA54" i="16" s="1"/>
  <c r="AA55" i="16" s="1"/>
  <c r="T54" i="16" a="1"/>
  <c r="T54" i="16" s="1"/>
  <c r="T55" i="16" s="1"/>
  <c r="M54" i="16" a="1"/>
  <c r="M54" i="16" s="1"/>
  <c r="M55" i="16" s="1"/>
  <c r="F54" i="16" a="1"/>
  <c r="F54" i="16" s="1"/>
  <c r="F55" i="16" s="1"/>
  <c r="C55" i="16"/>
  <c r="X55" i="16"/>
  <c r="Q55" i="16"/>
  <c r="K56" i="53"/>
  <c r="C49" i="66" l="1" a="1"/>
  <c r="C49" i="66" s="1"/>
  <c r="C50" i="28" s="1"/>
  <c r="D49" i="66" a="1"/>
  <c r="D49" i="66" s="1"/>
  <c r="D50" i="28" s="1"/>
  <c r="E49" i="66" a="1"/>
  <c r="E49" i="66" s="1"/>
  <c r="E50" i="28" s="1"/>
  <c r="F49" i="66" a="1"/>
  <c r="F49" i="66" s="1"/>
  <c r="F50" i="28" s="1"/>
  <c r="P49" i="47"/>
  <c r="I50" i="47"/>
  <c r="AD49" i="47"/>
  <c r="W49" i="47"/>
  <c r="AZ2" i="45"/>
  <c r="AZ22" i="45" s="1" a="1"/>
  <c r="AZ22" i="45" s="1"/>
  <c r="AZ42" i="45" s="1"/>
  <c r="AZ3" i="45"/>
  <c r="AZ23" i="45" s="1" a="1"/>
  <c r="AZ23" i="45" s="1"/>
  <c r="AZ43" i="45" s="1"/>
  <c r="AZ4" i="45"/>
  <c r="AZ24" i="45" s="1" a="1"/>
  <c r="AZ24" i="45" s="1"/>
  <c r="AZ44" i="45" s="1"/>
  <c r="BA8" i="45"/>
  <c r="BA28" i="45" s="1" a="1"/>
  <c r="BA28" i="45" s="1"/>
  <c r="BA48" i="45" s="1"/>
  <c r="BA9" i="45"/>
  <c r="BA29" i="45" s="1" a="1"/>
  <c r="BA29" i="45" s="1"/>
  <c r="BA10" i="45"/>
  <c r="BA30" i="45" s="1" a="1"/>
  <c r="BA30" i="45" s="1"/>
  <c r="BA17" i="45"/>
  <c r="BA37" i="45" s="1" a="1"/>
  <c r="BA37" i="45" s="1"/>
  <c r="BA18" i="45"/>
  <c r="BA38" i="45" s="1" a="1"/>
  <c r="BA38" i="45" s="1"/>
  <c r="BA19" i="45"/>
  <c r="BA39" i="45" s="1" a="1"/>
  <c r="BA39" i="45" s="1"/>
  <c r="BA5" i="45"/>
  <c r="BA25" i="45" s="1" a="1"/>
  <c r="BA25" i="45" s="1"/>
  <c r="BA7" i="45"/>
  <c r="BA27" i="45" s="1" a="1"/>
  <c r="BA27" i="45" s="1"/>
  <c r="BA6" i="45"/>
  <c r="BA26" i="45" s="1" a="1"/>
  <c r="BA26" i="45" s="1"/>
  <c r="BA46" i="45" s="1"/>
  <c r="BA15" i="45"/>
  <c r="BA35" i="45" s="1" a="1"/>
  <c r="BA35" i="45" s="1"/>
  <c r="BA14" i="45"/>
  <c r="BA34" i="45" s="1" a="1"/>
  <c r="BA34" i="45" s="1"/>
  <c r="BA16" i="45"/>
  <c r="BA36" i="45" s="1" a="1"/>
  <c r="BA36" i="45" s="1"/>
  <c r="BA12" i="45"/>
  <c r="BA32" i="45" s="1" a="1"/>
  <c r="BA32" i="45" s="1"/>
  <c r="BA13" i="45"/>
  <c r="BA33" i="45" s="1" a="1"/>
  <c r="BA33" i="45" s="1"/>
  <c r="BA11" i="45"/>
  <c r="BA31" i="45" s="1" a="1"/>
  <c r="BA31" i="45" s="1"/>
  <c r="BA51" i="45" s="1"/>
  <c r="H57" i="63"/>
  <c r="J57" i="63"/>
  <c r="P57" i="63" s="1"/>
  <c r="D45" i="57" a="1"/>
  <c r="D45" i="57" s="1"/>
  <c r="F45" i="57" a="1"/>
  <c r="F45" i="57" s="1"/>
  <c r="E49" i="59" s="1"/>
  <c r="L49" i="59" s="1"/>
  <c r="R50" i="47" a="1"/>
  <c r="R50" i="47" s="1"/>
  <c r="AA50" i="47" a="1"/>
  <c r="AA50" i="47" s="1"/>
  <c r="F46" i="48" a="1"/>
  <c r="F46" i="48" s="1"/>
  <c r="E45" i="57" a="1"/>
  <c r="E45" i="57" s="1"/>
  <c r="D49" i="59" s="1"/>
  <c r="K49" i="59" s="1"/>
  <c r="X50" i="47" a="1"/>
  <c r="X50" i="47" s="1"/>
  <c r="J50" i="47" a="1"/>
  <c r="J50" i="47" s="1"/>
  <c r="V50" i="47" a="1"/>
  <c r="V50" i="47" s="1"/>
  <c r="Q50" i="47" a="1"/>
  <c r="Q50" i="47" s="1"/>
  <c r="E46" i="48" a="1"/>
  <c r="E46" i="48" s="1"/>
  <c r="D46" i="57" a="1"/>
  <c r="D46" i="57" s="1"/>
  <c r="C117" i="45"/>
  <c r="C51" i="47" s="1" a="1"/>
  <c r="C51" i="47" s="1"/>
  <c r="E117" i="45"/>
  <c r="E51" i="47" s="1" a="1"/>
  <c r="E51" i="47" s="1"/>
  <c r="Z50" i="47" a="1"/>
  <c r="Z50" i="47" s="1"/>
  <c r="M50" i="47" a="1"/>
  <c r="M50" i="47" s="1"/>
  <c r="AC50" i="47" a="1"/>
  <c r="AC50" i="47" s="1"/>
  <c r="S50" i="47" a="1"/>
  <c r="S50" i="47" s="1"/>
  <c r="T50" i="47" a="1"/>
  <c r="T50" i="47" s="1"/>
  <c r="O50" i="47" a="1"/>
  <c r="O50" i="47" s="1"/>
  <c r="L50" i="47" a="1"/>
  <c r="L50" i="47" s="1"/>
  <c r="AZ63" i="45"/>
  <c r="AZ65" i="45"/>
  <c r="AZ64" i="45"/>
  <c r="H117" i="45"/>
  <c r="H51" i="47" s="1" a="1"/>
  <c r="H51" i="47" s="1"/>
  <c r="AZ67" i="45"/>
  <c r="G117" i="45"/>
  <c r="G51" i="47" s="1" a="1"/>
  <c r="G51" i="47" s="1"/>
  <c r="F117" i="45"/>
  <c r="F51" i="47" s="1" a="1"/>
  <c r="F51" i="47" s="1"/>
  <c r="D117" i="45"/>
  <c r="D51" i="47" s="1" a="1"/>
  <c r="D51" i="47" s="1"/>
  <c r="AZ66" i="45"/>
  <c r="AZ62" i="45"/>
  <c r="BA47" i="45"/>
  <c r="BA45" i="45"/>
  <c r="BA58" i="45"/>
  <c r="BA59" i="45"/>
  <c r="BA57" i="45"/>
  <c r="BA55" i="45"/>
  <c r="BA56" i="45"/>
  <c r="BA54" i="45"/>
  <c r="BA53" i="45"/>
  <c r="BA52" i="45"/>
  <c r="BA50" i="45"/>
  <c r="BA49" i="45"/>
  <c r="B49" i="59"/>
  <c r="I49" i="59" s="1"/>
  <c r="AN53" i="18" a="1"/>
  <c r="AN53" i="18" s="1"/>
  <c r="F58" i="63"/>
  <c r="N58" i="63" s="1"/>
  <c r="B58" i="63"/>
  <c r="C58" i="63"/>
  <c r="K58" i="63" s="1"/>
  <c r="D58" i="63"/>
  <c r="L58" i="63" s="1"/>
  <c r="K45" i="62"/>
  <c r="G58" i="63"/>
  <c r="O58" i="63" s="1"/>
  <c r="E58" i="63"/>
  <c r="M58" i="63" s="1"/>
  <c r="AT14" i="22"/>
  <c r="AT20" i="22" s="1"/>
  <c r="H45" i="62"/>
  <c r="AT13" i="22"/>
  <c r="AT19" i="22" s="1"/>
  <c r="C49" i="59"/>
  <c r="I46" i="62" s="1"/>
  <c r="AT15" i="22"/>
  <c r="AT21" i="22" s="1"/>
  <c r="C46" i="57" a="1"/>
  <c r="C46" i="57" s="1"/>
  <c r="C46" i="48" a="1"/>
  <c r="C46" i="48" s="1"/>
  <c r="BS53" i="18"/>
  <c r="BP53" i="18"/>
  <c r="BT53" i="18"/>
  <c r="BR53" i="18"/>
  <c r="BQ53" i="18"/>
  <c r="BU53" i="18"/>
  <c r="K48" i="59"/>
  <c r="J45" i="62"/>
  <c r="J48" i="59"/>
  <c r="AN58" i="17"/>
  <c r="AN113" i="17" s="1"/>
  <c r="V113" i="17"/>
  <c r="AT12" i="22"/>
  <c r="AT18" i="22" s="1"/>
  <c r="BD53" i="18" a="1"/>
  <c r="BD53" i="18" s="1"/>
  <c r="AJ53" i="18" a="1"/>
  <c r="AJ53" i="18" s="1"/>
  <c r="AZ53" i="18" a="1"/>
  <c r="AZ53" i="18" s="1"/>
  <c r="AX10" i="25"/>
  <c r="AX11" i="25" s="1"/>
  <c r="AK53" i="18" a="1"/>
  <c r="AK53" i="18" s="1"/>
  <c r="BA53" i="18" a="1"/>
  <c r="BA53" i="18" s="1"/>
  <c r="AL53" i="18" a="1"/>
  <c r="AL53" i="18" s="1"/>
  <c r="F52" i="60"/>
  <c r="M52" i="60" s="1"/>
  <c r="BB53" i="18" a="1"/>
  <c r="BB53" i="18" s="1"/>
  <c r="E52" i="60"/>
  <c r="L52" i="60" s="1"/>
  <c r="D52" i="60"/>
  <c r="K52" i="60" s="1"/>
  <c r="AT53" i="18" a="1"/>
  <c r="AT53" i="18" s="1"/>
  <c r="BI12" i="3" s="1"/>
  <c r="BI20" i="3" s="1"/>
  <c r="BH24" i="3"/>
  <c r="AY10" i="25" s="1"/>
  <c r="AY11" i="25" s="1"/>
  <c r="BH53" i="18" a="1"/>
  <c r="BH53" i="18" s="1"/>
  <c r="AZ15" i="41"/>
  <c r="AZ23" i="41" s="1"/>
  <c r="CA52" i="18"/>
  <c r="AO53" i="18" a="1"/>
  <c r="AO53" i="18" s="1"/>
  <c r="BE53" i="18" a="1"/>
  <c r="BE53" i="18" s="1"/>
  <c r="AP52" i="18"/>
  <c r="Q53" i="18" a="1"/>
  <c r="Q53" i="18" s="1"/>
  <c r="P53" i="18" a="1"/>
  <c r="P53" i="18" s="1"/>
  <c r="AF53" i="18" a="1"/>
  <c r="AF53" i="18" s="1"/>
  <c r="BI53" i="18" a="1"/>
  <c r="BI53" i="18" s="1"/>
  <c r="AZ11" i="41"/>
  <c r="AZ19" i="41" s="1"/>
  <c r="R52" i="18"/>
  <c r="AV53" i="18" a="1"/>
  <c r="AV53" i="18" s="1"/>
  <c r="BI14" i="3" s="1"/>
  <c r="BI22" i="3" s="1"/>
  <c r="M53" i="18" a="1"/>
  <c r="M53" i="18" s="1"/>
  <c r="AG53" i="18" a="1"/>
  <c r="AG53" i="18" s="1"/>
  <c r="AS53" i="18" a="1"/>
  <c r="AS53" i="18" s="1"/>
  <c r="BI11" i="3" s="1"/>
  <c r="BI19" i="3" s="1"/>
  <c r="L53" i="18" a="1"/>
  <c r="L53" i="18" s="1"/>
  <c r="AB53" i="18" a="1"/>
  <c r="AB53" i="18" s="1"/>
  <c r="AM53" i="18" a="1"/>
  <c r="AM53" i="18" s="1"/>
  <c r="AC53" i="18" a="1"/>
  <c r="AC53" i="18" s="1"/>
  <c r="BJ53" i="18" a="1"/>
  <c r="BJ53" i="18" s="1"/>
  <c r="AR53" i="18" a="1"/>
  <c r="AR53" i="18" s="1"/>
  <c r="BI10" i="3" s="1"/>
  <c r="BI18" i="3" s="1"/>
  <c r="V52" i="18"/>
  <c r="Y52" i="18"/>
  <c r="AW53" i="18" a="1"/>
  <c r="AW53" i="18" s="1"/>
  <c r="BI15" i="3" s="1"/>
  <c r="BI23" i="3" s="1"/>
  <c r="BC53" i="18" a="1"/>
  <c r="BC53" i="18" s="1"/>
  <c r="BK53" i="18" a="1"/>
  <c r="BK53" i="18" s="1"/>
  <c r="AY24" i="41"/>
  <c r="B76" i="41" s="1"/>
  <c r="U52" i="18"/>
  <c r="X52" i="18"/>
  <c r="T52" i="18"/>
  <c r="N53" i="18" a="1"/>
  <c r="N53" i="18" s="1"/>
  <c r="AD53" i="18" a="1"/>
  <c r="AD53" i="18" s="1"/>
  <c r="BL53" i="18" a="1"/>
  <c r="BL53" i="18" s="1"/>
  <c r="BY52" i="18"/>
  <c r="AU53" i="18" a="1"/>
  <c r="AU53" i="18" s="1"/>
  <c r="BI13" i="3" s="1"/>
  <c r="BI21" i="3" s="1"/>
  <c r="W52" i="18"/>
  <c r="O53" i="18" a="1"/>
  <c r="O53" i="18" s="1"/>
  <c r="AE53" i="18" a="1"/>
  <c r="AE53" i="18" s="1"/>
  <c r="BM53" i="18" a="1"/>
  <c r="BM53" i="18" s="1"/>
  <c r="BX52" i="18"/>
  <c r="BZ52" i="18"/>
  <c r="AZ10" i="41"/>
  <c r="AZ18" i="41" s="1"/>
  <c r="AZ12" i="41"/>
  <c r="AZ20" i="41" s="1"/>
  <c r="CB52" i="18"/>
  <c r="AZ14" i="41"/>
  <c r="AZ22" i="41" s="1"/>
  <c r="CC52" i="18"/>
  <c r="AS58" i="17"/>
  <c r="AS113" i="17" s="1"/>
  <c r="AP58" i="17"/>
  <c r="AP113" i="17" s="1"/>
  <c r="AO58" i="17"/>
  <c r="AO113" i="17" s="1"/>
  <c r="AQ58" i="17"/>
  <c r="AQ113" i="17" s="1"/>
  <c r="AR58" i="17"/>
  <c r="AR113" i="17" s="1"/>
  <c r="BB15" i="30" a="1"/>
  <c r="BB15" i="30" s="1"/>
  <c r="BB23" i="30" s="1"/>
  <c r="BB10" i="30" a="1"/>
  <c r="BB10" i="30" s="1"/>
  <c r="BB18" i="30" s="1"/>
  <c r="AE59" i="17"/>
  <c r="AE114" i="17" s="1"/>
  <c r="BB12" i="30" a="1"/>
  <c r="BB12" i="30" s="1"/>
  <c r="BB20" i="30" s="1"/>
  <c r="BB14" i="30" a="1"/>
  <c r="BB14" i="30" s="1"/>
  <c r="BB22" i="30" s="1"/>
  <c r="AI59" i="17"/>
  <c r="AI114" i="17" s="1"/>
  <c r="BB11" i="30" a="1"/>
  <c r="BB11" i="30" s="1"/>
  <c r="BB19" i="30" s="1"/>
  <c r="AG59" i="17"/>
  <c r="AG114" i="17" s="1"/>
  <c r="Z59" i="17" a="1"/>
  <c r="Z59" i="17" s="1"/>
  <c r="AF59" i="17"/>
  <c r="AF114" i="17" s="1"/>
  <c r="Y59" i="17" a="1"/>
  <c r="Y59" i="17" s="1"/>
  <c r="X59" i="17" a="1"/>
  <c r="X59" i="17" s="1"/>
  <c r="W59" i="17" a="1"/>
  <c r="W59" i="17" s="1"/>
  <c r="V59" i="17" a="1"/>
  <c r="V59" i="17" s="1"/>
  <c r="V114" i="17" s="1"/>
  <c r="BB13" i="30" a="1"/>
  <c r="BB13" i="30" s="1"/>
  <c r="BB21" i="30" s="1"/>
  <c r="AH59" i="17"/>
  <c r="AH114" i="17" s="1"/>
  <c r="AJ59" i="17"/>
  <c r="AJ114" i="17" s="1"/>
  <c r="AA59" i="17" a="1"/>
  <c r="AA59" i="17" s="1"/>
  <c r="AA114" i="17" s="1"/>
  <c r="F53" i="60"/>
  <c r="M53" i="60" s="1"/>
  <c r="C53" i="60"/>
  <c r="J53" i="60" s="1"/>
  <c r="D53" i="60"/>
  <c r="K53" i="60" s="1"/>
  <c r="E53" i="60"/>
  <c r="L53" i="60" s="1"/>
  <c r="S59" i="17"/>
  <c r="AZ24" i="30"/>
  <c r="B77" i="30" s="1"/>
  <c r="AP52" i="53"/>
  <c r="AE53" i="53" a="1"/>
  <c r="AE53" i="53" s="1"/>
  <c r="O53" i="53" a="1"/>
  <c r="O53" i="53" s="1"/>
  <c r="R52" i="53"/>
  <c r="AV53" i="53" a="1"/>
  <c r="AV53" i="53" s="1"/>
  <c r="AT53" i="53" a="1"/>
  <c r="AT53" i="53" s="1"/>
  <c r="AR53" i="53" a="1"/>
  <c r="AR53" i="53" s="1"/>
  <c r="P53" i="53" a="1"/>
  <c r="P53" i="53" s="1"/>
  <c r="N53" i="53" a="1"/>
  <c r="N53" i="53" s="1"/>
  <c r="L53" i="53" a="1"/>
  <c r="L53" i="53" s="1"/>
  <c r="AF53" i="53" a="1"/>
  <c r="AF53" i="53" s="1"/>
  <c r="AU53" i="53" a="1"/>
  <c r="AU53" i="53" s="1"/>
  <c r="AD53" i="53" a="1"/>
  <c r="AD53" i="53" s="1"/>
  <c r="AB53" i="53" a="1"/>
  <c r="AB53" i="53" s="1"/>
  <c r="Q53" i="53" a="1"/>
  <c r="Q53" i="53" s="1"/>
  <c r="AW53" i="53" a="1"/>
  <c r="AW53" i="53" s="1"/>
  <c r="AG53" i="53" a="1"/>
  <c r="AG53" i="53" s="1"/>
  <c r="T52" i="53"/>
  <c r="M53" i="53" a="1"/>
  <c r="M53" i="53" s="1"/>
  <c r="AS53" i="53" a="1"/>
  <c r="AS53" i="53" s="1"/>
  <c r="AC53" i="53" a="1"/>
  <c r="AC53" i="53" s="1"/>
  <c r="AJ53" i="53" a="1"/>
  <c r="AJ53" i="53" s="1"/>
  <c r="U52" i="53"/>
  <c r="AK53" i="53" a="1"/>
  <c r="AK53" i="53" s="1"/>
  <c r="W52" i="53"/>
  <c r="AM53" i="53" a="1"/>
  <c r="AM53" i="53" s="1"/>
  <c r="AN53" i="53" a="1"/>
  <c r="AN53" i="53" s="1"/>
  <c r="X52" i="53"/>
  <c r="AO53" i="53" a="1"/>
  <c r="AO53" i="53" s="1"/>
  <c r="Y52" i="53"/>
  <c r="AL53" i="53" a="1"/>
  <c r="AL53" i="53" s="1"/>
  <c r="V52" i="53"/>
  <c r="A59" i="53"/>
  <c r="K57" i="53"/>
  <c r="AU12" i="22" l="1"/>
  <c r="AU18" i="22" s="1"/>
  <c r="I46" i="48"/>
  <c r="AU14" i="22"/>
  <c r="AU20" i="22" s="1"/>
  <c r="K46" i="48"/>
  <c r="AU15" i="22"/>
  <c r="AU21" i="22" s="1"/>
  <c r="L46" i="48"/>
  <c r="C50" i="66" a="1"/>
  <c r="C50" i="66" s="1"/>
  <c r="C51" i="28" s="1"/>
  <c r="D50" i="66" a="1"/>
  <c r="D50" i="66" s="1"/>
  <c r="D51" i="28" s="1"/>
  <c r="E50" i="66" a="1"/>
  <c r="E50" i="66" s="1"/>
  <c r="E51" i="28" s="1"/>
  <c r="F50" i="66" a="1"/>
  <c r="F50" i="66" s="1"/>
  <c r="F51" i="28" s="1"/>
  <c r="I51" i="47"/>
  <c r="W50" i="47"/>
  <c r="P50" i="47"/>
  <c r="AD50" i="47"/>
  <c r="BB11" i="45"/>
  <c r="BB31" i="45" s="1" a="1"/>
  <c r="BB31" i="45" s="1"/>
  <c r="BB13" i="45"/>
  <c r="BB33" i="45" s="1" a="1"/>
  <c r="BB33" i="45" s="1"/>
  <c r="BB12" i="45"/>
  <c r="BB32" i="45" s="1" a="1"/>
  <c r="BB32" i="45" s="1"/>
  <c r="BB16" i="45"/>
  <c r="BB36" i="45" s="1" a="1"/>
  <c r="BB36" i="45" s="1"/>
  <c r="BB56" i="45" s="1"/>
  <c r="BB14" i="45"/>
  <c r="BB34" i="45" s="1" a="1"/>
  <c r="BB34" i="45" s="1"/>
  <c r="BB15" i="45"/>
  <c r="BB35" i="45" s="1" a="1"/>
  <c r="BB35" i="45" s="1"/>
  <c r="BB6" i="45"/>
  <c r="BB26" i="45" s="1" a="1"/>
  <c r="BB26" i="45" s="1"/>
  <c r="BB7" i="45"/>
  <c r="BB27" i="45" s="1" a="1"/>
  <c r="BB27" i="45" s="1"/>
  <c r="BB5" i="45"/>
  <c r="BB25" i="45" s="1" a="1"/>
  <c r="BB25" i="45" s="1"/>
  <c r="BB19" i="45"/>
  <c r="BB39" i="45" s="1" a="1"/>
  <c r="BB39" i="45" s="1"/>
  <c r="BB18" i="45"/>
  <c r="BB38" i="45" s="1" a="1"/>
  <c r="BB38" i="45" s="1"/>
  <c r="BB58" i="45" s="1"/>
  <c r="BB17" i="45"/>
  <c r="BB37" i="45" s="1" a="1"/>
  <c r="BB37" i="45" s="1"/>
  <c r="BB57" i="45" s="1"/>
  <c r="BB10" i="45"/>
  <c r="BB30" i="45" s="1" a="1"/>
  <c r="BB30" i="45" s="1"/>
  <c r="BB9" i="45"/>
  <c r="BB29" i="45" s="1" a="1"/>
  <c r="BB29" i="45" s="1"/>
  <c r="BB8" i="45"/>
  <c r="BB28" i="45" s="1" a="1"/>
  <c r="BB28" i="45" s="1"/>
  <c r="BA4" i="45"/>
  <c r="BA24" i="45" s="1" a="1"/>
  <c r="BA24" i="45" s="1"/>
  <c r="BA44" i="45" s="1"/>
  <c r="BA3" i="45"/>
  <c r="BA23" i="45" s="1" a="1"/>
  <c r="BA23" i="45" s="1"/>
  <c r="BA43" i="45" s="1"/>
  <c r="BA2" i="45"/>
  <c r="BA22" i="45" s="1" a="1"/>
  <c r="BA22" i="45" s="1"/>
  <c r="BA42" i="45" s="1"/>
  <c r="BA62" i="45" s="1"/>
  <c r="J58" i="63"/>
  <c r="P58" i="63" s="1"/>
  <c r="H58" i="63"/>
  <c r="F46" i="57" a="1"/>
  <c r="F46" i="57" s="1"/>
  <c r="AB51" i="47" a="1"/>
  <c r="AB51" i="47" s="1"/>
  <c r="E46" i="57" a="1"/>
  <c r="E46" i="57" s="1"/>
  <c r="D50" i="59" s="1"/>
  <c r="K50" i="59" s="1"/>
  <c r="D46" i="48" a="1"/>
  <c r="D46" i="48" s="1"/>
  <c r="X51" i="47" a="1"/>
  <c r="X51" i="47" s="1"/>
  <c r="Y51" i="47" a="1"/>
  <c r="Y51" i="47" s="1"/>
  <c r="R51" i="47" a="1"/>
  <c r="R51" i="47" s="1"/>
  <c r="M51" i="47" a="1"/>
  <c r="M51" i="47" s="1"/>
  <c r="U51" i="47" a="1"/>
  <c r="U51" i="47" s="1"/>
  <c r="J51" i="47" a="1"/>
  <c r="J51" i="47" s="1"/>
  <c r="N51" i="47" a="1"/>
  <c r="N51" i="47" s="1"/>
  <c r="Q51" i="47" a="1"/>
  <c r="Q51" i="47" s="1"/>
  <c r="S51" i="47" a="1"/>
  <c r="S51" i="47" s="1"/>
  <c r="F47" i="48" a="1"/>
  <c r="F47" i="48" s="1"/>
  <c r="L47" i="48" s="1"/>
  <c r="L51" i="47" a="1"/>
  <c r="L51" i="47" s="1"/>
  <c r="Z51" i="47" a="1"/>
  <c r="Z51" i="47" s="1"/>
  <c r="D47" i="48" a="1"/>
  <c r="D47" i="48" s="1"/>
  <c r="E47" i="48" a="1"/>
  <c r="E47" i="48" s="1"/>
  <c r="K47" i="48" s="1"/>
  <c r="AA51" i="47" a="1"/>
  <c r="AA51" i="47" s="1"/>
  <c r="T51" i="47" a="1"/>
  <c r="T51" i="47" s="1"/>
  <c r="O51" i="47" a="1"/>
  <c r="O51" i="47" s="1"/>
  <c r="AC51" i="47" a="1"/>
  <c r="AC51" i="47" s="1"/>
  <c r="V51" i="47" a="1"/>
  <c r="V51" i="47" s="1"/>
  <c r="BA65" i="45"/>
  <c r="G118" i="45"/>
  <c r="G52" i="47" s="1" a="1"/>
  <c r="G52" i="47" s="1"/>
  <c r="K51" i="47" a="1"/>
  <c r="K51" i="47" s="1"/>
  <c r="BA63" i="45"/>
  <c r="E118" i="45"/>
  <c r="E52" i="47" s="1" a="1"/>
  <c r="E52" i="47" s="1"/>
  <c r="BA66" i="45"/>
  <c r="F118" i="45"/>
  <c r="F52" i="47" s="1" a="1"/>
  <c r="F52" i="47" s="1"/>
  <c r="BA67" i="45"/>
  <c r="C118" i="45"/>
  <c r="C52" i="47" s="1" a="1"/>
  <c r="C52" i="47" s="1"/>
  <c r="D118" i="45"/>
  <c r="D52" i="47" s="1" a="1"/>
  <c r="D52" i="47" s="1"/>
  <c r="BB45" i="45"/>
  <c r="BB47" i="45"/>
  <c r="BB46" i="45"/>
  <c r="BB51" i="45"/>
  <c r="BB53" i="45"/>
  <c r="BB52" i="45"/>
  <c r="BA64" i="45"/>
  <c r="H118" i="45"/>
  <c r="BB49" i="45"/>
  <c r="BB48" i="45"/>
  <c r="BB50" i="45"/>
  <c r="BB59" i="45"/>
  <c r="BB54" i="45"/>
  <c r="BB55" i="45"/>
  <c r="H46" i="62"/>
  <c r="BD54" i="18" a="1"/>
  <c r="BD54" i="18" s="1"/>
  <c r="F59" i="63"/>
  <c r="N59" i="63" s="1"/>
  <c r="G59" i="63"/>
  <c r="O59" i="63" s="1"/>
  <c r="D59" i="63"/>
  <c r="L59" i="63" s="1"/>
  <c r="K46" i="62"/>
  <c r="B59" i="63"/>
  <c r="C59" i="63"/>
  <c r="K59" i="63" s="1"/>
  <c r="E59" i="63"/>
  <c r="M59" i="63" s="1"/>
  <c r="J49" i="59"/>
  <c r="E50" i="59"/>
  <c r="L50" i="59" s="1"/>
  <c r="J46" i="62"/>
  <c r="B50" i="59"/>
  <c r="H47" i="62" s="1"/>
  <c r="AZ54" i="18" a="1"/>
  <c r="AZ54" i="18" s="1"/>
  <c r="BQ54" i="18"/>
  <c r="BU54" i="18"/>
  <c r="BP54" i="18"/>
  <c r="BR54" i="18"/>
  <c r="BS54" i="18"/>
  <c r="BT54" i="18"/>
  <c r="C47" i="57" a="1"/>
  <c r="C47" i="57" s="1"/>
  <c r="C47" i="48" a="1"/>
  <c r="C47" i="48" s="1"/>
  <c r="BZ53" i="18"/>
  <c r="AR59" i="17"/>
  <c r="AR114" i="17" s="1"/>
  <c r="Z114" i="17"/>
  <c r="AQ59" i="17"/>
  <c r="AQ114" i="17" s="1"/>
  <c r="Y114" i="17"/>
  <c r="AO59" i="17"/>
  <c r="AO114" i="17" s="1"/>
  <c r="W114" i="17"/>
  <c r="AP59" i="17"/>
  <c r="AP114" i="17" s="1"/>
  <c r="X114" i="17"/>
  <c r="BA10" i="41"/>
  <c r="BA18" i="41" s="1"/>
  <c r="AO54" i="18" a="1"/>
  <c r="AO54" i="18" s="1"/>
  <c r="BE54" i="18" a="1"/>
  <c r="BE54" i="18" s="1"/>
  <c r="AL54" i="18" a="1"/>
  <c r="AL54" i="18" s="1"/>
  <c r="BB54" i="18" a="1"/>
  <c r="BB54" i="18" s="1"/>
  <c r="BA12" i="41"/>
  <c r="BA20" i="41" s="1"/>
  <c r="AN54" i="18" a="1"/>
  <c r="AN54" i="18" s="1"/>
  <c r="BA13" i="41"/>
  <c r="BA21" i="41" s="1"/>
  <c r="BA15" i="41"/>
  <c r="BA23" i="41" s="1"/>
  <c r="AJ54" i="18" a="1"/>
  <c r="AJ54" i="18" s="1"/>
  <c r="BX53" i="18"/>
  <c r="L74" i="3"/>
  <c r="C54" i="60" s="1"/>
  <c r="J54" i="60" s="1"/>
  <c r="BA14" i="41"/>
  <c r="BA22" i="41" s="1"/>
  <c r="BA11" i="41"/>
  <c r="BA19" i="41" s="1"/>
  <c r="BY53" i="18"/>
  <c r="AP53" i="18"/>
  <c r="AW54" i="18" a="1"/>
  <c r="AW54" i="18" s="1"/>
  <c r="BJ15" i="3" s="1"/>
  <c r="BJ23" i="3" s="1"/>
  <c r="AF54" i="18" a="1"/>
  <c r="AF54" i="18" s="1"/>
  <c r="R53" i="18"/>
  <c r="X53" i="18"/>
  <c r="N54" i="18" a="1"/>
  <c r="N54" i="18" s="1"/>
  <c r="Y53" i="18"/>
  <c r="AK54" i="18" a="1"/>
  <c r="AK54" i="18" s="1"/>
  <c r="BA54" i="18" a="1"/>
  <c r="BA54" i="18" s="1"/>
  <c r="AZ24" i="41"/>
  <c r="B77" i="41" s="1"/>
  <c r="CA53" i="18"/>
  <c r="CB53" i="18"/>
  <c r="AE54" i="18" a="1"/>
  <c r="AE54" i="18" s="1"/>
  <c r="BI24" i="3"/>
  <c r="L75" i="3" s="1"/>
  <c r="CC53" i="18"/>
  <c r="AS54" i="18" a="1"/>
  <c r="AS54" i="18" s="1"/>
  <c r="BJ11" i="3" s="1"/>
  <c r="BJ19" i="3" s="1"/>
  <c r="W53" i="18"/>
  <c r="P54" i="18" a="1"/>
  <c r="P54" i="18" s="1"/>
  <c r="AB54" i="18" a="1"/>
  <c r="AB54" i="18" s="1"/>
  <c r="BI54" i="18" a="1"/>
  <c r="BI54" i="18" s="1"/>
  <c r="AV54" i="18" a="1"/>
  <c r="AV54" i="18" s="1"/>
  <c r="BJ14" i="3" s="1"/>
  <c r="BJ22" i="3" s="1"/>
  <c r="Q54" i="18" a="1"/>
  <c r="Q54" i="18" s="1"/>
  <c r="AG54" i="18" a="1"/>
  <c r="AG54" i="18" s="1"/>
  <c r="BJ54" i="18" a="1"/>
  <c r="BJ54" i="18" s="1"/>
  <c r="AT54" i="18" a="1"/>
  <c r="AT54" i="18" s="1"/>
  <c r="BJ12" i="3" s="1"/>
  <c r="BJ20" i="3" s="1"/>
  <c r="M54" i="18" a="1"/>
  <c r="M54" i="18" s="1"/>
  <c r="AM54" i="18" a="1"/>
  <c r="AM54" i="18" s="1"/>
  <c r="BK54" i="18" a="1"/>
  <c r="BK54" i="18" s="1"/>
  <c r="T53" i="18"/>
  <c r="AC54" i="18" a="1"/>
  <c r="AC54" i="18" s="1"/>
  <c r="BC54" i="18" a="1"/>
  <c r="BC54" i="18" s="1"/>
  <c r="BL54" i="18" a="1"/>
  <c r="BL54" i="18" s="1"/>
  <c r="BH54" i="18" a="1"/>
  <c r="BH54" i="18" s="1"/>
  <c r="AU54" i="18" a="1"/>
  <c r="AU54" i="18" s="1"/>
  <c r="BJ13" i="3" s="1"/>
  <c r="BJ21" i="3" s="1"/>
  <c r="U53" i="18"/>
  <c r="L54" i="18" a="1"/>
  <c r="L54" i="18" s="1"/>
  <c r="AD54" i="18" a="1"/>
  <c r="AD54" i="18" s="1"/>
  <c r="BM54" i="18" a="1"/>
  <c r="BM54" i="18" s="1"/>
  <c r="AR54" i="18" a="1"/>
  <c r="AR54" i="18" s="1"/>
  <c r="BJ10" i="3" s="1"/>
  <c r="BJ18" i="3" s="1"/>
  <c r="V53" i="18"/>
  <c r="O54" i="18" a="1"/>
  <c r="O54" i="18" s="1"/>
  <c r="AS59" i="17"/>
  <c r="AS114" i="17" s="1"/>
  <c r="AN59" i="17"/>
  <c r="AN114" i="17" s="1"/>
  <c r="BA24" i="30"/>
  <c r="B78" i="30" s="1"/>
  <c r="AP53" i="53"/>
  <c r="M24" i="41"/>
  <c r="B38" i="41" s="1"/>
  <c r="L24" i="41"/>
  <c r="B37" i="41" s="1"/>
  <c r="AK54" i="53" a="1"/>
  <c r="AK54" i="53" s="1"/>
  <c r="U53" i="53"/>
  <c r="AM54" i="53" a="1"/>
  <c r="AM54" i="53" s="1"/>
  <c r="W53" i="53"/>
  <c r="AR54" i="53" a="1"/>
  <c r="AR54" i="53" s="1"/>
  <c r="AT54" i="53" a="1"/>
  <c r="AT54" i="53" s="1"/>
  <c r="N54" i="53" a="1"/>
  <c r="N54" i="53" s="1"/>
  <c r="P54" i="53" a="1"/>
  <c r="P54" i="53" s="1"/>
  <c r="AW54" i="53" a="1"/>
  <c r="AW54" i="53" s="1"/>
  <c r="AF54" i="53" a="1"/>
  <c r="AF54" i="53" s="1"/>
  <c r="L54" i="53" a="1"/>
  <c r="L54" i="53" s="1"/>
  <c r="AJ54" i="53" a="1"/>
  <c r="AJ54" i="53" s="1"/>
  <c r="AS54" i="53" a="1"/>
  <c r="AS54" i="53" s="1"/>
  <c r="AB54" i="53" a="1"/>
  <c r="AB54" i="53" s="1"/>
  <c r="AD54" i="53" a="1"/>
  <c r="AD54" i="53" s="1"/>
  <c r="T53" i="53"/>
  <c r="O54" i="53" a="1"/>
  <c r="O54" i="53" s="1"/>
  <c r="AU54" i="53" a="1"/>
  <c r="AU54" i="53" s="1"/>
  <c r="AE54" i="53" a="1"/>
  <c r="AE54" i="53" s="1"/>
  <c r="R53" i="53"/>
  <c r="AG54" i="53" a="1"/>
  <c r="AG54" i="53" s="1"/>
  <c r="Q54" i="53" a="1"/>
  <c r="Q54" i="53" s="1"/>
  <c r="AC54" i="53" a="1"/>
  <c r="AC54" i="53" s="1"/>
  <c r="M54" i="53" a="1"/>
  <c r="M54" i="53" s="1"/>
  <c r="AV54" i="53" a="1"/>
  <c r="AV54" i="53" s="1"/>
  <c r="AL54" i="53" a="1"/>
  <c r="AL54" i="53" s="1"/>
  <c r="V53" i="53"/>
  <c r="X53" i="53"/>
  <c r="AN54" i="53" a="1"/>
  <c r="AN54" i="53" s="1"/>
  <c r="Y53" i="53"/>
  <c r="AO54" i="53" a="1"/>
  <c r="AO54" i="53" s="1"/>
  <c r="A60" i="53"/>
  <c r="K58" i="53"/>
  <c r="AV12" i="22" l="1"/>
  <c r="AV18" i="22" s="1"/>
  <c r="I47" i="48"/>
  <c r="AV13" i="22"/>
  <c r="AV19" i="22" s="1"/>
  <c r="J47" i="48"/>
  <c r="C50" i="59"/>
  <c r="I47" i="62" s="1"/>
  <c r="J46" i="48"/>
  <c r="C51" i="66" a="1"/>
  <c r="C51" i="66" s="1"/>
  <c r="C52" i="28" s="1"/>
  <c r="D51" i="66" a="1"/>
  <c r="D51" i="66" s="1"/>
  <c r="D52" i="28" s="1"/>
  <c r="E51" i="66" a="1"/>
  <c r="E51" i="66" s="1"/>
  <c r="E52" i="28" s="1"/>
  <c r="F51" i="66" a="1"/>
  <c r="F51" i="66" s="1"/>
  <c r="F52" i="28" s="1"/>
  <c r="W51" i="47"/>
  <c r="P51" i="47"/>
  <c r="AD51" i="47"/>
  <c r="BB2" i="45"/>
  <c r="BB22" i="45" s="1" a="1"/>
  <c r="BB22" i="45" s="1"/>
  <c r="BB42" i="45" s="1"/>
  <c r="BB3" i="45"/>
  <c r="BB23" i="45" s="1" a="1"/>
  <c r="BB23" i="45" s="1"/>
  <c r="BB43" i="45" s="1"/>
  <c r="BB4" i="45"/>
  <c r="BB24" i="45" s="1" a="1"/>
  <c r="BB24" i="45" s="1"/>
  <c r="BB44" i="45" s="1"/>
  <c r="BB62" i="45" s="1"/>
  <c r="BC8" i="45"/>
  <c r="BC28" i="45" s="1" a="1"/>
  <c r="BC28" i="45" s="1"/>
  <c r="BC9" i="45"/>
  <c r="BC29" i="45" s="1" a="1"/>
  <c r="BC29" i="45" s="1"/>
  <c r="BC49" i="45" s="1"/>
  <c r="BC10" i="45"/>
  <c r="BC30" i="45" s="1" a="1"/>
  <c r="BC30" i="45" s="1"/>
  <c r="BC17" i="45"/>
  <c r="BC37" i="45" s="1" a="1"/>
  <c r="BC37" i="45" s="1"/>
  <c r="BC18" i="45"/>
  <c r="BC38" i="45" s="1" a="1"/>
  <c r="BC38" i="45" s="1"/>
  <c r="BC19" i="45"/>
  <c r="BC39" i="45" s="1" a="1"/>
  <c r="BC39" i="45" s="1"/>
  <c r="BC5" i="45"/>
  <c r="BC25" i="45" s="1" a="1"/>
  <c r="BC25" i="45" s="1"/>
  <c r="BC7" i="45"/>
  <c r="BC27" i="45" s="1" a="1"/>
  <c r="BC27" i="45" s="1"/>
  <c r="BC47" i="45" s="1"/>
  <c r="BC6" i="45"/>
  <c r="BC26" i="45" s="1" a="1"/>
  <c r="BC26" i="45" s="1"/>
  <c r="BC15" i="45"/>
  <c r="BC35" i="45" s="1" a="1"/>
  <c r="BC35" i="45" s="1"/>
  <c r="BC55" i="45" s="1"/>
  <c r="BC14" i="45"/>
  <c r="BC34" i="45" s="1" a="1"/>
  <c r="BC34" i="45" s="1"/>
  <c r="BC16" i="45"/>
  <c r="BC36" i="45" s="1" a="1"/>
  <c r="BC36" i="45" s="1"/>
  <c r="BC12" i="45"/>
  <c r="BC32" i="45" s="1" a="1"/>
  <c r="BC32" i="45" s="1"/>
  <c r="BC13" i="45"/>
  <c r="BC33" i="45" s="1" a="1"/>
  <c r="BC33" i="45" s="1"/>
  <c r="BC11" i="45"/>
  <c r="BC31" i="45" s="1" a="1"/>
  <c r="BC31" i="45" s="1"/>
  <c r="R52" i="47" a="1"/>
  <c r="R52" i="47" s="1"/>
  <c r="L52" i="47" a="1"/>
  <c r="L52" i="47" s="1"/>
  <c r="J59" i="63"/>
  <c r="P59" i="63" s="1"/>
  <c r="H59" i="63"/>
  <c r="AU13" i="22"/>
  <c r="AU19" i="22" s="1"/>
  <c r="S52" i="47" a="1"/>
  <c r="S52" i="47" s="1"/>
  <c r="Y52" i="47" a="1"/>
  <c r="Y52" i="47" s="1"/>
  <c r="F47" i="57" a="1"/>
  <c r="F47" i="57" s="1"/>
  <c r="E51" i="59" s="1"/>
  <c r="Q52" i="47" a="1"/>
  <c r="Q52" i="47" s="1"/>
  <c r="D47" i="57" a="1"/>
  <c r="D47" i="57" s="1"/>
  <c r="C51" i="59" s="1"/>
  <c r="I48" i="62" s="1"/>
  <c r="E47" i="57" a="1"/>
  <c r="E47" i="57" s="1"/>
  <c r="D51" i="59" s="1"/>
  <c r="J48" i="62" s="1"/>
  <c r="D48" i="57" a="1"/>
  <c r="D48" i="57" s="1"/>
  <c r="E48" i="57" a="1"/>
  <c r="E48" i="57" s="1"/>
  <c r="Z52" i="47" a="1"/>
  <c r="Z52" i="47" s="1"/>
  <c r="K52" i="47" a="1"/>
  <c r="K52" i="47" s="1"/>
  <c r="AB52" i="47" a="1"/>
  <c r="AB52" i="47" s="1"/>
  <c r="X52" i="47" a="1"/>
  <c r="X52" i="47" s="1"/>
  <c r="J52" i="47" a="1"/>
  <c r="J52" i="47" s="1"/>
  <c r="U52" i="47" a="1"/>
  <c r="U52" i="47" s="1"/>
  <c r="N52" i="47" a="1"/>
  <c r="N52" i="47" s="1"/>
  <c r="BB63" i="45"/>
  <c r="M52" i="47" a="1"/>
  <c r="M52" i="47" s="1"/>
  <c r="AA52" i="47" a="1"/>
  <c r="AA52" i="47" s="1"/>
  <c r="E119" i="45"/>
  <c r="E53" i="47" s="1" a="1"/>
  <c r="E53" i="47" s="1"/>
  <c r="BB65" i="45"/>
  <c r="T52" i="47" a="1"/>
  <c r="T52" i="47" s="1"/>
  <c r="BB66" i="45"/>
  <c r="D119" i="45"/>
  <c r="D53" i="47" s="1" a="1"/>
  <c r="D53" i="47" s="1"/>
  <c r="H119" i="45"/>
  <c r="H53" i="47" s="1" a="1"/>
  <c r="H53" i="47" s="1"/>
  <c r="G119" i="45"/>
  <c r="G53" i="47" s="1" a="1"/>
  <c r="G53" i="47" s="1"/>
  <c r="F119" i="45"/>
  <c r="F53" i="47" s="1" a="1"/>
  <c r="F53" i="47" s="1"/>
  <c r="K47" i="62"/>
  <c r="BB64" i="45"/>
  <c r="BC53" i="45"/>
  <c r="BC52" i="45"/>
  <c r="BC51" i="45"/>
  <c r="BC54" i="45"/>
  <c r="BC56" i="45"/>
  <c r="BC57" i="45"/>
  <c r="BC58" i="45"/>
  <c r="BC59" i="45"/>
  <c r="BB67" i="45"/>
  <c r="BC46" i="45"/>
  <c r="BC45" i="45"/>
  <c r="H52" i="47" a="1"/>
  <c r="H52" i="47" s="1"/>
  <c r="I52" i="47" s="1"/>
  <c r="O52" i="47" a="1"/>
  <c r="O52" i="47" s="1"/>
  <c r="AC52" i="47" a="1"/>
  <c r="AC52" i="47" s="1"/>
  <c r="V52" i="47" a="1"/>
  <c r="V52" i="47" s="1"/>
  <c r="BC48" i="45"/>
  <c r="BC50" i="45"/>
  <c r="E60" i="63"/>
  <c r="M60" i="63" s="1"/>
  <c r="M62" i="63" s="1"/>
  <c r="M63" i="63" s="1"/>
  <c r="F60" i="63"/>
  <c r="N60" i="63" s="1"/>
  <c r="N62" i="63" s="1"/>
  <c r="N63" i="63" s="1"/>
  <c r="B60" i="63"/>
  <c r="C60" i="63"/>
  <c r="K60" i="63" s="1"/>
  <c r="K62" i="63" s="1"/>
  <c r="K63" i="63" s="1"/>
  <c r="G60" i="63"/>
  <c r="O60" i="63" s="1"/>
  <c r="O62" i="63" s="1"/>
  <c r="O63" i="63" s="1"/>
  <c r="D60" i="63"/>
  <c r="L60" i="63" s="1"/>
  <c r="L62" i="63" s="1"/>
  <c r="L63" i="63" s="1"/>
  <c r="I50" i="59"/>
  <c r="J50" i="59"/>
  <c r="B51" i="59"/>
  <c r="I51" i="59" s="1"/>
  <c r="J47" i="62"/>
  <c r="F10" i="48" a="1"/>
  <c r="F10" i="48" s="1"/>
  <c r="C10" i="48" a="1"/>
  <c r="C10" i="48" s="1"/>
  <c r="E10" i="48" a="1"/>
  <c r="E10" i="48" s="1"/>
  <c r="D10" i="48" a="1"/>
  <c r="D10" i="48" s="1"/>
  <c r="AV15" i="22"/>
  <c r="AV21" i="22" s="1"/>
  <c r="BX54" i="18"/>
  <c r="F48" i="48" a="1"/>
  <c r="F48" i="48" s="1"/>
  <c r="L48" i="48" s="1"/>
  <c r="F48" i="57" a="1"/>
  <c r="F48" i="57" s="1"/>
  <c r="C48" i="57" a="1"/>
  <c r="C48" i="57" s="1"/>
  <c r="C48" i="48" a="1"/>
  <c r="C48" i="48" s="1"/>
  <c r="I48" i="48" s="1"/>
  <c r="F11" i="48" a="1"/>
  <c r="F11" i="48" s="1"/>
  <c r="D11" i="48" a="1"/>
  <c r="D11" i="48" s="1"/>
  <c r="E11" i="48" a="1"/>
  <c r="E11" i="48" s="1"/>
  <c r="C11" i="48" a="1"/>
  <c r="C11" i="48" s="1"/>
  <c r="AV14" i="22"/>
  <c r="AV20" i="22" s="1"/>
  <c r="AZ10" i="25"/>
  <c r="AZ11" i="25" s="1"/>
  <c r="E54" i="60"/>
  <c r="L54" i="60" s="1"/>
  <c r="F54" i="60"/>
  <c r="M54" i="60" s="1"/>
  <c r="D54" i="60"/>
  <c r="K54" i="60" s="1"/>
  <c r="BB12" i="41"/>
  <c r="BB20" i="41" s="1"/>
  <c r="BA24" i="41"/>
  <c r="B78" i="41" s="1"/>
  <c r="BB13" i="41"/>
  <c r="BB21" i="41" s="1"/>
  <c r="BB10" i="41"/>
  <c r="BB18" i="41" s="1"/>
  <c r="BB11" i="41"/>
  <c r="BB19" i="41" s="1"/>
  <c r="CA54" i="18"/>
  <c r="BJ24" i="3"/>
  <c r="BA10" i="25" s="1"/>
  <c r="BA11" i="25" s="1"/>
  <c r="BY54" i="18"/>
  <c r="BB15" i="41"/>
  <c r="BB23" i="41" s="1"/>
  <c r="T54" i="18"/>
  <c r="CB54" i="18"/>
  <c r="BZ54" i="18"/>
  <c r="W54" i="18"/>
  <c r="CC54" i="18"/>
  <c r="BB14" i="41"/>
  <c r="BB22" i="41" s="1"/>
  <c r="X54" i="18"/>
  <c r="R54" i="18"/>
  <c r="V54" i="18"/>
  <c r="AP54" i="18"/>
  <c r="Y54" i="18"/>
  <c r="U54" i="18"/>
  <c r="F55" i="60"/>
  <c r="M55" i="60" s="1"/>
  <c r="C55" i="60"/>
  <c r="J55" i="60" s="1"/>
  <c r="D55" i="60"/>
  <c r="K55" i="60" s="1"/>
  <c r="E55" i="60"/>
  <c r="L55" i="60" s="1"/>
  <c r="AP54" i="53"/>
  <c r="BB24" i="30"/>
  <c r="B79" i="30" s="1"/>
  <c r="K24" i="41"/>
  <c r="B36" i="41" s="1"/>
  <c r="J24" i="41"/>
  <c r="B35" i="41" s="1"/>
  <c r="U54" i="53"/>
  <c r="AK55" i="53" a="1"/>
  <c r="AK55" i="53" s="1"/>
  <c r="X54" i="53"/>
  <c r="AN55" i="53" a="1"/>
  <c r="AN55" i="53" s="1"/>
  <c r="AL55" i="53" a="1"/>
  <c r="AL55" i="53" s="1"/>
  <c r="V54" i="53"/>
  <c r="AO55" i="53" a="1"/>
  <c r="AO55" i="53" s="1"/>
  <c r="Y54" i="53"/>
  <c r="M55" i="53" a="1"/>
  <c r="M55" i="53" s="1"/>
  <c r="AS55" i="53" a="1"/>
  <c r="AS55" i="53" s="1"/>
  <c r="AC55" i="53" a="1"/>
  <c r="AC55" i="53" s="1"/>
  <c r="AE55" i="53" a="1"/>
  <c r="AE55" i="53" s="1"/>
  <c r="O55" i="53" a="1"/>
  <c r="O55" i="53" s="1"/>
  <c r="AV55" i="53" a="1"/>
  <c r="AV55" i="53" s="1"/>
  <c r="AT55" i="53" a="1"/>
  <c r="AT55" i="53" s="1"/>
  <c r="AR55" i="53" a="1"/>
  <c r="AR55" i="53" s="1"/>
  <c r="T54" i="53"/>
  <c r="P55" i="53" a="1"/>
  <c r="P55" i="53" s="1"/>
  <c r="N55" i="53" a="1"/>
  <c r="N55" i="53" s="1"/>
  <c r="AJ55" i="53" a="1"/>
  <c r="AJ55" i="53" s="1"/>
  <c r="L55" i="53" a="1"/>
  <c r="L55" i="53" s="1"/>
  <c r="AF55" i="53" a="1"/>
  <c r="AF55" i="53" s="1"/>
  <c r="R54" i="53"/>
  <c r="AU55" i="53" a="1"/>
  <c r="AU55" i="53" s="1"/>
  <c r="AD55" i="53" a="1"/>
  <c r="AD55" i="53" s="1"/>
  <c r="AB55" i="53" a="1"/>
  <c r="AB55" i="53" s="1"/>
  <c r="Q55" i="53" a="1"/>
  <c r="Q55" i="53" s="1"/>
  <c r="AW55" i="53" a="1"/>
  <c r="AW55" i="53" s="1"/>
  <c r="AG55" i="53" a="1"/>
  <c r="AG55" i="53" s="1"/>
  <c r="W54" i="53"/>
  <c r="AM55" i="53" a="1"/>
  <c r="AM55" i="53" s="1"/>
  <c r="A61" i="53"/>
  <c r="K59" i="53"/>
  <c r="I11" i="48" l="1"/>
  <c r="I12" i="48"/>
  <c r="K11" i="48"/>
  <c r="K12" i="48"/>
  <c r="J11" i="48"/>
  <c r="J12" i="48"/>
  <c r="L11" i="48"/>
  <c r="L12" i="48"/>
  <c r="C52" i="66" a="1"/>
  <c r="C52" i="66" s="1"/>
  <c r="C53" i="28" s="1"/>
  <c r="D52" i="66" a="1"/>
  <c r="D52" i="66" s="1"/>
  <c r="D53" i="28" s="1"/>
  <c r="E52" i="66" a="1"/>
  <c r="E52" i="66" s="1"/>
  <c r="E53" i="28" s="1"/>
  <c r="F52" i="66" a="1"/>
  <c r="F52" i="66" s="1"/>
  <c r="F53" i="28" s="1"/>
  <c r="U53" i="47" a="1"/>
  <c r="U53" i="47" s="1"/>
  <c r="C119" i="45"/>
  <c r="C53" i="47" s="1" a="1"/>
  <c r="C53" i="47" s="1"/>
  <c r="I53" i="47" s="1"/>
  <c r="P52" i="47"/>
  <c r="AD52" i="47"/>
  <c r="W52" i="47"/>
  <c r="E49" i="48" s="1" a="1"/>
  <c r="E49" i="48" s="1"/>
  <c r="BD11" i="45"/>
  <c r="BD31" i="45" s="1" a="1"/>
  <c r="BD31" i="45" s="1"/>
  <c r="BD13" i="45"/>
  <c r="BD33" i="45" s="1" a="1"/>
  <c r="BD33" i="45" s="1"/>
  <c r="BD53" i="45" s="1"/>
  <c r="BD12" i="45"/>
  <c r="BD32" i="45" s="1" a="1"/>
  <c r="BD32" i="45" s="1"/>
  <c r="BD16" i="45"/>
  <c r="BD36" i="45" s="1" a="1"/>
  <c r="BD36" i="45" s="1"/>
  <c r="BD56" i="45" s="1"/>
  <c r="BD14" i="45"/>
  <c r="BD34" i="45" s="1" a="1"/>
  <c r="BD34" i="45" s="1"/>
  <c r="BD15" i="45"/>
  <c r="BD35" i="45" s="1" a="1"/>
  <c r="BD35" i="45" s="1"/>
  <c r="BD6" i="45"/>
  <c r="BD26" i="45" s="1" a="1"/>
  <c r="BD26" i="45" s="1"/>
  <c r="BD7" i="45"/>
  <c r="BD27" i="45" s="1" a="1"/>
  <c r="BD27" i="45" s="1"/>
  <c r="BD47" i="45" s="1"/>
  <c r="BD5" i="45"/>
  <c r="BD25" i="45" s="1" a="1"/>
  <c r="BD25" i="45" s="1"/>
  <c r="BD19" i="45"/>
  <c r="BD39" i="45" s="1" a="1"/>
  <c r="BD39" i="45" s="1"/>
  <c r="BD59" i="45" s="1"/>
  <c r="BD18" i="45"/>
  <c r="BD38" i="45" s="1" a="1"/>
  <c r="BD38" i="45" s="1"/>
  <c r="BD17" i="45"/>
  <c r="BD37" i="45" s="1" a="1"/>
  <c r="BD37" i="45" s="1"/>
  <c r="BD57" i="45" s="1"/>
  <c r="BD10" i="45"/>
  <c r="BD30" i="45" s="1" a="1"/>
  <c r="BD30" i="45" s="1"/>
  <c r="BD9" i="45"/>
  <c r="BD29" i="45" s="1" a="1"/>
  <c r="BD29" i="45" s="1"/>
  <c r="BD8" i="45"/>
  <c r="BD28" i="45" s="1" a="1"/>
  <c r="BD28" i="45" s="1"/>
  <c r="BC4" i="45"/>
  <c r="BC24" i="45" s="1" a="1"/>
  <c r="BC24" i="45" s="1"/>
  <c r="BC44" i="45" s="1"/>
  <c r="BC3" i="45"/>
  <c r="BC23" i="45" s="1" a="1"/>
  <c r="BC23" i="45" s="1"/>
  <c r="BC43" i="45" s="1"/>
  <c r="BC2" i="45"/>
  <c r="BC22" i="45" s="1" a="1"/>
  <c r="BC22" i="45" s="1"/>
  <c r="BC42" i="45" s="1"/>
  <c r="C120" i="45" s="1"/>
  <c r="C54" i="47" s="1" a="1"/>
  <c r="C54" i="47" s="1"/>
  <c r="H60" i="63"/>
  <c r="J60" i="63"/>
  <c r="N53" i="47" a="1"/>
  <c r="N53" i="47" s="1"/>
  <c r="L53" i="47" a="1"/>
  <c r="L53" i="47" s="1"/>
  <c r="Z53" i="47" a="1"/>
  <c r="Z53" i="47" s="1"/>
  <c r="D48" i="48" a="1"/>
  <c r="D48" i="48" s="1"/>
  <c r="J48" i="48" s="1"/>
  <c r="E48" i="48" a="1"/>
  <c r="E48" i="48" s="1"/>
  <c r="K48" i="48" s="1"/>
  <c r="Y53" i="47" a="1"/>
  <c r="Y53" i="47" s="1"/>
  <c r="R53" i="47" a="1"/>
  <c r="R53" i="47" s="1"/>
  <c r="S53" i="47" a="1"/>
  <c r="S53" i="47" s="1"/>
  <c r="K53" i="47" a="1"/>
  <c r="K53" i="47" s="1"/>
  <c r="T53" i="47" a="1"/>
  <c r="T53" i="47" s="1"/>
  <c r="F49" i="57" a="1"/>
  <c r="F49" i="57" s="1"/>
  <c r="V53" i="47" a="1"/>
  <c r="V53" i="47" s="1"/>
  <c r="AC53" i="47" a="1"/>
  <c r="AC53" i="47" s="1"/>
  <c r="O53" i="47" a="1"/>
  <c r="O53" i="47" s="1"/>
  <c r="D49" i="57" a="1"/>
  <c r="D49" i="57" s="1"/>
  <c r="X53" i="47" a="1"/>
  <c r="X53" i="47" s="1"/>
  <c r="J53" i="47" a="1"/>
  <c r="J53" i="47" s="1"/>
  <c r="Q53" i="47" a="1"/>
  <c r="Q53" i="47" s="1"/>
  <c r="AB53" i="47" a="1"/>
  <c r="AB53" i="47" s="1"/>
  <c r="D120" i="45"/>
  <c r="D54" i="47" s="1" a="1"/>
  <c r="D54" i="47" s="1"/>
  <c r="G120" i="45"/>
  <c r="G54" i="47" s="1" a="1"/>
  <c r="G54" i="47" s="1"/>
  <c r="BC63" i="45"/>
  <c r="AA53" i="47" a="1"/>
  <c r="AA53" i="47" s="1"/>
  <c r="BC64" i="45"/>
  <c r="H120" i="45"/>
  <c r="H54" i="47" s="1" a="1"/>
  <c r="H54" i="47" s="1"/>
  <c r="M53" i="47" a="1"/>
  <c r="M53" i="47" s="1"/>
  <c r="BC65" i="45"/>
  <c r="BC67" i="45"/>
  <c r="BC66" i="45"/>
  <c r="BD49" i="45"/>
  <c r="BD48" i="45"/>
  <c r="BD50" i="45"/>
  <c r="BD46" i="45"/>
  <c r="BD45" i="45"/>
  <c r="BD54" i="45"/>
  <c r="BD55" i="45"/>
  <c r="BD51" i="45"/>
  <c r="BD52" i="45"/>
  <c r="E120" i="45"/>
  <c r="E54" i="47" s="1" a="1"/>
  <c r="E54" i="47" s="1"/>
  <c r="BD58" i="45"/>
  <c r="F120" i="45"/>
  <c r="F54" i="47" s="1" a="1"/>
  <c r="F54" i="47" s="1"/>
  <c r="J51" i="59"/>
  <c r="K51" i="59"/>
  <c r="H48" i="62"/>
  <c r="B52" i="59"/>
  <c r="I52" i="59" s="1"/>
  <c r="E52" i="59"/>
  <c r="L52" i="59" s="1"/>
  <c r="D8" i="48" a="1"/>
  <c r="D8" i="48" s="1"/>
  <c r="J8" i="48" s="1"/>
  <c r="E8" i="48" a="1"/>
  <c r="E8" i="48" s="1"/>
  <c r="K8" i="48" s="1"/>
  <c r="F8" i="48" a="1"/>
  <c r="F8" i="48" s="1"/>
  <c r="L8" i="48" s="1"/>
  <c r="C8" i="48" a="1"/>
  <c r="C8" i="48" s="1"/>
  <c r="I8" i="48" s="1"/>
  <c r="C49" i="48" a="1"/>
  <c r="C49" i="48" s="1"/>
  <c r="I49" i="48" s="1"/>
  <c r="C49" i="57" a="1"/>
  <c r="C49" i="57" s="1"/>
  <c r="D9" i="48" a="1"/>
  <c r="D9" i="48" s="1"/>
  <c r="C9" i="48" a="1"/>
  <c r="C9" i="48" s="1"/>
  <c r="F9" i="48" a="1"/>
  <c r="F9" i="48" s="1"/>
  <c r="E9" i="48" a="1"/>
  <c r="E9" i="48" s="1"/>
  <c r="L13" i="22"/>
  <c r="L19" i="22" s="1"/>
  <c r="C15" i="59"/>
  <c r="K14" i="22"/>
  <c r="K20" i="22" s="1"/>
  <c r="D14" i="59"/>
  <c r="D15" i="59"/>
  <c r="L14" i="22"/>
  <c r="L20" i="22" s="1"/>
  <c r="K13" i="22"/>
  <c r="K19" i="22" s="1"/>
  <c r="C14" i="59"/>
  <c r="E15" i="59"/>
  <c r="L15" i="22"/>
  <c r="L21" i="22" s="1"/>
  <c r="E14" i="59"/>
  <c r="K15" i="22"/>
  <c r="K21" i="22" s="1"/>
  <c r="L51" i="59"/>
  <c r="K48" i="62"/>
  <c r="AW12" i="22"/>
  <c r="AW18" i="22" s="1"/>
  <c r="AW15" i="22"/>
  <c r="AW21" i="22" s="1"/>
  <c r="BB24" i="41"/>
  <c r="B79" i="41" s="1"/>
  <c r="L76" i="3"/>
  <c r="D56" i="60" s="1"/>
  <c r="K56" i="60" s="1"/>
  <c r="B14" i="59"/>
  <c r="B15" i="59"/>
  <c r="K12" i="22"/>
  <c r="K18" i="22" s="1"/>
  <c r="L12" i="22"/>
  <c r="L18" i="22" s="1"/>
  <c r="AC56" i="53" a="1"/>
  <c r="AC56" i="53" s="1"/>
  <c r="M56" i="53" a="1"/>
  <c r="M56" i="53" s="1"/>
  <c r="AV56" i="53" a="1"/>
  <c r="AV56" i="53" s="1"/>
  <c r="AR56" i="53" a="1"/>
  <c r="AR56" i="53" s="1"/>
  <c r="AT56" i="53" a="1"/>
  <c r="AT56" i="53" s="1"/>
  <c r="N56" i="53" a="1"/>
  <c r="N56" i="53" s="1"/>
  <c r="P56" i="53" a="1"/>
  <c r="P56" i="53" s="1"/>
  <c r="AW56" i="53" a="1"/>
  <c r="AW56" i="53" s="1"/>
  <c r="AF56" i="53" a="1"/>
  <c r="AF56" i="53" s="1"/>
  <c r="L56" i="53" a="1"/>
  <c r="L56" i="53" s="1"/>
  <c r="AJ56" i="53" a="1"/>
  <c r="AJ56" i="53" s="1"/>
  <c r="AS56" i="53" a="1"/>
  <c r="AS56" i="53" s="1"/>
  <c r="AB56" i="53" a="1"/>
  <c r="AB56" i="53" s="1"/>
  <c r="AD56" i="53" a="1"/>
  <c r="AD56" i="53" s="1"/>
  <c r="T55" i="53"/>
  <c r="O56" i="53" a="1"/>
  <c r="O56" i="53" s="1"/>
  <c r="AU56" i="53" a="1"/>
  <c r="AU56" i="53" s="1"/>
  <c r="AE56" i="53" a="1"/>
  <c r="AE56" i="53" s="1"/>
  <c r="R55" i="53"/>
  <c r="AG56" i="53" a="1"/>
  <c r="AG56" i="53" s="1"/>
  <c r="Q56" i="53" a="1"/>
  <c r="Q56" i="53" s="1"/>
  <c r="W55" i="53"/>
  <c r="AM56" i="53" a="1"/>
  <c r="AM56" i="53" s="1"/>
  <c r="AP55" i="53"/>
  <c r="Y55" i="53"/>
  <c r="AO56" i="53" a="1"/>
  <c r="AO56" i="53" s="1"/>
  <c r="AL56" i="53" a="1"/>
  <c r="AL56" i="53" s="1"/>
  <c r="V55" i="53"/>
  <c r="X55" i="53"/>
  <c r="AN56" i="53" a="1"/>
  <c r="AN56" i="53" s="1"/>
  <c r="U55" i="53"/>
  <c r="AK56" i="53" a="1"/>
  <c r="AK56" i="53" s="1"/>
  <c r="A62" i="53"/>
  <c r="K60" i="53"/>
  <c r="K9" i="48" l="1"/>
  <c r="K10" i="48"/>
  <c r="L9" i="48"/>
  <c r="L10" i="48"/>
  <c r="I9" i="48"/>
  <c r="I10" i="48"/>
  <c r="J9" i="48"/>
  <c r="J10" i="48"/>
  <c r="K49" i="48"/>
  <c r="BC62" i="45"/>
  <c r="W53" i="47"/>
  <c r="I54" i="47"/>
  <c r="P53" i="47"/>
  <c r="AD53" i="47"/>
  <c r="F50" i="48" s="1" a="1"/>
  <c r="F50" i="48" s="1"/>
  <c r="BD2" i="45"/>
  <c r="BD22" i="45" s="1" a="1"/>
  <c r="BD22" i="45" s="1"/>
  <c r="BD42" i="45" s="1"/>
  <c r="BD3" i="45"/>
  <c r="BD23" i="45" s="1" a="1"/>
  <c r="BD23" i="45" s="1"/>
  <c r="BD43" i="45" s="1"/>
  <c r="BD4" i="45"/>
  <c r="BD24" i="45" s="1" a="1"/>
  <c r="BD24" i="45" s="1"/>
  <c r="BD44" i="45" s="1"/>
  <c r="P60" i="63"/>
  <c r="J62" i="63"/>
  <c r="C52" i="59"/>
  <c r="I49" i="62" s="1"/>
  <c r="AW13" i="22"/>
  <c r="AW19" i="22" s="1"/>
  <c r="AW14" i="22"/>
  <c r="AW20" i="22" s="1"/>
  <c r="N54" i="47" a="1"/>
  <c r="N54" i="47" s="1"/>
  <c r="D52" i="59"/>
  <c r="K52" i="59" s="1"/>
  <c r="AB54" i="47" a="1"/>
  <c r="AB54" i="47" s="1"/>
  <c r="Q54" i="47" a="1"/>
  <c r="Q54" i="47" s="1"/>
  <c r="BD65" i="45"/>
  <c r="F49" i="48" a="1"/>
  <c r="F49" i="48" s="1"/>
  <c r="L49" i="48" s="1"/>
  <c r="E49" i="57" a="1"/>
  <c r="E49" i="57" s="1"/>
  <c r="D53" i="59" s="1"/>
  <c r="K53" i="59" s="1"/>
  <c r="Y54" i="47" a="1"/>
  <c r="Y54" i="47" s="1"/>
  <c r="R54" i="47" a="1"/>
  <c r="R54" i="47" s="1"/>
  <c r="D49" i="48" a="1"/>
  <c r="D49" i="48" s="1"/>
  <c r="J49" i="48" s="1"/>
  <c r="H121" i="45"/>
  <c r="H55" i="47" s="1" a="1"/>
  <c r="H55" i="47" s="1"/>
  <c r="H56" i="47" s="1"/>
  <c r="E50" i="57" a="1"/>
  <c r="E50" i="57" s="1"/>
  <c r="D50" i="48" a="1"/>
  <c r="D50" i="48" s="1"/>
  <c r="F121" i="45"/>
  <c r="F55" i="47" s="1" a="1"/>
  <c r="F55" i="47" s="1"/>
  <c r="F56" i="47" s="1"/>
  <c r="AC54" i="47" a="1"/>
  <c r="AC54" i="47" s="1"/>
  <c r="O54" i="47" a="1"/>
  <c r="O54" i="47" s="1"/>
  <c r="J54" i="47" a="1"/>
  <c r="J54" i="47" s="1"/>
  <c r="V54" i="47" a="1"/>
  <c r="V54" i="47" s="1"/>
  <c r="X54" i="47" a="1"/>
  <c r="X54" i="47" s="1"/>
  <c r="U54" i="47" a="1"/>
  <c r="U54" i="47" s="1"/>
  <c r="K54" i="47" a="1"/>
  <c r="K54" i="47" s="1"/>
  <c r="M54" i="47" a="1"/>
  <c r="M54" i="47" s="1"/>
  <c r="AA54" i="47" a="1"/>
  <c r="AA54" i="47" s="1"/>
  <c r="T54" i="47" a="1"/>
  <c r="T54" i="47" s="1"/>
  <c r="BD66" i="45"/>
  <c r="E121" i="45"/>
  <c r="E55" i="47" s="1" a="1"/>
  <c r="E55" i="47" s="1"/>
  <c r="E56" i="47" s="1"/>
  <c r="BD64" i="45"/>
  <c r="D121" i="45"/>
  <c r="D55" i="47" s="1" a="1"/>
  <c r="D55" i="47" s="1"/>
  <c r="D56" i="47" s="1"/>
  <c r="G121" i="45"/>
  <c r="G55" i="47" s="1" a="1"/>
  <c r="G55" i="47" s="1"/>
  <c r="G56" i="47" s="1"/>
  <c r="BD67" i="45"/>
  <c r="BD63" i="45"/>
  <c r="Z54" i="47" a="1"/>
  <c r="Z54" i="47" s="1"/>
  <c r="L54" i="47" a="1"/>
  <c r="L54" i="47" s="1"/>
  <c r="S54" i="47" a="1"/>
  <c r="S54" i="47" s="1"/>
  <c r="K49" i="62"/>
  <c r="H49" i="62"/>
  <c r="B53" i="59"/>
  <c r="I53" i="59" s="1"/>
  <c r="C50" i="57" a="1"/>
  <c r="C50" i="57" s="1"/>
  <c r="C50" i="48" a="1"/>
  <c r="C50" i="48" s="1"/>
  <c r="I15" i="22"/>
  <c r="I21" i="22" s="1"/>
  <c r="E12" i="59"/>
  <c r="K15" i="59"/>
  <c r="J12" i="62"/>
  <c r="J13" i="22"/>
  <c r="J19" i="22" s="1"/>
  <c r="C13" i="59"/>
  <c r="I11" i="62"/>
  <c r="J14" i="59"/>
  <c r="L14" i="59"/>
  <c r="K11" i="62"/>
  <c r="L15" i="59"/>
  <c r="K12" i="62"/>
  <c r="I13" i="22"/>
  <c r="I19" i="22" s="1"/>
  <c r="C12" i="59"/>
  <c r="D13" i="59"/>
  <c r="J14" i="22"/>
  <c r="J20" i="22" s="1"/>
  <c r="K14" i="59"/>
  <c r="J11" i="62"/>
  <c r="I12" i="62"/>
  <c r="J15" i="59"/>
  <c r="I14" i="22"/>
  <c r="I20" i="22" s="1"/>
  <c r="D12" i="59"/>
  <c r="J15" i="22"/>
  <c r="J21" i="22" s="1"/>
  <c r="E13" i="59"/>
  <c r="AX14" i="22"/>
  <c r="AX20" i="22" s="1"/>
  <c r="I15" i="59"/>
  <c r="H12" i="62"/>
  <c r="I14" i="59"/>
  <c r="H11" i="62"/>
  <c r="J52" i="59"/>
  <c r="AX12" i="22"/>
  <c r="AX18" i="22" s="1"/>
  <c r="F56" i="60"/>
  <c r="M56" i="60" s="1"/>
  <c r="E56" i="60"/>
  <c r="L56" i="60" s="1"/>
  <c r="C56" i="60"/>
  <c r="J56" i="60" s="1"/>
  <c r="B12" i="59"/>
  <c r="B13" i="59"/>
  <c r="I12" i="22"/>
  <c r="I18" i="22" s="1"/>
  <c r="J12" i="22"/>
  <c r="J18" i="22" s="1"/>
  <c r="AP56" i="53"/>
  <c r="W56" i="53"/>
  <c r="AM57" i="53" a="1"/>
  <c r="AM57" i="53" s="1"/>
  <c r="AN57" i="53" a="1"/>
  <c r="AN57" i="53" s="1"/>
  <c r="X56" i="53"/>
  <c r="AL57" i="53" a="1"/>
  <c r="AL57" i="53" s="1"/>
  <c r="V56" i="53"/>
  <c r="Y56" i="53"/>
  <c r="AO57" i="53" a="1"/>
  <c r="AO57" i="53" s="1"/>
  <c r="P57" i="53" a="1"/>
  <c r="P57" i="53" s="1"/>
  <c r="N57" i="53" a="1"/>
  <c r="N57" i="53" s="1"/>
  <c r="L57" i="53" a="1"/>
  <c r="L57" i="53" s="1"/>
  <c r="AF57" i="53" a="1"/>
  <c r="AF57" i="53" s="1"/>
  <c r="AU57" i="53" a="1"/>
  <c r="AU57" i="53" s="1"/>
  <c r="AD57" i="53" a="1"/>
  <c r="AD57" i="53" s="1"/>
  <c r="AB57" i="53" a="1"/>
  <c r="AB57" i="53" s="1"/>
  <c r="Q57" i="53" a="1"/>
  <c r="Q57" i="53" s="1"/>
  <c r="AW57" i="53" a="1"/>
  <c r="AW57" i="53" s="1"/>
  <c r="AG57" i="53" a="1"/>
  <c r="AG57" i="53" s="1"/>
  <c r="M57" i="53" a="1"/>
  <c r="M57" i="53" s="1"/>
  <c r="AS57" i="53" a="1"/>
  <c r="AS57" i="53" s="1"/>
  <c r="AC57" i="53" a="1"/>
  <c r="AC57" i="53" s="1"/>
  <c r="AE57" i="53" a="1"/>
  <c r="AE57" i="53" s="1"/>
  <c r="O57" i="53" a="1"/>
  <c r="O57" i="53" s="1"/>
  <c r="T56" i="53"/>
  <c r="AV57" i="53" a="1"/>
  <c r="AV57" i="53" s="1"/>
  <c r="AJ57" i="53" a="1"/>
  <c r="AJ57" i="53" s="1"/>
  <c r="AT57" i="53" a="1"/>
  <c r="AT57" i="53" s="1"/>
  <c r="AR57" i="53" a="1"/>
  <c r="AR57" i="53" s="1"/>
  <c r="R56" i="53"/>
  <c r="U56" i="53"/>
  <c r="AK57" i="53" a="1"/>
  <c r="AK57" i="53" s="1"/>
  <c r="A63" i="53"/>
  <c r="K61" i="53"/>
  <c r="AY12" i="22" l="1"/>
  <c r="AY18" i="22" s="1"/>
  <c r="I50" i="48"/>
  <c r="AY13" i="22"/>
  <c r="AY19" i="22" s="1"/>
  <c r="J50" i="48"/>
  <c r="AY15" i="22"/>
  <c r="AY21" i="22" s="1"/>
  <c r="L50" i="48"/>
  <c r="B108" i="59"/>
  <c r="I108" i="59" s="1"/>
  <c r="B107" i="59"/>
  <c r="I107" i="59" s="1"/>
  <c r="B106" i="59"/>
  <c r="I106" i="59" s="1"/>
  <c r="B105" i="59"/>
  <c r="I105" i="59" s="1"/>
  <c r="B104" i="59"/>
  <c r="I104" i="59" s="1"/>
  <c r="B103" i="59"/>
  <c r="I103" i="59" s="1"/>
  <c r="B102" i="59"/>
  <c r="I102" i="59" s="1"/>
  <c r="B101" i="59"/>
  <c r="I101" i="59" s="1"/>
  <c r="B100" i="59"/>
  <c r="I100" i="59" s="1"/>
  <c r="B99" i="59"/>
  <c r="I99" i="59" s="1"/>
  <c r="B98" i="59"/>
  <c r="I98" i="59" s="1"/>
  <c r="B97" i="59"/>
  <c r="I97" i="59" s="1"/>
  <c r="B96" i="59"/>
  <c r="I96" i="59" s="1"/>
  <c r="B95" i="59"/>
  <c r="I95" i="59" s="1"/>
  <c r="B94" i="59"/>
  <c r="I94" i="59" s="1"/>
  <c r="B93" i="59"/>
  <c r="I93" i="59" s="1"/>
  <c r="B92" i="59"/>
  <c r="I92" i="59" s="1"/>
  <c r="B91" i="59"/>
  <c r="I91" i="59" s="1"/>
  <c r="B90" i="59"/>
  <c r="I90" i="59" s="1"/>
  <c r="B89" i="59"/>
  <c r="I89" i="59" s="1"/>
  <c r="B88" i="59"/>
  <c r="I88" i="59" s="1"/>
  <c r="B87" i="59"/>
  <c r="I87" i="59" s="1"/>
  <c r="B86" i="59"/>
  <c r="I86" i="59" s="1"/>
  <c r="B85" i="59"/>
  <c r="I85" i="59" s="1"/>
  <c r="B84" i="59"/>
  <c r="I84" i="59" s="1"/>
  <c r="B83" i="59"/>
  <c r="I83" i="59" s="1"/>
  <c r="B82" i="59"/>
  <c r="I82" i="59" s="1"/>
  <c r="B81" i="59"/>
  <c r="I81" i="59" s="1"/>
  <c r="B80" i="59"/>
  <c r="I80" i="59" s="1"/>
  <c r="B79" i="59"/>
  <c r="I79" i="59" s="1"/>
  <c r="B78" i="59"/>
  <c r="I78" i="59" s="1"/>
  <c r="B77" i="59"/>
  <c r="I77" i="59" s="1"/>
  <c r="B76" i="59"/>
  <c r="I76" i="59" s="1"/>
  <c r="B75" i="59"/>
  <c r="I75" i="59" s="1"/>
  <c r="B74" i="59"/>
  <c r="I74" i="59" s="1"/>
  <c r="B73" i="59"/>
  <c r="I73" i="59" s="1"/>
  <c r="B72" i="59"/>
  <c r="I72" i="59" s="1"/>
  <c r="B71" i="59"/>
  <c r="I71" i="59" s="1"/>
  <c r="B70" i="59"/>
  <c r="I70" i="59" s="1"/>
  <c r="B69" i="59"/>
  <c r="I69" i="59" s="1"/>
  <c r="B68" i="59"/>
  <c r="I68" i="59" s="1"/>
  <c r="B67" i="59"/>
  <c r="I67" i="59" s="1"/>
  <c r="D108" i="59"/>
  <c r="K108" i="59" s="1"/>
  <c r="D107" i="59"/>
  <c r="K107" i="59" s="1"/>
  <c r="D106" i="59"/>
  <c r="K106" i="59" s="1"/>
  <c r="D105" i="59"/>
  <c r="K105" i="59" s="1"/>
  <c r="D104" i="59"/>
  <c r="K104" i="59" s="1"/>
  <c r="D103" i="59"/>
  <c r="K103" i="59" s="1"/>
  <c r="D102" i="59"/>
  <c r="K102" i="59" s="1"/>
  <c r="D101" i="59"/>
  <c r="K101" i="59" s="1"/>
  <c r="D100" i="59"/>
  <c r="K100" i="59" s="1"/>
  <c r="D99" i="59"/>
  <c r="K99" i="59" s="1"/>
  <c r="D98" i="59"/>
  <c r="K98" i="59" s="1"/>
  <c r="D97" i="59"/>
  <c r="K97" i="59" s="1"/>
  <c r="D96" i="59"/>
  <c r="K96" i="59" s="1"/>
  <c r="D95" i="59"/>
  <c r="K95" i="59" s="1"/>
  <c r="D94" i="59"/>
  <c r="K94" i="59" s="1"/>
  <c r="D93" i="59"/>
  <c r="K93" i="59" s="1"/>
  <c r="D92" i="59"/>
  <c r="K92" i="59" s="1"/>
  <c r="D91" i="59"/>
  <c r="K91" i="59" s="1"/>
  <c r="D90" i="59"/>
  <c r="K90" i="59" s="1"/>
  <c r="D89" i="59"/>
  <c r="K89" i="59" s="1"/>
  <c r="D88" i="59"/>
  <c r="K88" i="59" s="1"/>
  <c r="D87" i="59"/>
  <c r="K87" i="59" s="1"/>
  <c r="D86" i="59"/>
  <c r="K86" i="59" s="1"/>
  <c r="D85" i="59"/>
  <c r="K85" i="59" s="1"/>
  <c r="D84" i="59"/>
  <c r="K84" i="59" s="1"/>
  <c r="D83" i="59"/>
  <c r="K83" i="59" s="1"/>
  <c r="D82" i="59"/>
  <c r="K82" i="59" s="1"/>
  <c r="D81" i="59"/>
  <c r="K81" i="59" s="1"/>
  <c r="D80" i="59"/>
  <c r="K80" i="59" s="1"/>
  <c r="D79" i="59"/>
  <c r="K79" i="59" s="1"/>
  <c r="D78" i="59"/>
  <c r="K78" i="59" s="1"/>
  <c r="D77" i="59"/>
  <c r="K77" i="59" s="1"/>
  <c r="D76" i="59"/>
  <c r="K76" i="59" s="1"/>
  <c r="D75" i="59"/>
  <c r="K75" i="59" s="1"/>
  <c r="D74" i="59"/>
  <c r="K74" i="59" s="1"/>
  <c r="D73" i="59"/>
  <c r="K73" i="59" s="1"/>
  <c r="D72" i="59"/>
  <c r="K72" i="59" s="1"/>
  <c r="D71" i="59"/>
  <c r="K71" i="59" s="1"/>
  <c r="D70" i="59"/>
  <c r="K70" i="59" s="1"/>
  <c r="D69" i="59"/>
  <c r="K69" i="59" s="1"/>
  <c r="D68" i="59"/>
  <c r="K68" i="59" s="1"/>
  <c r="D67" i="59"/>
  <c r="K67" i="59" s="1"/>
  <c r="C107" i="59"/>
  <c r="J107" i="59" s="1"/>
  <c r="C106" i="59"/>
  <c r="J106" i="59" s="1"/>
  <c r="C105" i="59"/>
  <c r="J105" i="59" s="1"/>
  <c r="C104" i="59"/>
  <c r="J104" i="59" s="1"/>
  <c r="C103" i="59"/>
  <c r="J103" i="59" s="1"/>
  <c r="C102" i="59"/>
  <c r="J102" i="59" s="1"/>
  <c r="C101" i="59"/>
  <c r="J101" i="59" s="1"/>
  <c r="C100" i="59"/>
  <c r="J100" i="59" s="1"/>
  <c r="C99" i="59"/>
  <c r="J99" i="59" s="1"/>
  <c r="C98" i="59"/>
  <c r="J98" i="59" s="1"/>
  <c r="C97" i="59"/>
  <c r="J97" i="59" s="1"/>
  <c r="C96" i="59"/>
  <c r="J96" i="59" s="1"/>
  <c r="C95" i="59"/>
  <c r="J95" i="59" s="1"/>
  <c r="C94" i="59"/>
  <c r="J94" i="59" s="1"/>
  <c r="C93" i="59"/>
  <c r="J93" i="59" s="1"/>
  <c r="C92" i="59"/>
  <c r="J92" i="59" s="1"/>
  <c r="C91" i="59"/>
  <c r="J91" i="59" s="1"/>
  <c r="C90" i="59"/>
  <c r="J90" i="59" s="1"/>
  <c r="C89" i="59"/>
  <c r="J89" i="59" s="1"/>
  <c r="C88" i="59"/>
  <c r="J88" i="59" s="1"/>
  <c r="C87" i="59"/>
  <c r="J87" i="59" s="1"/>
  <c r="C86" i="59"/>
  <c r="J86" i="59" s="1"/>
  <c r="C85" i="59"/>
  <c r="J85" i="59" s="1"/>
  <c r="C84" i="59"/>
  <c r="J84" i="59" s="1"/>
  <c r="C83" i="59"/>
  <c r="J83" i="59" s="1"/>
  <c r="C82" i="59"/>
  <c r="J82" i="59" s="1"/>
  <c r="C81" i="59"/>
  <c r="J81" i="59" s="1"/>
  <c r="C80" i="59"/>
  <c r="J80" i="59" s="1"/>
  <c r="C79" i="59"/>
  <c r="J79" i="59" s="1"/>
  <c r="C78" i="59"/>
  <c r="J78" i="59" s="1"/>
  <c r="C77" i="59"/>
  <c r="J77" i="59" s="1"/>
  <c r="C76" i="59"/>
  <c r="J76" i="59" s="1"/>
  <c r="C75" i="59"/>
  <c r="J75" i="59" s="1"/>
  <c r="C74" i="59"/>
  <c r="J74" i="59" s="1"/>
  <c r="C73" i="59"/>
  <c r="J73" i="59" s="1"/>
  <c r="C72" i="59"/>
  <c r="J72" i="59" s="1"/>
  <c r="C71" i="59"/>
  <c r="J71" i="59" s="1"/>
  <c r="C70" i="59"/>
  <c r="J70" i="59" s="1"/>
  <c r="C69" i="59"/>
  <c r="J69" i="59" s="1"/>
  <c r="C68" i="59"/>
  <c r="J68" i="59" s="1"/>
  <c r="C67" i="59"/>
  <c r="J67" i="59" s="1"/>
  <c r="E107" i="59"/>
  <c r="L107" i="59" s="1"/>
  <c r="E106" i="59"/>
  <c r="L106" i="59" s="1"/>
  <c r="E105" i="59"/>
  <c r="L105" i="59" s="1"/>
  <c r="E104" i="59"/>
  <c r="L104" i="59" s="1"/>
  <c r="E103" i="59"/>
  <c r="L103" i="59" s="1"/>
  <c r="E102" i="59"/>
  <c r="L102" i="59" s="1"/>
  <c r="E101" i="59"/>
  <c r="L101" i="59" s="1"/>
  <c r="E100" i="59"/>
  <c r="L100" i="59" s="1"/>
  <c r="E99" i="59"/>
  <c r="L99" i="59" s="1"/>
  <c r="E98" i="59"/>
  <c r="L98" i="59" s="1"/>
  <c r="E97" i="59"/>
  <c r="L97" i="59" s="1"/>
  <c r="E96" i="59"/>
  <c r="L96" i="59" s="1"/>
  <c r="E95" i="59"/>
  <c r="L95" i="59" s="1"/>
  <c r="E94" i="59"/>
  <c r="L94" i="59" s="1"/>
  <c r="E93" i="59"/>
  <c r="L93" i="59" s="1"/>
  <c r="E92" i="59"/>
  <c r="L92" i="59" s="1"/>
  <c r="E91" i="59"/>
  <c r="L91" i="59" s="1"/>
  <c r="E90" i="59"/>
  <c r="L90" i="59" s="1"/>
  <c r="E89" i="59"/>
  <c r="L89" i="59" s="1"/>
  <c r="E88" i="59"/>
  <c r="L88" i="59" s="1"/>
  <c r="E87" i="59"/>
  <c r="L87" i="59" s="1"/>
  <c r="E86" i="59"/>
  <c r="L86" i="59" s="1"/>
  <c r="E85" i="59"/>
  <c r="L85" i="59" s="1"/>
  <c r="E84" i="59"/>
  <c r="L84" i="59" s="1"/>
  <c r="E83" i="59"/>
  <c r="L83" i="59" s="1"/>
  <c r="E82" i="59"/>
  <c r="L82" i="59" s="1"/>
  <c r="E81" i="59"/>
  <c r="L81" i="59" s="1"/>
  <c r="E80" i="59"/>
  <c r="L80" i="59" s="1"/>
  <c r="E79" i="59"/>
  <c r="L79" i="59" s="1"/>
  <c r="E78" i="59"/>
  <c r="L78" i="59" s="1"/>
  <c r="E77" i="59"/>
  <c r="L77" i="59" s="1"/>
  <c r="E76" i="59"/>
  <c r="L76" i="59" s="1"/>
  <c r="E75" i="59"/>
  <c r="L75" i="59" s="1"/>
  <c r="E74" i="59"/>
  <c r="L74" i="59" s="1"/>
  <c r="E73" i="59"/>
  <c r="L73" i="59" s="1"/>
  <c r="E72" i="59"/>
  <c r="L72" i="59" s="1"/>
  <c r="E71" i="59"/>
  <c r="L71" i="59" s="1"/>
  <c r="E70" i="59"/>
  <c r="L70" i="59" s="1"/>
  <c r="E69" i="59"/>
  <c r="L69" i="59" s="1"/>
  <c r="E68" i="59"/>
  <c r="L68" i="59" s="1"/>
  <c r="E67" i="59"/>
  <c r="L67" i="59" s="1"/>
  <c r="BD62" i="45"/>
  <c r="C121" i="45"/>
  <c r="C55" i="47" s="1" a="1"/>
  <c r="C55" i="47" s="1"/>
  <c r="AD54" i="47"/>
  <c r="P54" i="47"/>
  <c r="W54" i="47"/>
  <c r="E51" i="48" s="1" a="1"/>
  <c r="E51" i="48" s="1"/>
  <c r="P62" i="63"/>
  <c r="J63" i="63"/>
  <c r="M55" i="47" a="1"/>
  <c r="M55" i="47" s="1"/>
  <c r="M56" i="47" s="1"/>
  <c r="T55" i="47" a="1"/>
  <c r="T55" i="47" s="1"/>
  <c r="AA55" i="47" a="1"/>
  <c r="AA55" i="47" s="1"/>
  <c r="AX13" i="22"/>
  <c r="AX19" i="22" s="1"/>
  <c r="J49" i="62"/>
  <c r="Q55" i="47" a="1"/>
  <c r="Q55" i="47" s="1"/>
  <c r="E50" i="48" a="1"/>
  <c r="E50" i="48" s="1"/>
  <c r="AX15" i="22"/>
  <c r="AX21" i="22" s="1"/>
  <c r="E53" i="59"/>
  <c r="V55" i="47" a="1"/>
  <c r="V55" i="47" s="1"/>
  <c r="V56" i="47" s="1"/>
  <c r="C53" i="59"/>
  <c r="AC55" i="47" a="1"/>
  <c r="AC55" i="47" s="1"/>
  <c r="AC56" i="47" s="1"/>
  <c r="F50" i="57" a="1"/>
  <c r="F50" i="57" s="1"/>
  <c r="E54" i="59" s="1"/>
  <c r="L54" i="59" s="1"/>
  <c r="D50" i="57" a="1"/>
  <c r="D50" i="57" s="1"/>
  <c r="C54" i="59" s="1"/>
  <c r="I51" i="62" s="1"/>
  <c r="J55" i="47" a="1"/>
  <c r="J55" i="47" s="1"/>
  <c r="O55" i="47" a="1"/>
  <c r="O55" i="47" s="1"/>
  <c r="O56" i="47" s="1"/>
  <c r="T56" i="47"/>
  <c r="AA56" i="47"/>
  <c r="L55" i="47" a="1"/>
  <c r="L55" i="47" s="1"/>
  <c r="L56" i="47" s="1"/>
  <c r="D51" i="57" a="1"/>
  <c r="D51" i="57" s="1"/>
  <c r="F51" i="48" a="1"/>
  <c r="F51" i="48" s="1"/>
  <c r="L51" i="48" s="1"/>
  <c r="Z55" i="47" a="1"/>
  <c r="Z55" i="47" s="1"/>
  <c r="Z56" i="47" s="1"/>
  <c r="S55" i="47" a="1"/>
  <c r="S55" i="47" s="1"/>
  <c r="S56" i="47" s="1"/>
  <c r="N55" i="47" a="1"/>
  <c r="N55" i="47" s="1"/>
  <c r="N56" i="47" s="1"/>
  <c r="U55" i="47" a="1"/>
  <c r="U55" i="47" s="1"/>
  <c r="U56" i="47" s="1"/>
  <c r="AB55" i="47" a="1"/>
  <c r="AB55" i="47" s="1"/>
  <c r="AB56" i="47" s="1"/>
  <c r="K55" i="47" a="1"/>
  <c r="K55" i="47" s="1"/>
  <c r="K56" i="47" s="1"/>
  <c r="R55" i="47" a="1"/>
  <c r="R55" i="47" s="1"/>
  <c r="R56" i="47" s="1"/>
  <c r="Y55" i="47" a="1"/>
  <c r="Y55" i="47" s="1"/>
  <c r="J50" i="62"/>
  <c r="H50" i="62"/>
  <c r="B54" i="59"/>
  <c r="C51" i="57" a="1"/>
  <c r="C51" i="57" s="1"/>
  <c r="C51" i="48" a="1"/>
  <c r="C51" i="48" s="1"/>
  <c r="I51" i="48" s="1"/>
  <c r="L13" i="59"/>
  <c r="K10" i="62"/>
  <c r="K12" i="59"/>
  <c r="J9" i="62"/>
  <c r="L12" i="59"/>
  <c r="K9" i="62"/>
  <c r="K13" i="59"/>
  <c r="J10" i="62"/>
  <c r="I10" i="62"/>
  <c r="J13" i="59"/>
  <c r="I9" i="62"/>
  <c r="J12" i="59"/>
  <c r="I13" i="59"/>
  <c r="H10" i="62"/>
  <c r="I12" i="59"/>
  <c r="H9" i="62"/>
  <c r="AP57" i="53"/>
  <c r="Y57" i="53"/>
  <c r="AO58" i="53" a="1"/>
  <c r="AO58" i="53" s="1"/>
  <c r="AM58" i="53" a="1"/>
  <c r="AM58" i="53" s="1"/>
  <c r="W57" i="53"/>
  <c r="U57" i="53"/>
  <c r="AK58" i="53" a="1"/>
  <c r="AK58" i="53" s="1"/>
  <c r="AG58" i="53" a="1"/>
  <c r="AG58" i="53" s="1"/>
  <c r="Q58" i="53" a="1"/>
  <c r="Q58" i="53" s="1"/>
  <c r="R57" i="53"/>
  <c r="AC58" i="53" a="1"/>
  <c r="AC58" i="53" s="1"/>
  <c r="M58" i="53" a="1"/>
  <c r="M58" i="53" s="1"/>
  <c r="AV58" i="53" a="1"/>
  <c r="AV58" i="53" s="1"/>
  <c r="AR58" i="53" a="1"/>
  <c r="AR58" i="53" s="1"/>
  <c r="AT58" i="53" a="1"/>
  <c r="AT58" i="53" s="1"/>
  <c r="N58" i="53" a="1"/>
  <c r="N58" i="53" s="1"/>
  <c r="P58" i="53" a="1"/>
  <c r="P58" i="53" s="1"/>
  <c r="AW58" i="53" a="1"/>
  <c r="AW58" i="53" s="1"/>
  <c r="AF58" i="53" a="1"/>
  <c r="AF58" i="53" s="1"/>
  <c r="L58" i="53" a="1"/>
  <c r="L58" i="53" s="1"/>
  <c r="AS58" i="53" a="1"/>
  <c r="AS58" i="53" s="1"/>
  <c r="AB58" i="53" a="1"/>
  <c r="AB58" i="53" s="1"/>
  <c r="AD58" i="53" a="1"/>
  <c r="AD58" i="53" s="1"/>
  <c r="AJ58" i="53" a="1"/>
  <c r="AJ58" i="53" s="1"/>
  <c r="O58" i="53" a="1"/>
  <c r="O58" i="53" s="1"/>
  <c r="AU58" i="53" a="1"/>
  <c r="AU58" i="53" s="1"/>
  <c r="AE58" i="53" a="1"/>
  <c r="AE58" i="53" s="1"/>
  <c r="T57" i="53"/>
  <c r="AL58" i="53" a="1"/>
  <c r="AL58" i="53" s="1"/>
  <c r="V57" i="53"/>
  <c r="X57" i="53"/>
  <c r="AN58" i="53" a="1"/>
  <c r="AN58" i="53" s="1"/>
  <c r="A64" i="53"/>
  <c r="K62" i="53"/>
  <c r="AY14" i="22" l="1"/>
  <c r="AY20" i="22" s="1"/>
  <c r="K50" i="48"/>
  <c r="K51" i="48"/>
  <c r="I54" i="59"/>
  <c r="B109" i="59"/>
  <c r="I109" i="59" s="1"/>
  <c r="I50" i="62"/>
  <c r="C109" i="59"/>
  <c r="J109" i="59" s="1"/>
  <c r="C108" i="59"/>
  <c r="J108" i="59" s="1"/>
  <c r="L53" i="59"/>
  <c r="E109" i="59"/>
  <c r="L109" i="59" s="1"/>
  <c r="E108" i="59"/>
  <c r="L108" i="59" s="1"/>
  <c r="H110" i="62"/>
  <c r="H109" i="62"/>
  <c r="H108" i="62"/>
  <c r="H107" i="62"/>
  <c r="H106" i="62"/>
  <c r="H105" i="62"/>
  <c r="H104" i="62"/>
  <c r="H103" i="62"/>
  <c r="H102" i="62"/>
  <c r="H101" i="62"/>
  <c r="H100" i="62"/>
  <c r="H99" i="62"/>
  <c r="H98" i="62"/>
  <c r="H97" i="62"/>
  <c r="H96" i="62"/>
  <c r="H95" i="62"/>
  <c r="H94" i="62"/>
  <c r="H93" i="62"/>
  <c r="H92" i="62"/>
  <c r="H91" i="62"/>
  <c r="H90" i="62"/>
  <c r="H89" i="62"/>
  <c r="H88" i="62"/>
  <c r="H87" i="62"/>
  <c r="H86" i="62"/>
  <c r="H85" i="62"/>
  <c r="H84" i="62"/>
  <c r="H83" i="62"/>
  <c r="H82" i="62"/>
  <c r="H81" i="62"/>
  <c r="H80" i="62"/>
  <c r="H79" i="62"/>
  <c r="H78" i="62"/>
  <c r="H77" i="62"/>
  <c r="H76" i="62"/>
  <c r="H75" i="62"/>
  <c r="H74" i="62"/>
  <c r="H73" i="62"/>
  <c r="H72" i="62"/>
  <c r="H71" i="62"/>
  <c r="H70" i="62"/>
  <c r="H69" i="62"/>
  <c r="I111" i="62"/>
  <c r="I110" i="62"/>
  <c r="I109" i="62"/>
  <c r="I108" i="62"/>
  <c r="I107" i="62"/>
  <c r="I106" i="62"/>
  <c r="I105" i="62"/>
  <c r="I104" i="62"/>
  <c r="I103" i="62"/>
  <c r="I102" i="62"/>
  <c r="I101" i="62"/>
  <c r="I100" i="62"/>
  <c r="I99" i="62"/>
  <c r="I98" i="62"/>
  <c r="I97" i="62"/>
  <c r="I96" i="62"/>
  <c r="I95" i="62"/>
  <c r="I94" i="62"/>
  <c r="I93" i="62"/>
  <c r="I92" i="62"/>
  <c r="I91" i="62"/>
  <c r="I90" i="62"/>
  <c r="I89" i="62"/>
  <c r="I88" i="62"/>
  <c r="I87" i="62"/>
  <c r="I86" i="62"/>
  <c r="I85" i="62"/>
  <c r="I84" i="62"/>
  <c r="I83" i="62"/>
  <c r="I82" i="62"/>
  <c r="I81" i="62"/>
  <c r="I80" i="62"/>
  <c r="I79" i="62"/>
  <c r="I78" i="62"/>
  <c r="I77" i="62"/>
  <c r="I76" i="62"/>
  <c r="I75" i="62"/>
  <c r="I74" i="62"/>
  <c r="I73" i="62"/>
  <c r="I72" i="62"/>
  <c r="I71" i="62"/>
  <c r="I70" i="62"/>
  <c r="I69" i="62"/>
  <c r="K109" i="62"/>
  <c r="K108" i="62"/>
  <c r="K107" i="62"/>
  <c r="K106" i="62"/>
  <c r="K105" i="62"/>
  <c r="K104" i="62"/>
  <c r="K103" i="62"/>
  <c r="K102" i="62"/>
  <c r="K101" i="62"/>
  <c r="K100" i="62"/>
  <c r="K99" i="62"/>
  <c r="K98" i="62"/>
  <c r="K97" i="62"/>
  <c r="K96" i="62"/>
  <c r="K95" i="62"/>
  <c r="K94" i="62"/>
  <c r="K93" i="62"/>
  <c r="K92" i="62"/>
  <c r="K91" i="62"/>
  <c r="K90" i="62"/>
  <c r="K89" i="62"/>
  <c r="K88" i="62"/>
  <c r="K87" i="62"/>
  <c r="K86" i="62"/>
  <c r="K85" i="62"/>
  <c r="K84" i="62"/>
  <c r="K83" i="62"/>
  <c r="K82" i="62"/>
  <c r="K81" i="62"/>
  <c r="K80" i="62"/>
  <c r="K79" i="62"/>
  <c r="K78" i="62"/>
  <c r="K77" i="62"/>
  <c r="K76" i="62"/>
  <c r="K75" i="62"/>
  <c r="K74" i="62"/>
  <c r="K73" i="62"/>
  <c r="K72" i="62"/>
  <c r="K71" i="62"/>
  <c r="K70" i="62"/>
  <c r="K69" i="62"/>
  <c r="J110" i="62"/>
  <c r="J109" i="62"/>
  <c r="J108" i="62"/>
  <c r="J107" i="62"/>
  <c r="J106" i="62"/>
  <c r="J105" i="62"/>
  <c r="J104" i="62"/>
  <c r="J103" i="62"/>
  <c r="J102" i="62"/>
  <c r="J101" i="62"/>
  <c r="J100" i="62"/>
  <c r="J99" i="62"/>
  <c r="J98" i="62"/>
  <c r="J97" i="62"/>
  <c r="J96" i="62"/>
  <c r="J95" i="62"/>
  <c r="J94" i="62"/>
  <c r="J93" i="62"/>
  <c r="J92" i="62"/>
  <c r="J91" i="62"/>
  <c r="J90" i="62"/>
  <c r="J89" i="62"/>
  <c r="J88" i="62"/>
  <c r="J87" i="62"/>
  <c r="J86" i="62"/>
  <c r="J85" i="62"/>
  <c r="J84" i="62"/>
  <c r="J83" i="62"/>
  <c r="J82" i="62"/>
  <c r="J81" i="62"/>
  <c r="J80" i="62"/>
  <c r="J79" i="62"/>
  <c r="J78" i="62"/>
  <c r="J77" i="62"/>
  <c r="J76" i="62"/>
  <c r="J75" i="62"/>
  <c r="J74" i="62"/>
  <c r="J73" i="62"/>
  <c r="J72" i="62"/>
  <c r="J71" i="62"/>
  <c r="J70" i="62"/>
  <c r="J69" i="62"/>
  <c r="X55" i="47" a="1"/>
  <c r="X55" i="47" s="1"/>
  <c r="X56" i="47" s="1"/>
  <c r="C62" i="47"/>
  <c r="C56" i="47"/>
  <c r="C60" i="47" s="1"/>
  <c r="I55" i="47"/>
  <c r="C52" i="48" s="1" a="1"/>
  <c r="C52" i="48" s="1"/>
  <c r="I52" i="48" s="1"/>
  <c r="Y56" i="47"/>
  <c r="X60" i="47" s="1"/>
  <c r="AD55" i="47"/>
  <c r="J56" i="47"/>
  <c r="J60" i="47" s="1"/>
  <c r="P55" i="47"/>
  <c r="P56" i="47" s="1"/>
  <c r="Q56" i="47"/>
  <c r="Q60" i="47" s="1"/>
  <c r="W55" i="47"/>
  <c r="K50" i="62"/>
  <c r="J53" i="59"/>
  <c r="D54" i="59"/>
  <c r="AZ14" i="22"/>
  <c r="AZ20" i="22" s="1"/>
  <c r="E51" i="57" a="1"/>
  <c r="E51" i="57" s="1"/>
  <c r="D55" i="59" s="1"/>
  <c r="J52" i="62" s="1"/>
  <c r="D51" i="48" a="1"/>
  <c r="D51" i="48" s="1"/>
  <c r="J51" i="48" s="1"/>
  <c r="J62" i="47"/>
  <c r="Q62" i="47"/>
  <c r="F51" i="57" a="1"/>
  <c r="F51" i="57" s="1"/>
  <c r="E55" i="59" s="1"/>
  <c r="W56" i="47"/>
  <c r="X62" i="47"/>
  <c r="F52" i="48" a="1"/>
  <c r="F52" i="48" s="1"/>
  <c r="L52" i="48" s="1"/>
  <c r="H51" i="62"/>
  <c r="B55" i="59"/>
  <c r="K51" i="62"/>
  <c r="J54" i="59"/>
  <c r="AZ15" i="22"/>
  <c r="AZ21" i="22" s="1"/>
  <c r="I56" i="47"/>
  <c r="C52" i="57" a="1"/>
  <c r="C52" i="57" s="1"/>
  <c r="AZ12" i="22"/>
  <c r="AZ18" i="22" s="1"/>
  <c r="AP58" i="53"/>
  <c r="W58" i="53"/>
  <c r="AM59" i="53" a="1"/>
  <c r="AM59" i="53" s="1"/>
  <c r="AN59" i="53" a="1"/>
  <c r="AN59" i="53" s="1"/>
  <c r="X58" i="53"/>
  <c r="Y58" i="53"/>
  <c r="AO59" i="53" a="1"/>
  <c r="AO59" i="53" s="1"/>
  <c r="AL59" i="53" a="1"/>
  <c r="AL59" i="53" s="1"/>
  <c r="V58" i="53"/>
  <c r="AU59" i="53" a="1"/>
  <c r="AU59" i="53" s="1"/>
  <c r="AD59" i="53" a="1"/>
  <c r="AD59" i="53" s="1"/>
  <c r="AB59" i="53" a="1"/>
  <c r="AB59" i="53" s="1"/>
  <c r="Q59" i="53" a="1"/>
  <c r="Q59" i="53" s="1"/>
  <c r="AW59" i="53" a="1"/>
  <c r="AW59" i="53" s="1"/>
  <c r="AG59" i="53" a="1"/>
  <c r="AG59" i="53" s="1"/>
  <c r="M59" i="53" a="1"/>
  <c r="M59" i="53" s="1"/>
  <c r="AS59" i="53" a="1"/>
  <c r="AS59" i="53" s="1"/>
  <c r="AC59" i="53" a="1"/>
  <c r="AC59" i="53" s="1"/>
  <c r="AE59" i="53" a="1"/>
  <c r="AE59" i="53" s="1"/>
  <c r="O59" i="53" a="1"/>
  <c r="O59" i="53" s="1"/>
  <c r="AV59" i="53" a="1"/>
  <c r="AV59" i="53" s="1"/>
  <c r="AT59" i="53" a="1"/>
  <c r="AT59" i="53" s="1"/>
  <c r="AR59" i="53" a="1"/>
  <c r="AR59" i="53" s="1"/>
  <c r="T58" i="53"/>
  <c r="P59" i="53" a="1"/>
  <c r="P59" i="53" s="1"/>
  <c r="N59" i="53" a="1"/>
  <c r="N59" i="53" s="1"/>
  <c r="AJ59" i="53" a="1"/>
  <c r="AJ59" i="53" s="1"/>
  <c r="L59" i="53" a="1"/>
  <c r="L59" i="53" s="1"/>
  <c r="AF59" i="53" a="1"/>
  <c r="AF59" i="53" s="1"/>
  <c r="R58" i="53"/>
  <c r="U58" i="53"/>
  <c r="AK59" i="53" a="1"/>
  <c r="AK59" i="53" s="1"/>
  <c r="A65" i="53"/>
  <c r="K63" i="53"/>
  <c r="I55" i="59" l="1"/>
  <c r="B110" i="59"/>
  <c r="I110" i="59" s="1"/>
  <c r="L55" i="59"/>
  <c r="E110" i="59"/>
  <c r="L110" i="59" s="1"/>
  <c r="K54" i="59"/>
  <c r="D110" i="59"/>
  <c r="K110" i="59" s="1"/>
  <c r="D109" i="59"/>
  <c r="K109" i="59" s="1"/>
  <c r="H111" i="62"/>
  <c r="K111" i="62"/>
  <c r="K110" i="62"/>
  <c r="J51" i="62"/>
  <c r="K55" i="59"/>
  <c r="AZ13" i="22"/>
  <c r="AZ19" i="22" s="1"/>
  <c r="F52" i="57" a="1"/>
  <c r="F52" i="57" s="1"/>
  <c r="E56" i="59" s="1"/>
  <c r="C55" i="59"/>
  <c r="E52" i="57" a="1"/>
  <c r="E52" i="57" s="1"/>
  <c r="AD56" i="47"/>
  <c r="D52" i="48" a="1"/>
  <c r="D52" i="48" s="1"/>
  <c r="J52" i="48" s="1"/>
  <c r="D52" i="57" a="1"/>
  <c r="D52" i="57" s="1"/>
  <c r="E52" i="48" a="1"/>
  <c r="E52" i="48" s="1"/>
  <c r="K52" i="48" s="1"/>
  <c r="K52" i="62"/>
  <c r="H52" i="62"/>
  <c r="BA15" i="22"/>
  <c r="BA21" i="22" s="1"/>
  <c r="BA12" i="22"/>
  <c r="BA18" i="22" s="1"/>
  <c r="B56" i="59"/>
  <c r="B111" i="59" s="1"/>
  <c r="I111" i="59" s="1"/>
  <c r="AP59" i="53"/>
  <c r="X59" i="53"/>
  <c r="AN60" i="53" a="1"/>
  <c r="AN60" i="53" s="1"/>
  <c r="U59" i="53"/>
  <c r="AK60" i="53" a="1"/>
  <c r="AK60" i="53" s="1"/>
  <c r="Y59" i="53"/>
  <c r="AO60" i="53" a="1"/>
  <c r="AO60" i="53" s="1"/>
  <c r="AC60" i="53" a="1"/>
  <c r="AC60" i="53" s="1"/>
  <c r="M60" i="53" a="1"/>
  <c r="M60" i="53" s="1"/>
  <c r="N60" i="53" a="1"/>
  <c r="N60" i="53" s="1"/>
  <c r="AV60" i="53" a="1"/>
  <c r="AV60" i="53" s="1"/>
  <c r="AJ60" i="53" a="1"/>
  <c r="AJ60" i="53" s="1"/>
  <c r="L60" i="53" a="1"/>
  <c r="L60" i="53" s="1"/>
  <c r="AR60" i="53" a="1"/>
  <c r="AR60" i="53" s="1"/>
  <c r="AT60" i="53" a="1"/>
  <c r="AT60" i="53" s="1"/>
  <c r="T59" i="53"/>
  <c r="P60" i="53" a="1"/>
  <c r="P60" i="53" s="1"/>
  <c r="AE60" i="53" a="1"/>
  <c r="AE60" i="53" s="1"/>
  <c r="AW60" i="53" a="1"/>
  <c r="AW60" i="53" s="1"/>
  <c r="AS60" i="53" a="1"/>
  <c r="AS60" i="53" s="1"/>
  <c r="AB60" i="53" a="1"/>
  <c r="AB60" i="53" s="1"/>
  <c r="AD60" i="53" a="1"/>
  <c r="AD60" i="53" s="1"/>
  <c r="R59" i="53"/>
  <c r="AU60" i="53" a="1"/>
  <c r="AU60" i="53" s="1"/>
  <c r="O60" i="53" a="1"/>
  <c r="O60" i="53" s="1"/>
  <c r="AG60" i="53" a="1"/>
  <c r="AG60" i="53" s="1"/>
  <c r="Q60" i="53" a="1"/>
  <c r="Q60" i="53" s="1"/>
  <c r="AF60" i="53" a="1"/>
  <c r="AF60" i="53" s="1"/>
  <c r="W59" i="53"/>
  <c r="AM60" i="53" a="1"/>
  <c r="AM60" i="53" s="1"/>
  <c r="AL60" i="53" a="1"/>
  <c r="AL60" i="53" s="1"/>
  <c r="V59" i="53"/>
  <c r="A66" i="53"/>
  <c r="K64" i="53"/>
  <c r="I52" i="62" l="1"/>
  <c r="C110" i="59"/>
  <c r="J110" i="59" s="1"/>
  <c r="L56" i="59"/>
  <c r="E111" i="59"/>
  <c r="L111" i="59" s="1"/>
  <c r="H112" i="62"/>
  <c r="K112" i="62"/>
  <c r="I112" i="62"/>
  <c r="J112" i="62"/>
  <c r="J111" i="62"/>
  <c r="BA13" i="22"/>
  <c r="BA19" i="22" s="1"/>
  <c r="J55" i="59"/>
  <c r="C56" i="59"/>
  <c r="D56" i="59"/>
  <c r="BA14" i="22"/>
  <c r="BA20" i="22" s="1"/>
  <c r="K53" i="62"/>
  <c r="K113" i="62" s="1"/>
  <c r="I56" i="59"/>
  <c r="H53" i="62"/>
  <c r="H113" i="62" s="1"/>
  <c r="AP60" i="53"/>
  <c r="W60" i="53"/>
  <c r="AM61" i="53" a="1"/>
  <c r="AM61" i="53" s="1"/>
  <c r="X60" i="53"/>
  <c r="AN61" i="53" a="1"/>
  <c r="AN61" i="53" s="1"/>
  <c r="U60" i="53"/>
  <c r="AK61" i="53" a="1"/>
  <c r="AK61" i="53" s="1"/>
  <c r="AE61" i="53" a="1"/>
  <c r="AE61" i="53" s="1"/>
  <c r="O61" i="53" a="1"/>
  <c r="O61" i="53" s="1"/>
  <c r="AV61" i="53" a="1"/>
  <c r="AV61" i="53" s="1"/>
  <c r="AR61" i="53" a="1"/>
  <c r="AR61" i="53" s="1"/>
  <c r="AS61" i="53" a="1"/>
  <c r="AS61" i="53" s="1"/>
  <c r="AT61" i="53" a="1"/>
  <c r="AT61" i="53" s="1"/>
  <c r="P61" i="53" a="1"/>
  <c r="P61" i="53" s="1"/>
  <c r="N61" i="53" a="1"/>
  <c r="N61" i="53" s="1"/>
  <c r="T60" i="53"/>
  <c r="L61" i="53" a="1"/>
  <c r="L61" i="53" s="1"/>
  <c r="AF61" i="53" a="1"/>
  <c r="AF61" i="53" s="1"/>
  <c r="AJ61" i="53" a="1"/>
  <c r="AJ61" i="53" s="1"/>
  <c r="AU61" i="53" a="1"/>
  <c r="AU61" i="53" s="1"/>
  <c r="AD61" i="53" a="1"/>
  <c r="AD61" i="53" s="1"/>
  <c r="AB61" i="53" a="1"/>
  <c r="AB61" i="53" s="1"/>
  <c r="R60" i="53"/>
  <c r="Q61" i="53" a="1"/>
  <c r="Q61" i="53" s="1"/>
  <c r="AW61" i="53" a="1"/>
  <c r="AW61" i="53" s="1"/>
  <c r="AG61" i="53" a="1"/>
  <c r="AG61" i="53" s="1"/>
  <c r="M61" i="53" a="1"/>
  <c r="M61" i="53" s="1"/>
  <c r="AC61" i="53" a="1"/>
  <c r="AC61" i="53" s="1"/>
  <c r="AO61" i="53" a="1"/>
  <c r="AO61" i="53" s="1"/>
  <c r="Y60" i="53"/>
  <c r="AL61" i="53" a="1"/>
  <c r="AL61" i="53" s="1"/>
  <c r="V60" i="53"/>
  <c r="A67" i="53"/>
  <c r="K65" i="53"/>
  <c r="K56" i="59" l="1"/>
  <c r="D111" i="59"/>
  <c r="K111" i="59" s="1"/>
  <c r="I53" i="62"/>
  <c r="I113" i="62" s="1"/>
  <c r="C111" i="59"/>
  <c r="J111" i="59" s="1"/>
  <c r="J56" i="59"/>
  <c r="J53" i="62"/>
  <c r="J113" i="62" s="1"/>
  <c r="AC62" i="53" a="1"/>
  <c r="AC62" i="53" s="1"/>
  <c r="M62" i="53" a="1"/>
  <c r="M62" i="53" s="1"/>
  <c r="O62" i="53" a="1"/>
  <c r="O62" i="53" s="1"/>
  <c r="AV62" i="53" a="1"/>
  <c r="AV62" i="53" s="1"/>
  <c r="AT62" i="53" a="1"/>
  <c r="AT62" i="53" s="1"/>
  <c r="AR62" i="53" a="1"/>
  <c r="AR62" i="53" s="1"/>
  <c r="AJ62" i="53" a="1"/>
  <c r="AJ62" i="53" s="1"/>
  <c r="N62" i="53" a="1"/>
  <c r="N62" i="53" s="1"/>
  <c r="P62" i="53" a="1"/>
  <c r="P62" i="53" s="1"/>
  <c r="L62" i="53" a="1"/>
  <c r="L62" i="53" s="1"/>
  <c r="T61" i="53"/>
  <c r="AW62" i="53" a="1"/>
  <c r="AW62" i="53" s="1"/>
  <c r="AF62" i="53" a="1"/>
  <c r="AF62" i="53" s="1"/>
  <c r="AE62" i="53" a="1"/>
  <c r="AE62" i="53" s="1"/>
  <c r="R61" i="53"/>
  <c r="AS62" i="53" a="1"/>
  <c r="AS62" i="53" s="1"/>
  <c r="AB62" i="53" a="1"/>
  <c r="AB62" i="53" s="1"/>
  <c r="AD62" i="53" a="1"/>
  <c r="AD62" i="53" s="1"/>
  <c r="AU62" i="53" a="1"/>
  <c r="AU62" i="53" s="1"/>
  <c r="AG62" i="53" a="1"/>
  <c r="AG62" i="53" s="1"/>
  <c r="Q62" i="53" a="1"/>
  <c r="Q62" i="53" s="1"/>
  <c r="W61" i="53"/>
  <c r="AM62" i="53" a="1"/>
  <c r="AM62" i="53" s="1"/>
  <c r="Y61" i="53"/>
  <c r="AO62" i="53" a="1"/>
  <c r="AO62" i="53" s="1"/>
  <c r="AL62" i="53" a="1"/>
  <c r="AL62" i="53" s="1"/>
  <c r="V61" i="53"/>
  <c r="AP61" i="53"/>
  <c r="X61" i="53"/>
  <c r="AN62" i="53" a="1"/>
  <c r="AN62" i="53" s="1"/>
  <c r="U61" i="53"/>
  <c r="AK62" i="53" a="1"/>
  <c r="AK62" i="53" s="1"/>
  <c r="A68" i="53"/>
  <c r="K66" i="53"/>
  <c r="AP62" i="53" l="1"/>
  <c r="AL63" i="53" a="1"/>
  <c r="AL63" i="53" s="1"/>
  <c r="V62" i="53"/>
  <c r="AO63" i="53" a="1"/>
  <c r="AO63" i="53" s="1"/>
  <c r="Y62" i="53"/>
  <c r="W62" i="53"/>
  <c r="AM63" i="53" a="1"/>
  <c r="AM63" i="53" s="1"/>
  <c r="L63" i="53" a="1"/>
  <c r="L63" i="53" s="1"/>
  <c r="AF63" i="53" a="1"/>
  <c r="AF63" i="53" s="1"/>
  <c r="AD63" i="53" a="1"/>
  <c r="AD63" i="53" s="1"/>
  <c r="AB63" i="53" a="1"/>
  <c r="AB63" i="53" s="1"/>
  <c r="AU63" i="53" a="1"/>
  <c r="AU63" i="53" s="1"/>
  <c r="Q63" i="53" a="1"/>
  <c r="Q63" i="53" s="1"/>
  <c r="AW63" i="53" a="1"/>
  <c r="AW63" i="53" s="1"/>
  <c r="AG63" i="53" a="1"/>
  <c r="AG63" i="53" s="1"/>
  <c r="M63" i="53" a="1"/>
  <c r="M63" i="53" s="1"/>
  <c r="AS63" i="53" a="1"/>
  <c r="AS63" i="53" s="1"/>
  <c r="AC63" i="53" a="1"/>
  <c r="AC63" i="53" s="1"/>
  <c r="T62" i="53"/>
  <c r="AE63" i="53" a="1"/>
  <c r="AE63" i="53" s="1"/>
  <c r="O63" i="53" a="1"/>
  <c r="O63" i="53" s="1"/>
  <c r="AJ63" i="53" a="1"/>
  <c r="AJ63" i="53" s="1"/>
  <c r="AV63" i="53" a="1"/>
  <c r="AV63" i="53" s="1"/>
  <c r="AR63" i="53" a="1"/>
  <c r="AR63" i="53" s="1"/>
  <c r="R62" i="53"/>
  <c r="AT63" i="53" a="1"/>
  <c r="AT63" i="53" s="1"/>
  <c r="P63" i="53" a="1"/>
  <c r="P63" i="53" s="1"/>
  <c r="N63" i="53" a="1"/>
  <c r="N63" i="53" s="1"/>
  <c r="AK63" i="53" a="1"/>
  <c r="AK63" i="53" s="1"/>
  <c r="U62" i="53"/>
  <c r="AN63" i="53" a="1"/>
  <c r="AN63" i="53" s="1"/>
  <c r="X62" i="53"/>
  <c r="A69" i="53"/>
  <c r="K67" i="53"/>
  <c r="AK64" i="53" l="1" a="1"/>
  <c r="AK64" i="53" s="1"/>
  <c r="U63" i="53"/>
  <c r="AE64" i="53" a="1"/>
  <c r="AE64" i="53" s="1"/>
  <c r="AG64" i="53" a="1"/>
  <c r="AG64" i="53" s="1"/>
  <c r="N64" i="53" a="1"/>
  <c r="N64" i="53" s="1"/>
  <c r="AJ64" i="53" a="1"/>
  <c r="AJ64" i="53" s="1"/>
  <c r="AC64" i="53" a="1"/>
  <c r="AC64" i="53" s="1"/>
  <c r="AR64" i="53" a="1"/>
  <c r="AR64" i="53" s="1"/>
  <c r="T63" i="53"/>
  <c r="AT64" i="53" a="1"/>
  <c r="AT64" i="53" s="1"/>
  <c r="AF64" i="53" a="1"/>
  <c r="AF64" i="53" s="1"/>
  <c r="L64" i="53" a="1"/>
  <c r="L64" i="53" s="1"/>
  <c r="P64" i="53" a="1"/>
  <c r="P64" i="53" s="1"/>
  <c r="AB64" i="53" a="1"/>
  <c r="AB64" i="53" s="1"/>
  <c r="R63" i="53"/>
  <c r="AD64" i="53" a="1"/>
  <c r="AD64" i="53" s="1"/>
  <c r="AU64" i="53" a="1"/>
  <c r="AU64" i="53" s="1"/>
  <c r="AW64" i="53" a="1"/>
  <c r="AW64" i="53" s="1"/>
  <c r="Q64" i="53" a="1"/>
  <c r="Q64" i="53" s="1"/>
  <c r="AS64" i="53" a="1"/>
  <c r="AS64" i="53" s="1"/>
  <c r="M64" i="53" a="1"/>
  <c r="M64" i="53" s="1"/>
  <c r="O64" i="53" a="1"/>
  <c r="O64" i="53" s="1"/>
  <c r="AV64" i="53" a="1"/>
  <c r="AV64" i="53" s="1"/>
  <c r="AM64" i="53" a="1"/>
  <c r="AM64" i="53" s="1"/>
  <c r="W63" i="53"/>
  <c r="Y63" i="53"/>
  <c r="AO64" i="53" a="1"/>
  <c r="AO64" i="53" s="1"/>
  <c r="V63" i="53"/>
  <c r="AL64" i="53" a="1"/>
  <c r="AL64" i="53" s="1"/>
  <c r="X63" i="53"/>
  <c r="AN64" i="53" a="1"/>
  <c r="AN64" i="53" s="1"/>
  <c r="AP63" i="53"/>
  <c r="A70" i="53"/>
  <c r="K68" i="53"/>
  <c r="AM65" i="53" l="1" a="1"/>
  <c r="AM65" i="53" s="1"/>
  <c r="W64" i="53"/>
  <c r="AP64" i="53"/>
  <c r="U64" i="53"/>
  <c r="AK65" i="53" a="1"/>
  <c r="AK65" i="53" s="1"/>
  <c r="X64" i="53"/>
  <c r="AN65" i="53" a="1"/>
  <c r="AN65" i="53" s="1"/>
  <c r="AL65" i="53" a="1"/>
  <c r="AL65" i="53" s="1"/>
  <c r="V64" i="53"/>
  <c r="T64" i="53"/>
  <c r="AF65" i="53" a="1"/>
  <c r="AF65" i="53" s="1"/>
  <c r="AS65" i="53" a="1"/>
  <c r="AS65" i="53" s="1"/>
  <c r="O65" i="53" a="1"/>
  <c r="O65" i="53" s="1"/>
  <c r="AJ65" i="53" a="1"/>
  <c r="AJ65" i="53" s="1"/>
  <c r="AB65" i="53" a="1"/>
  <c r="AB65" i="53" s="1"/>
  <c r="R64" i="53"/>
  <c r="AU65" i="53" a="1"/>
  <c r="AU65" i="53" s="1"/>
  <c r="AD65" i="53" a="1"/>
  <c r="AD65" i="53" s="1"/>
  <c r="AG65" i="53" a="1"/>
  <c r="AG65" i="53" s="1"/>
  <c r="Q65" i="53" a="1"/>
  <c r="Q65" i="53" s="1"/>
  <c r="AT65" i="53" a="1"/>
  <c r="AT65" i="53" s="1"/>
  <c r="AC65" i="53" a="1"/>
  <c r="AC65" i="53" s="1"/>
  <c r="M65" i="53" a="1"/>
  <c r="M65" i="53" s="1"/>
  <c r="P65" i="53" a="1"/>
  <c r="P65" i="53" s="1"/>
  <c r="AV65" i="53" a="1"/>
  <c r="AV65" i="53" s="1"/>
  <c r="L65" i="53" a="1"/>
  <c r="L65" i="53" s="1"/>
  <c r="AE65" i="53" a="1"/>
  <c r="AE65" i="53" s="1"/>
  <c r="AR65" i="53" a="1"/>
  <c r="AR65" i="53" s="1"/>
  <c r="N65" i="53" a="1"/>
  <c r="N65" i="53" s="1"/>
  <c r="AW65" i="53" a="1"/>
  <c r="AW65" i="53" s="1"/>
  <c r="AO65" i="53" a="1"/>
  <c r="AO65" i="53" s="1"/>
  <c r="Y64" i="53"/>
  <c r="A71" i="53"/>
  <c r="K69" i="53"/>
  <c r="AP65" i="53" l="1"/>
  <c r="AN66" i="53" a="1"/>
  <c r="AN66" i="53" s="1"/>
  <c r="X65" i="53"/>
  <c r="AK66" i="53" a="1"/>
  <c r="AK66" i="53" s="1"/>
  <c r="U65" i="53"/>
  <c r="V65" i="53"/>
  <c r="AL66" i="53" a="1"/>
  <c r="AL66" i="53" s="1"/>
  <c r="W65" i="53"/>
  <c r="AM66" i="53" a="1"/>
  <c r="AM66" i="53" s="1"/>
  <c r="Y65" i="53"/>
  <c r="AO66" i="53" a="1"/>
  <c r="AO66" i="53" s="1"/>
  <c r="T65" i="53"/>
  <c r="AS66" i="53" a="1"/>
  <c r="AS66" i="53" s="1"/>
  <c r="M66" i="53" a="1"/>
  <c r="M66" i="53" s="1"/>
  <c r="N66" i="53" a="1"/>
  <c r="N66" i="53" s="1"/>
  <c r="AJ66" i="53" a="1"/>
  <c r="AJ66" i="53" s="1"/>
  <c r="AE66" i="53" a="1"/>
  <c r="AE66" i="53" s="1"/>
  <c r="O66" i="53" a="1"/>
  <c r="O66" i="53" s="1"/>
  <c r="R65" i="53"/>
  <c r="AG66" i="53" a="1"/>
  <c r="AG66" i="53" s="1"/>
  <c r="AV66" i="53" a="1"/>
  <c r="AV66" i="53" s="1"/>
  <c r="AC66" i="53" a="1"/>
  <c r="AC66" i="53" s="1"/>
  <c r="AT66" i="53" a="1"/>
  <c r="AT66" i="53" s="1"/>
  <c r="AR66" i="53" a="1"/>
  <c r="AR66" i="53" s="1"/>
  <c r="P66" i="53" a="1"/>
  <c r="P66" i="53" s="1"/>
  <c r="AF66" i="53" a="1"/>
  <c r="AF66" i="53" s="1"/>
  <c r="AB66" i="53" a="1"/>
  <c r="AB66" i="53" s="1"/>
  <c r="L66" i="53" a="1"/>
  <c r="L66" i="53" s="1"/>
  <c r="AD66" i="53" a="1"/>
  <c r="AD66" i="53" s="1"/>
  <c r="AU66" i="53" a="1"/>
  <c r="AU66" i="53" s="1"/>
  <c r="AW66" i="53" a="1"/>
  <c r="AW66" i="53" s="1"/>
  <c r="Q66" i="53" a="1"/>
  <c r="Q66" i="53" s="1"/>
  <c r="A72" i="53"/>
  <c r="K70" i="53"/>
  <c r="X66" i="53" l="1"/>
  <c r="AN67" i="53" a="1"/>
  <c r="AN67" i="53" s="1"/>
  <c r="Y66" i="53"/>
  <c r="AO67" i="53" a="1"/>
  <c r="AO67" i="53" s="1"/>
  <c r="V66" i="53"/>
  <c r="AL67" i="53" a="1"/>
  <c r="AL67" i="53" s="1"/>
  <c r="U66" i="53"/>
  <c r="AK67" i="53" a="1"/>
  <c r="AK67" i="53" s="1"/>
  <c r="N67" i="53" a="1"/>
  <c r="N67" i="53" s="1"/>
  <c r="AW67" i="53" a="1"/>
  <c r="AW67" i="53" s="1"/>
  <c r="T66" i="53"/>
  <c r="AF67" i="53" a="1"/>
  <c r="AF67" i="53" s="1"/>
  <c r="AS67" i="53" a="1"/>
  <c r="AS67" i="53" s="1"/>
  <c r="AJ67" i="53" a="1"/>
  <c r="AJ67" i="53" s="1"/>
  <c r="AB67" i="53" a="1"/>
  <c r="AB67" i="53" s="1"/>
  <c r="O67" i="53" a="1"/>
  <c r="O67" i="53" s="1"/>
  <c r="R66" i="53"/>
  <c r="AU67" i="53" a="1"/>
  <c r="AU67" i="53" s="1"/>
  <c r="P67" i="53" a="1"/>
  <c r="P67" i="53" s="1"/>
  <c r="AG67" i="53" a="1"/>
  <c r="AG67" i="53" s="1"/>
  <c r="Q67" i="53" a="1"/>
  <c r="Q67" i="53" s="1"/>
  <c r="L67" i="53" a="1"/>
  <c r="L67" i="53" s="1"/>
  <c r="AC67" i="53" a="1"/>
  <c r="AC67" i="53" s="1"/>
  <c r="M67" i="53" a="1"/>
  <c r="M67" i="53" s="1"/>
  <c r="AV67" i="53" a="1"/>
  <c r="AV67" i="53" s="1"/>
  <c r="AE67" i="53" a="1"/>
  <c r="AE67" i="53" s="1"/>
  <c r="AT67" i="53" a="1"/>
  <c r="AT67" i="53" s="1"/>
  <c r="AR67" i="53" a="1"/>
  <c r="AR67" i="53" s="1"/>
  <c r="AD67" i="53" a="1"/>
  <c r="AD67" i="53" s="1"/>
  <c r="AP66" i="53"/>
  <c r="AM67" i="53" a="1"/>
  <c r="AM67" i="53" s="1"/>
  <c r="W66" i="53"/>
  <c r="A73" i="53"/>
  <c r="K71" i="53"/>
  <c r="AP67" i="53" l="1"/>
  <c r="AK68" i="53" a="1"/>
  <c r="AK68" i="53" s="1"/>
  <c r="U67" i="53"/>
  <c r="AM68" i="53" a="1"/>
  <c r="AM68" i="53" s="1"/>
  <c r="W67" i="53"/>
  <c r="AE68" i="53" a="1"/>
  <c r="AE68" i="53" s="1"/>
  <c r="O68" i="53" a="1"/>
  <c r="O68" i="53" s="1"/>
  <c r="AV68" i="53" a="1"/>
  <c r="AV68" i="53" s="1"/>
  <c r="AG68" i="53" a="1"/>
  <c r="AG68" i="53" s="1"/>
  <c r="AR68" i="53" a="1"/>
  <c r="AR68" i="53" s="1"/>
  <c r="AC68" i="53" a="1"/>
  <c r="AC68" i="53" s="1"/>
  <c r="AT68" i="53" a="1"/>
  <c r="AT68" i="53" s="1"/>
  <c r="N68" i="53" a="1"/>
  <c r="N68" i="53" s="1"/>
  <c r="P68" i="53" a="1"/>
  <c r="P68" i="53" s="1"/>
  <c r="AF68" i="53" a="1"/>
  <c r="AF68" i="53" s="1"/>
  <c r="T67" i="53"/>
  <c r="L68" i="53" a="1"/>
  <c r="L68" i="53" s="1"/>
  <c r="AB68" i="53" a="1"/>
  <c r="AB68" i="53" s="1"/>
  <c r="AD68" i="53" a="1"/>
  <c r="AD68" i="53" s="1"/>
  <c r="AU68" i="53" a="1"/>
  <c r="AU68" i="53" s="1"/>
  <c r="AW68" i="53" a="1"/>
  <c r="AW68" i="53" s="1"/>
  <c r="Q68" i="53" a="1"/>
  <c r="Q68" i="53" s="1"/>
  <c r="AS68" i="53" a="1"/>
  <c r="AS68" i="53" s="1"/>
  <c r="M68" i="53" a="1"/>
  <c r="M68" i="53" s="1"/>
  <c r="R67" i="53"/>
  <c r="AJ68" i="53" a="1"/>
  <c r="AJ68" i="53" s="1"/>
  <c r="AO68" i="53" a="1"/>
  <c r="AO68" i="53" s="1"/>
  <c r="Y67" i="53"/>
  <c r="X67" i="53"/>
  <c r="AN68" i="53" a="1"/>
  <c r="AN68" i="53" s="1"/>
  <c r="AL68" i="53" a="1"/>
  <c r="AL68" i="53" s="1"/>
  <c r="V67" i="53"/>
  <c r="A74" i="53"/>
  <c r="K72" i="53"/>
  <c r="AP68" i="53" l="1"/>
  <c r="AF69" i="53" a="1"/>
  <c r="AF69" i="53" s="1"/>
  <c r="AS69" i="53" a="1"/>
  <c r="AS69" i="53" s="1"/>
  <c r="AT69" i="53" a="1"/>
  <c r="AT69" i="53" s="1"/>
  <c r="AB69" i="53" a="1"/>
  <c r="AB69" i="53" s="1"/>
  <c r="O69" i="53" a="1"/>
  <c r="O69" i="53" s="1"/>
  <c r="P69" i="53" a="1"/>
  <c r="P69" i="53" s="1"/>
  <c r="AE69" i="53" a="1"/>
  <c r="AE69" i="53" s="1"/>
  <c r="AU69" i="53" a="1"/>
  <c r="AU69" i="53" s="1"/>
  <c r="L69" i="53" a="1"/>
  <c r="L69" i="53" s="1"/>
  <c r="AG69" i="53" a="1"/>
  <c r="AG69" i="53" s="1"/>
  <c r="Q69" i="53" a="1"/>
  <c r="Q69" i="53" s="1"/>
  <c r="M69" i="53" a="1"/>
  <c r="M69" i="53" s="1"/>
  <c r="AD69" i="53" a="1"/>
  <c r="AD69" i="53" s="1"/>
  <c r="T68" i="53"/>
  <c r="AC69" i="53" a="1"/>
  <c r="AC69" i="53" s="1"/>
  <c r="AJ69" i="53" a="1"/>
  <c r="AJ69" i="53" s="1"/>
  <c r="AV69" i="53" a="1"/>
  <c r="AV69" i="53" s="1"/>
  <c r="R68" i="53"/>
  <c r="AR69" i="53" a="1"/>
  <c r="AR69" i="53" s="1"/>
  <c r="N69" i="53" a="1"/>
  <c r="N69" i="53" s="1"/>
  <c r="AW69" i="53" a="1"/>
  <c r="AW69" i="53" s="1"/>
  <c r="U68" i="53"/>
  <c r="AK69" i="53" a="1"/>
  <c r="AK69" i="53" s="1"/>
  <c r="W68" i="53"/>
  <c r="AM69" i="53" a="1"/>
  <c r="AM69" i="53" s="1"/>
  <c r="AO69" i="53" a="1"/>
  <c r="AO69" i="53" s="1"/>
  <c r="Y68" i="53"/>
  <c r="AN69" i="53" a="1"/>
  <c r="AN69" i="53" s="1"/>
  <c r="X68" i="53"/>
  <c r="V68" i="53"/>
  <c r="AL69" i="53" a="1"/>
  <c r="AL69" i="53" s="1"/>
  <c r="A75" i="53"/>
  <c r="K73" i="53"/>
  <c r="AP69" i="53" l="1"/>
  <c r="AN70" i="53" a="1"/>
  <c r="AN70" i="53" s="1"/>
  <c r="X69" i="53"/>
  <c r="AM70" i="53" a="1"/>
  <c r="AM70" i="53" s="1"/>
  <c r="W69" i="53"/>
  <c r="AL70" i="53" a="1"/>
  <c r="AL70" i="53" s="1"/>
  <c r="V69" i="53"/>
  <c r="AK70" i="53" a="1"/>
  <c r="AK70" i="53" s="1"/>
  <c r="U69" i="53"/>
  <c r="Y69" i="53"/>
  <c r="AO70" i="53" a="1"/>
  <c r="AO70" i="53" s="1"/>
  <c r="L70" i="53" a="1"/>
  <c r="L70" i="53" s="1"/>
  <c r="AB70" i="53" a="1"/>
  <c r="AB70" i="53" s="1"/>
  <c r="AE70" i="53" a="1"/>
  <c r="AE70" i="53" s="1"/>
  <c r="AD70" i="53" a="1"/>
  <c r="AD70" i="53" s="1"/>
  <c r="AU70" i="53" a="1"/>
  <c r="AU70" i="53" s="1"/>
  <c r="N70" i="53" a="1"/>
  <c r="N70" i="53" s="1"/>
  <c r="AC70" i="53" a="1"/>
  <c r="AC70" i="53" s="1"/>
  <c r="AW70" i="53" a="1"/>
  <c r="AW70" i="53" s="1"/>
  <c r="Q70" i="53" a="1"/>
  <c r="Q70" i="53" s="1"/>
  <c r="AS70" i="53" a="1"/>
  <c r="AS70" i="53" s="1"/>
  <c r="M70" i="53" a="1"/>
  <c r="M70" i="53" s="1"/>
  <c r="T69" i="53"/>
  <c r="AJ70" i="53" a="1"/>
  <c r="AJ70" i="53" s="1"/>
  <c r="R69" i="53"/>
  <c r="AF70" i="53" a="1"/>
  <c r="AF70" i="53" s="1"/>
  <c r="O70" i="53" a="1"/>
  <c r="O70" i="53" s="1"/>
  <c r="AR70" i="53" a="1"/>
  <c r="AR70" i="53" s="1"/>
  <c r="AG70" i="53" a="1"/>
  <c r="AG70" i="53" s="1"/>
  <c r="AV70" i="53" a="1"/>
  <c r="AV70" i="53" s="1"/>
  <c r="AT70" i="53" a="1"/>
  <c r="AT70" i="53" s="1"/>
  <c r="P70" i="53" a="1"/>
  <c r="P70" i="53" s="1"/>
  <c r="A76" i="53"/>
  <c r="K74" i="53"/>
  <c r="AP70" i="53" l="1"/>
  <c r="AL71" i="53" a="1"/>
  <c r="AL71" i="53" s="1"/>
  <c r="V70" i="53"/>
  <c r="X70" i="53"/>
  <c r="AN71" i="53" a="1"/>
  <c r="AN71" i="53" s="1"/>
  <c r="AK71" i="53" a="1"/>
  <c r="AK71" i="53" s="1"/>
  <c r="U70" i="53"/>
  <c r="Y70" i="53"/>
  <c r="AO71" i="53" a="1"/>
  <c r="AO71" i="53" s="1"/>
  <c r="T70" i="53"/>
  <c r="AR71" i="53" a="1"/>
  <c r="AR71" i="53" s="1"/>
  <c r="AD71" i="53" a="1"/>
  <c r="AD71" i="53" s="1"/>
  <c r="P71" i="53" a="1"/>
  <c r="P71" i="53" s="1"/>
  <c r="AJ71" i="53" a="1"/>
  <c r="AJ71" i="53" s="1"/>
  <c r="N71" i="53" a="1"/>
  <c r="N71" i="53" s="1"/>
  <c r="AW71" i="53" a="1"/>
  <c r="AW71" i="53" s="1"/>
  <c r="AT71" i="53" a="1"/>
  <c r="AT71" i="53" s="1"/>
  <c r="R70" i="53"/>
  <c r="AF71" i="53" a="1"/>
  <c r="AF71" i="53" s="1"/>
  <c r="AS71" i="53" a="1"/>
  <c r="AS71" i="53" s="1"/>
  <c r="Q71" i="53" a="1"/>
  <c r="Q71" i="53" s="1"/>
  <c r="AB71" i="53" a="1"/>
  <c r="AB71" i="53" s="1"/>
  <c r="O71" i="53" a="1"/>
  <c r="O71" i="53" s="1"/>
  <c r="M71" i="53" a="1"/>
  <c r="M71" i="53" s="1"/>
  <c r="AU71" i="53" a="1"/>
  <c r="AU71" i="53" s="1"/>
  <c r="L71" i="53" a="1"/>
  <c r="L71" i="53" s="1"/>
  <c r="AG71" i="53" a="1"/>
  <c r="AG71" i="53" s="1"/>
  <c r="AC71" i="53" a="1"/>
  <c r="AC71" i="53" s="1"/>
  <c r="AV71" i="53" a="1"/>
  <c r="AV71" i="53" s="1"/>
  <c r="AE71" i="53" a="1"/>
  <c r="AE71" i="53" s="1"/>
  <c r="AM71" i="53" a="1"/>
  <c r="AM71" i="53" s="1"/>
  <c r="W70" i="53"/>
  <c r="A77" i="53"/>
  <c r="K75" i="53"/>
  <c r="AP71" i="53" l="1"/>
  <c r="U71" i="53"/>
  <c r="AK72" i="53" a="1"/>
  <c r="AK72" i="53" s="1"/>
  <c r="AM72" i="53" a="1"/>
  <c r="AM72" i="53" s="1"/>
  <c r="W71" i="53"/>
  <c r="V71" i="53"/>
  <c r="AL72" i="53" a="1"/>
  <c r="AL72" i="53" s="1"/>
  <c r="AO72" i="53" a="1"/>
  <c r="AO72" i="53" s="1"/>
  <c r="Y71" i="53"/>
  <c r="AN72" i="53" a="1"/>
  <c r="AN72" i="53" s="1"/>
  <c r="X71" i="53"/>
  <c r="AW72" i="53" a="1"/>
  <c r="AW72" i="53" s="1"/>
  <c r="Q72" i="53" a="1"/>
  <c r="Q72" i="53" s="1"/>
  <c r="AJ72" i="53" a="1"/>
  <c r="AJ72" i="53" s="1"/>
  <c r="M72" i="53" a="1"/>
  <c r="M72" i="53" s="1"/>
  <c r="AS72" i="53" a="1"/>
  <c r="AS72" i="53" s="1"/>
  <c r="R71" i="53"/>
  <c r="T71" i="53"/>
  <c r="AE72" i="53" a="1"/>
  <c r="AE72" i="53" s="1"/>
  <c r="O72" i="53" a="1"/>
  <c r="O72" i="53" s="1"/>
  <c r="AR72" i="53" a="1"/>
  <c r="AR72" i="53" s="1"/>
  <c r="AV72" i="53" a="1"/>
  <c r="AV72" i="53" s="1"/>
  <c r="AG72" i="53" a="1"/>
  <c r="AG72" i="53" s="1"/>
  <c r="AF72" i="53" a="1"/>
  <c r="AF72" i="53" s="1"/>
  <c r="AT72" i="53" a="1"/>
  <c r="AT72" i="53" s="1"/>
  <c r="AC72" i="53" a="1"/>
  <c r="AC72" i="53" s="1"/>
  <c r="N72" i="53" a="1"/>
  <c r="N72" i="53" s="1"/>
  <c r="P72" i="53" a="1"/>
  <c r="P72" i="53" s="1"/>
  <c r="AU72" i="53" a="1"/>
  <c r="AU72" i="53" s="1"/>
  <c r="L72" i="53" a="1"/>
  <c r="L72" i="53" s="1"/>
  <c r="AB72" i="53" a="1"/>
  <c r="AB72" i="53" s="1"/>
  <c r="AD72" i="53" a="1"/>
  <c r="AD72" i="53" s="1"/>
  <c r="A78" i="53"/>
  <c r="K76" i="53"/>
  <c r="AP72" i="53" l="1"/>
  <c r="U72" i="53"/>
  <c r="AK73" i="53" a="1"/>
  <c r="AK73" i="53" s="1"/>
  <c r="AB73" i="53" a="1"/>
  <c r="AB73" i="53" s="1"/>
  <c r="AT73" i="53" a="1"/>
  <c r="AT73" i="53" s="1"/>
  <c r="T72" i="53"/>
  <c r="AU73" i="53" a="1"/>
  <c r="AU73" i="53" s="1"/>
  <c r="P73" i="53" a="1"/>
  <c r="P73" i="53" s="1"/>
  <c r="AD73" i="53" a="1"/>
  <c r="AD73" i="53" s="1"/>
  <c r="AJ73" i="53" a="1"/>
  <c r="AJ73" i="53" s="1"/>
  <c r="AG73" i="53" a="1"/>
  <c r="AG73" i="53" s="1"/>
  <c r="Q73" i="53" a="1"/>
  <c r="Q73" i="53" s="1"/>
  <c r="L73" i="53" a="1"/>
  <c r="L73" i="53" s="1"/>
  <c r="R72" i="53"/>
  <c r="AC73" i="53" a="1"/>
  <c r="AC73" i="53" s="1"/>
  <c r="M73" i="53" a="1"/>
  <c r="M73" i="53" s="1"/>
  <c r="AV73" i="53" a="1"/>
  <c r="AV73" i="53" s="1"/>
  <c r="AE73" i="53" a="1"/>
  <c r="AE73" i="53" s="1"/>
  <c r="AR73" i="53" a="1"/>
  <c r="AR73" i="53" s="1"/>
  <c r="N73" i="53" a="1"/>
  <c r="N73" i="53" s="1"/>
  <c r="AW73" i="53" a="1"/>
  <c r="AW73" i="53" s="1"/>
  <c r="AF73" i="53" a="1"/>
  <c r="AF73" i="53" s="1"/>
  <c r="AS73" i="53" a="1"/>
  <c r="AS73" i="53" s="1"/>
  <c r="O73" i="53" a="1"/>
  <c r="O73" i="53" s="1"/>
  <c r="Y72" i="53"/>
  <c r="AO73" i="53" a="1"/>
  <c r="AO73" i="53" s="1"/>
  <c r="X72" i="53"/>
  <c r="AN73" i="53" a="1"/>
  <c r="AN73" i="53" s="1"/>
  <c r="AM73" i="53" a="1"/>
  <c r="AM73" i="53" s="1"/>
  <c r="W72" i="53"/>
  <c r="AL73" i="53" a="1"/>
  <c r="AL73" i="53" s="1"/>
  <c r="V72" i="53"/>
  <c r="A79" i="53"/>
  <c r="K77" i="53"/>
  <c r="AM74" i="53" l="1" a="1"/>
  <c r="AM74" i="53" s="1"/>
  <c r="W73" i="53"/>
  <c r="U73" i="53"/>
  <c r="AK74" i="53" a="1"/>
  <c r="AK74" i="53" s="1"/>
  <c r="AN74" i="53" a="1"/>
  <c r="AN74" i="53" s="1"/>
  <c r="X73" i="53"/>
  <c r="AE74" i="53" a="1"/>
  <c r="AE74" i="53" s="1"/>
  <c r="O74" i="53" a="1"/>
  <c r="O74" i="53" s="1"/>
  <c r="N74" i="53" a="1"/>
  <c r="N74" i="53" s="1"/>
  <c r="AJ74" i="53" a="1"/>
  <c r="AJ74" i="53" s="1"/>
  <c r="AG74" i="53" a="1"/>
  <c r="AG74" i="53" s="1"/>
  <c r="AV74" i="53" a="1"/>
  <c r="AV74" i="53" s="1"/>
  <c r="R73" i="53"/>
  <c r="AR74" i="53" a="1"/>
  <c r="AR74" i="53" s="1"/>
  <c r="T73" i="53"/>
  <c r="AT74" i="53" a="1"/>
  <c r="AT74" i="53" s="1"/>
  <c r="AC74" i="53" a="1"/>
  <c r="AC74" i="53" s="1"/>
  <c r="P74" i="53" a="1"/>
  <c r="P74" i="53" s="1"/>
  <c r="AF74" i="53" a="1"/>
  <c r="AF74" i="53" s="1"/>
  <c r="AB74" i="53" a="1"/>
  <c r="AB74" i="53" s="1"/>
  <c r="L74" i="53" a="1"/>
  <c r="L74" i="53" s="1"/>
  <c r="AD74" i="53" a="1"/>
  <c r="AD74" i="53" s="1"/>
  <c r="AU74" i="53" a="1"/>
  <c r="AU74" i="53" s="1"/>
  <c r="Q74" i="53" a="1"/>
  <c r="Q74" i="53" s="1"/>
  <c r="M74" i="53" a="1"/>
  <c r="M74" i="53" s="1"/>
  <c r="AW74" i="53" a="1"/>
  <c r="AW74" i="53" s="1"/>
  <c r="AS74" i="53" a="1"/>
  <c r="AS74" i="53" s="1"/>
  <c r="V73" i="53"/>
  <c r="AL74" i="53" a="1"/>
  <c r="AL74" i="53" s="1"/>
  <c r="AO74" i="53" a="1"/>
  <c r="AO74" i="53" s="1"/>
  <c r="Y73" i="53"/>
  <c r="AP73" i="53"/>
  <c r="A80" i="53"/>
  <c r="K78" i="53"/>
  <c r="AP74" i="53" l="1"/>
  <c r="AO75" i="53" a="1"/>
  <c r="AO75" i="53" s="1"/>
  <c r="Y74" i="53"/>
  <c r="W74" i="53"/>
  <c r="AM75" i="53" a="1"/>
  <c r="AM75" i="53" s="1"/>
  <c r="AU75" i="53" a="1"/>
  <c r="AU75" i="53" s="1"/>
  <c r="AT75" i="53" a="1"/>
  <c r="AT75" i="53" s="1"/>
  <c r="AD75" i="53" a="1"/>
  <c r="AD75" i="53" s="1"/>
  <c r="AG75" i="53" a="1"/>
  <c r="AG75" i="53" s="1"/>
  <c r="Q75" i="53" a="1"/>
  <c r="Q75" i="53" s="1"/>
  <c r="L75" i="53" a="1"/>
  <c r="L75" i="53" s="1"/>
  <c r="AC75" i="53" a="1"/>
  <c r="AC75" i="53" s="1"/>
  <c r="M75" i="53" a="1"/>
  <c r="M75" i="53" s="1"/>
  <c r="AV75" i="53" a="1"/>
  <c r="AV75" i="53" s="1"/>
  <c r="AE75" i="53" a="1"/>
  <c r="AE75" i="53" s="1"/>
  <c r="P75" i="53" a="1"/>
  <c r="P75" i="53" s="1"/>
  <c r="AS75" i="53" a="1"/>
  <c r="AS75" i="53" s="1"/>
  <c r="T74" i="53"/>
  <c r="AR75" i="53" a="1"/>
  <c r="AR75" i="53" s="1"/>
  <c r="AJ75" i="53" a="1"/>
  <c r="AJ75" i="53" s="1"/>
  <c r="N75" i="53" a="1"/>
  <c r="N75" i="53" s="1"/>
  <c r="AW75" i="53" a="1"/>
  <c r="AW75" i="53" s="1"/>
  <c r="R74" i="53"/>
  <c r="AF75" i="53" a="1"/>
  <c r="AF75" i="53" s="1"/>
  <c r="AB75" i="53" a="1"/>
  <c r="AB75" i="53" s="1"/>
  <c r="O75" i="53" a="1"/>
  <c r="O75" i="53" s="1"/>
  <c r="AN75" i="53" a="1"/>
  <c r="AN75" i="53" s="1"/>
  <c r="X74" i="53"/>
  <c r="U74" i="53"/>
  <c r="AK75" i="53" a="1"/>
  <c r="AK75" i="53" s="1"/>
  <c r="V74" i="53"/>
  <c r="AL75" i="53" a="1"/>
  <c r="AL75" i="53" s="1"/>
  <c r="A81" i="53"/>
  <c r="K79" i="53"/>
  <c r="AP75" i="53" l="1"/>
  <c r="AN76" i="53" a="1"/>
  <c r="AN76" i="53" s="1"/>
  <c r="X75" i="53"/>
  <c r="AL76" i="53" a="1"/>
  <c r="AL76" i="53" s="1"/>
  <c r="V75" i="53"/>
  <c r="AK76" i="53" a="1"/>
  <c r="AK76" i="53" s="1"/>
  <c r="U75" i="53"/>
  <c r="P76" i="53" a="1"/>
  <c r="P76" i="53" s="1"/>
  <c r="AF76" i="53" a="1"/>
  <c r="AF76" i="53" s="1"/>
  <c r="R75" i="53"/>
  <c r="L76" i="53" a="1"/>
  <c r="L76" i="53" s="1"/>
  <c r="AB76" i="53" a="1"/>
  <c r="AB76" i="53" s="1"/>
  <c r="AJ76" i="53" a="1"/>
  <c r="AJ76" i="53" s="1"/>
  <c r="M76" i="53" a="1"/>
  <c r="M76" i="53" s="1"/>
  <c r="AD76" i="53" a="1"/>
  <c r="AD76" i="53" s="1"/>
  <c r="AU76" i="53" a="1"/>
  <c r="AU76" i="53" s="1"/>
  <c r="T75" i="53"/>
  <c r="Q76" i="53" a="1"/>
  <c r="Q76" i="53" s="1"/>
  <c r="AW76" i="53" a="1"/>
  <c r="AW76" i="53" s="1"/>
  <c r="AV76" i="53" a="1"/>
  <c r="AV76" i="53" s="1"/>
  <c r="AS76" i="53" a="1"/>
  <c r="AS76" i="53" s="1"/>
  <c r="AE76" i="53" a="1"/>
  <c r="AE76" i="53" s="1"/>
  <c r="O76" i="53" a="1"/>
  <c r="O76" i="53" s="1"/>
  <c r="N76" i="53" a="1"/>
  <c r="N76" i="53" s="1"/>
  <c r="AR76" i="53" a="1"/>
  <c r="AR76" i="53" s="1"/>
  <c r="AG76" i="53" a="1"/>
  <c r="AG76" i="53" s="1"/>
  <c r="AT76" i="53" a="1"/>
  <c r="AT76" i="53" s="1"/>
  <c r="AC76" i="53" a="1"/>
  <c r="AC76" i="53" s="1"/>
  <c r="W75" i="53"/>
  <c r="AM76" i="53" a="1"/>
  <c r="AM76" i="53" s="1"/>
  <c r="Y75" i="53"/>
  <c r="AO76" i="53" a="1"/>
  <c r="AO76" i="53" s="1"/>
  <c r="A82" i="53"/>
  <c r="K80" i="53"/>
  <c r="AP76" i="53" l="1"/>
  <c r="AL77" i="53" a="1"/>
  <c r="AL77" i="53" s="1"/>
  <c r="V76" i="53"/>
  <c r="X76" i="53"/>
  <c r="AN77" i="53" a="1"/>
  <c r="AN77" i="53" s="1"/>
  <c r="W76" i="53"/>
  <c r="AM77" i="53" a="1"/>
  <c r="AM77" i="53" s="1"/>
  <c r="U76" i="53"/>
  <c r="AK77" i="53" a="1"/>
  <c r="AK77" i="53" s="1"/>
  <c r="AB77" i="53" a="1"/>
  <c r="AB77" i="53" s="1"/>
  <c r="O77" i="53" a="1"/>
  <c r="O77" i="53" s="1"/>
  <c r="Q77" i="53" a="1"/>
  <c r="Q77" i="53" s="1"/>
  <c r="AU77" i="53" a="1"/>
  <c r="AU77" i="53" s="1"/>
  <c r="P77" i="53" a="1"/>
  <c r="P77" i="53" s="1"/>
  <c r="N77" i="53" a="1"/>
  <c r="N77" i="53" s="1"/>
  <c r="AG77" i="53" a="1"/>
  <c r="AG77" i="53" s="1"/>
  <c r="AR77" i="53" a="1"/>
  <c r="AR77" i="53" s="1"/>
  <c r="AC77" i="53" a="1"/>
  <c r="AC77" i="53" s="1"/>
  <c r="M77" i="53" a="1"/>
  <c r="M77" i="53" s="1"/>
  <c r="AT77" i="53" a="1"/>
  <c r="AT77" i="53" s="1"/>
  <c r="T76" i="53"/>
  <c r="AW77" i="53" a="1"/>
  <c r="AW77" i="53" s="1"/>
  <c r="AV77" i="53" a="1"/>
  <c r="AV77" i="53" s="1"/>
  <c r="AE77" i="53" a="1"/>
  <c r="AE77" i="53" s="1"/>
  <c r="AD77" i="53" a="1"/>
  <c r="AD77" i="53" s="1"/>
  <c r="AF77" i="53" a="1"/>
  <c r="AF77" i="53" s="1"/>
  <c r="AS77" i="53" a="1"/>
  <c r="AS77" i="53" s="1"/>
  <c r="R76" i="53"/>
  <c r="L77" i="53" a="1"/>
  <c r="L77" i="53" s="1"/>
  <c r="AJ77" i="53" a="1"/>
  <c r="AJ77" i="53" s="1"/>
  <c r="AO77" i="53" a="1"/>
  <c r="AO77" i="53" s="1"/>
  <c r="Y76" i="53"/>
  <c r="A83" i="53"/>
  <c r="K81" i="53"/>
  <c r="AP77" i="53" l="1"/>
  <c r="V77" i="53"/>
  <c r="AL78" i="53" a="1"/>
  <c r="AL78" i="53" s="1"/>
  <c r="AN78" i="53" a="1"/>
  <c r="AN78" i="53" s="1"/>
  <c r="X77" i="53"/>
  <c r="AS78" i="53" a="1"/>
  <c r="AS78" i="53" s="1"/>
  <c r="M78" i="53" a="1"/>
  <c r="M78" i="53" s="1"/>
  <c r="R77" i="53"/>
  <c r="AR78" i="53" a="1"/>
  <c r="AR78" i="53" s="1"/>
  <c r="AE78" i="53" a="1"/>
  <c r="AE78" i="53" s="1"/>
  <c r="O78" i="53" a="1"/>
  <c r="O78" i="53" s="1"/>
  <c r="AV78" i="53" a="1"/>
  <c r="AV78" i="53" s="1"/>
  <c r="N78" i="53" a="1"/>
  <c r="N78" i="53" s="1"/>
  <c r="AG78" i="53" a="1"/>
  <c r="AG78" i="53" s="1"/>
  <c r="AT78" i="53" a="1"/>
  <c r="AT78" i="53" s="1"/>
  <c r="AC78" i="53" a="1"/>
  <c r="AC78" i="53" s="1"/>
  <c r="P78" i="53" a="1"/>
  <c r="P78" i="53" s="1"/>
  <c r="AF78" i="53" a="1"/>
  <c r="AF78" i="53" s="1"/>
  <c r="L78" i="53" a="1"/>
  <c r="L78" i="53" s="1"/>
  <c r="AB78" i="53" a="1"/>
  <c r="AB78" i="53" s="1"/>
  <c r="AD78" i="53" a="1"/>
  <c r="AD78" i="53" s="1"/>
  <c r="AU78" i="53" a="1"/>
  <c r="AU78" i="53" s="1"/>
  <c r="AW78" i="53" a="1"/>
  <c r="AW78" i="53" s="1"/>
  <c r="Q78" i="53" a="1"/>
  <c r="Q78" i="53" s="1"/>
  <c r="AJ78" i="53" a="1"/>
  <c r="AJ78" i="53" s="1"/>
  <c r="T77" i="53"/>
  <c r="AO78" i="53" a="1"/>
  <c r="AO78" i="53" s="1"/>
  <c r="Y77" i="53"/>
  <c r="AK78" i="53" a="1"/>
  <c r="AK78" i="53" s="1"/>
  <c r="U77" i="53"/>
  <c r="AM78" i="53" a="1"/>
  <c r="AM78" i="53" s="1"/>
  <c r="W77" i="53"/>
  <c r="A84" i="53"/>
  <c r="K82" i="53"/>
  <c r="AP78" i="53" l="1"/>
  <c r="X78" i="53"/>
  <c r="AN79" i="53" a="1"/>
  <c r="AN79" i="53" s="1"/>
  <c r="Y78" i="53"/>
  <c r="AO79" i="53" a="1"/>
  <c r="AO79" i="53" s="1"/>
  <c r="U78" i="53"/>
  <c r="AK79" i="53" a="1"/>
  <c r="AK79" i="53" s="1"/>
  <c r="AL79" i="53" a="1"/>
  <c r="AL79" i="53" s="1"/>
  <c r="V78" i="53"/>
  <c r="AG79" i="53" a="1"/>
  <c r="AG79" i="53" s="1"/>
  <c r="Q79" i="53" a="1"/>
  <c r="Q79" i="53" s="1"/>
  <c r="L79" i="53" a="1"/>
  <c r="L79" i="53" s="1"/>
  <c r="T78" i="53"/>
  <c r="AC79" i="53" a="1"/>
  <c r="AC79" i="53" s="1"/>
  <c r="M79" i="53" a="1"/>
  <c r="M79" i="53" s="1"/>
  <c r="AT79" i="53" a="1"/>
  <c r="AT79" i="53" s="1"/>
  <c r="AJ79" i="53" a="1"/>
  <c r="AJ79" i="53" s="1"/>
  <c r="AV79" i="53" a="1"/>
  <c r="AV79" i="53" s="1"/>
  <c r="AE79" i="53" a="1"/>
  <c r="AE79" i="53" s="1"/>
  <c r="R78" i="53"/>
  <c r="AR79" i="53" a="1"/>
  <c r="AR79" i="53" s="1"/>
  <c r="AD79" i="53" a="1"/>
  <c r="AD79" i="53" s="1"/>
  <c r="N79" i="53" a="1"/>
  <c r="N79" i="53" s="1"/>
  <c r="AW79" i="53" a="1"/>
  <c r="AW79" i="53" s="1"/>
  <c r="AF79" i="53" a="1"/>
  <c r="AF79" i="53" s="1"/>
  <c r="AS79" i="53" a="1"/>
  <c r="AS79" i="53" s="1"/>
  <c r="AB79" i="53" a="1"/>
  <c r="AB79" i="53" s="1"/>
  <c r="O79" i="53" a="1"/>
  <c r="O79" i="53" s="1"/>
  <c r="AU79" i="53" a="1"/>
  <c r="AU79" i="53" s="1"/>
  <c r="P79" i="53" a="1"/>
  <c r="P79" i="53" s="1"/>
  <c r="AM79" i="53" a="1"/>
  <c r="AM79" i="53" s="1"/>
  <c r="W78" i="53"/>
  <c r="A85" i="53"/>
  <c r="K83" i="53"/>
  <c r="AP79" i="53" l="1"/>
  <c r="AL80" i="53" a="1"/>
  <c r="AL80" i="53" s="1"/>
  <c r="V79" i="53"/>
  <c r="AK80" i="53" a="1"/>
  <c r="AK80" i="53" s="1"/>
  <c r="U79" i="53"/>
  <c r="AN80" i="53" a="1"/>
  <c r="AN80" i="53" s="1"/>
  <c r="X79" i="53"/>
  <c r="AM80" i="53" a="1"/>
  <c r="AM80" i="53" s="1"/>
  <c r="W79" i="53"/>
  <c r="AT80" i="53" a="1"/>
  <c r="AT80" i="53" s="1"/>
  <c r="AC80" i="53" a="1"/>
  <c r="AC80" i="53" s="1"/>
  <c r="AR80" i="53" a="1"/>
  <c r="AR80" i="53" s="1"/>
  <c r="AG80" i="53" a="1"/>
  <c r="AG80" i="53" s="1"/>
  <c r="P80" i="53" a="1"/>
  <c r="P80" i="53" s="1"/>
  <c r="AF80" i="53" a="1"/>
  <c r="AF80" i="53" s="1"/>
  <c r="O80" i="53" a="1"/>
  <c r="O80" i="53" s="1"/>
  <c r="L80" i="53" a="1"/>
  <c r="L80" i="53" s="1"/>
  <c r="AB80" i="53" a="1"/>
  <c r="AB80" i="53" s="1"/>
  <c r="N80" i="53" a="1"/>
  <c r="N80" i="53" s="1"/>
  <c r="AD80" i="53" a="1"/>
  <c r="AD80" i="53" s="1"/>
  <c r="AU80" i="53" a="1"/>
  <c r="AU80" i="53" s="1"/>
  <c r="T79" i="53"/>
  <c r="AV80" i="53" a="1"/>
  <c r="AV80" i="53" s="1"/>
  <c r="AW80" i="53" a="1"/>
  <c r="AW80" i="53" s="1"/>
  <c r="Q80" i="53" a="1"/>
  <c r="Q80" i="53" s="1"/>
  <c r="AJ80" i="53" a="1"/>
  <c r="AJ80" i="53" s="1"/>
  <c r="R79" i="53"/>
  <c r="AS80" i="53" a="1"/>
  <c r="AS80" i="53" s="1"/>
  <c r="M80" i="53" a="1"/>
  <c r="M80" i="53" s="1"/>
  <c r="AE80" i="53" a="1"/>
  <c r="AE80" i="53" s="1"/>
  <c r="AO80" i="53" a="1"/>
  <c r="AO80" i="53" s="1"/>
  <c r="Y79" i="53"/>
  <c r="A86" i="53"/>
  <c r="K84" i="53"/>
  <c r="AP80" i="53" l="1"/>
  <c r="AO81" i="53" a="1"/>
  <c r="AO81" i="53" s="1"/>
  <c r="Y80" i="53"/>
  <c r="AR81" i="53" a="1"/>
  <c r="AR81" i="53" s="1"/>
  <c r="AD81" i="53" a="1"/>
  <c r="AD81" i="53" s="1"/>
  <c r="AS81" i="53" a="1"/>
  <c r="AS81" i="53" s="1"/>
  <c r="P81" i="53" a="1"/>
  <c r="P81" i="53" s="1"/>
  <c r="N81" i="53" a="1"/>
  <c r="N81" i="53" s="1"/>
  <c r="AW81" i="53" a="1"/>
  <c r="AW81" i="53" s="1"/>
  <c r="AJ81" i="53" a="1"/>
  <c r="AJ81" i="53" s="1"/>
  <c r="L81" i="53" a="1"/>
  <c r="L81" i="53" s="1"/>
  <c r="AF81" i="53" a="1"/>
  <c r="AF81" i="53" s="1"/>
  <c r="AB81" i="53" a="1"/>
  <c r="AB81" i="53" s="1"/>
  <c r="O81" i="53" a="1"/>
  <c r="O81" i="53" s="1"/>
  <c r="Q81" i="53" a="1"/>
  <c r="Q81" i="53" s="1"/>
  <c r="AU81" i="53" a="1"/>
  <c r="AU81" i="53" s="1"/>
  <c r="T80" i="53"/>
  <c r="M81" i="53" a="1"/>
  <c r="M81" i="53" s="1"/>
  <c r="AG81" i="53" a="1"/>
  <c r="AG81" i="53" s="1"/>
  <c r="AT81" i="53" a="1"/>
  <c r="AT81" i="53" s="1"/>
  <c r="AC81" i="53" a="1"/>
  <c r="AC81" i="53" s="1"/>
  <c r="R80" i="53"/>
  <c r="AV81" i="53" a="1"/>
  <c r="AV81" i="53" s="1"/>
  <c r="AE81" i="53" a="1"/>
  <c r="AE81" i="53" s="1"/>
  <c r="AM81" i="53" a="1"/>
  <c r="AM81" i="53" s="1"/>
  <c r="W80" i="53"/>
  <c r="AN81" i="53" a="1"/>
  <c r="AN81" i="53" s="1"/>
  <c r="X80" i="53"/>
  <c r="U80" i="53"/>
  <c r="AK81" i="53" a="1"/>
  <c r="AK81" i="53" s="1"/>
  <c r="AL81" i="53" a="1"/>
  <c r="AL81" i="53" s="1"/>
  <c r="V80" i="53"/>
  <c r="A87" i="53"/>
  <c r="K85" i="53"/>
  <c r="AP81" i="53" l="1"/>
  <c r="V81" i="53"/>
  <c r="AL82" i="53" a="1"/>
  <c r="AL82" i="53" s="1"/>
  <c r="Y81" i="53"/>
  <c r="AO82" i="53" a="1"/>
  <c r="AO82" i="53" s="1"/>
  <c r="AN82" i="53" a="1"/>
  <c r="AN82" i="53" s="1"/>
  <c r="X81" i="53"/>
  <c r="AM82" i="53" a="1"/>
  <c r="AM82" i="53" s="1"/>
  <c r="W81" i="53"/>
  <c r="T81" i="53"/>
  <c r="AS82" i="53" a="1"/>
  <c r="AS82" i="53" s="1"/>
  <c r="M82" i="53" a="1"/>
  <c r="M82" i="53" s="1"/>
  <c r="AJ82" i="53" a="1"/>
  <c r="AJ82" i="53" s="1"/>
  <c r="AE82" i="53" a="1"/>
  <c r="AE82" i="53" s="1"/>
  <c r="O82" i="53" a="1"/>
  <c r="O82" i="53" s="1"/>
  <c r="N82" i="53" a="1"/>
  <c r="N82" i="53" s="1"/>
  <c r="L82" i="53" a="1"/>
  <c r="L82" i="53" s="1"/>
  <c r="R81" i="53"/>
  <c r="AG82" i="53" a="1"/>
  <c r="AG82" i="53" s="1"/>
  <c r="AV82" i="53" a="1"/>
  <c r="AV82" i="53" s="1"/>
  <c r="AR82" i="53" a="1"/>
  <c r="AR82" i="53" s="1"/>
  <c r="Q82" i="53" a="1"/>
  <c r="Q82" i="53" s="1"/>
  <c r="AT82" i="53" a="1"/>
  <c r="AT82" i="53" s="1"/>
  <c r="AC82" i="53" a="1"/>
  <c r="AC82" i="53" s="1"/>
  <c r="AB82" i="53" a="1"/>
  <c r="AB82" i="53" s="1"/>
  <c r="P82" i="53" a="1"/>
  <c r="P82" i="53" s="1"/>
  <c r="AF82" i="53" a="1"/>
  <c r="AF82" i="53" s="1"/>
  <c r="AD82" i="53" a="1"/>
  <c r="AD82" i="53" s="1"/>
  <c r="AU82" i="53" a="1"/>
  <c r="AU82" i="53" s="1"/>
  <c r="AW82" i="53" a="1"/>
  <c r="AW82" i="53" s="1"/>
  <c r="AK82" i="53" a="1"/>
  <c r="AK82" i="53" s="1"/>
  <c r="U81" i="53"/>
  <c r="A88" i="53"/>
  <c r="K86" i="53"/>
  <c r="AP82" i="53" l="1"/>
  <c r="AB83" i="53" a="1"/>
  <c r="AB83" i="53" s="1"/>
  <c r="O83" i="53" a="1"/>
  <c r="O83" i="53" s="1"/>
  <c r="Q83" i="53" a="1"/>
  <c r="Q83" i="53" s="1"/>
  <c r="AU83" i="53" a="1"/>
  <c r="AU83" i="53" s="1"/>
  <c r="P83" i="53" a="1"/>
  <c r="P83" i="53" s="1"/>
  <c r="L83" i="53" a="1"/>
  <c r="L83" i="53" s="1"/>
  <c r="AJ83" i="53" a="1"/>
  <c r="AJ83" i="53" s="1"/>
  <c r="AG83" i="53" a="1"/>
  <c r="AG83" i="53" s="1"/>
  <c r="AC83" i="53" a="1"/>
  <c r="AC83" i="53" s="1"/>
  <c r="M83" i="53" a="1"/>
  <c r="M83" i="53" s="1"/>
  <c r="AE83" i="53" a="1"/>
  <c r="AE83" i="53" s="1"/>
  <c r="AW83" i="53" a="1"/>
  <c r="AW83" i="53" s="1"/>
  <c r="AV83" i="53" a="1"/>
  <c r="AV83" i="53" s="1"/>
  <c r="AT83" i="53" a="1"/>
  <c r="AT83" i="53" s="1"/>
  <c r="R82" i="53"/>
  <c r="AR83" i="53" a="1"/>
  <c r="AR83" i="53" s="1"/>
  <c r="AD83" i="53" a="1"/>
  <c r="AD83" i="53" s="1"/>
  <c r="T82" i="53"/>
  <c r="N83" i="53" a="1"/>
  <c r="N83" i="53" s="1"/>
  <c r="AF83" i="53" a="1"/>
  <c r="AF83" i="53" s="1"/>
  <c r="AS83" i="53" a="1"/>
  <c r="AS83" i="53" s="1"/>
  <c r="AL83" i="53" a="1"/>
  <c r="AL83" i="53" s="1"/>
  <c r="V82" i="53"/>
  <c r="AM83" i="53" a="1"/>
  <c r="AM83" i="53" s="1"/>
  <c r="W82" i="53"/>
  <c r="Y82" i="53"/>
  <c r="AO83" i="53" a="1"/>
  <c r="AO83" i="53" s="1"/>
  <c r="AK83" i="53" a="1"/>
  <c r="AK83" i="53" s="1"/>
  <c r="U82" i="53"/>
  <c r="X82" i="53"/>
  <c r="AN83" i="53" a="1"/>
  <c r="AN83" i="53" s="1"/>
  <c r="A89" i="53"/>
  <c r="K87" i="53"/>
  <c r="AP83" i="53" l="1"/>
  <c r="AD84" i="53" a="1"/>
  <c r="AD84" i="53" s="1"/>
  <c r="AB84" i="53" a="1"/>
  <c r="AB84" i="53" s="1"/>
  <c r="R83" i="53"/>
  <c r="O84" i="53" a="1"/>
  <c r="O84" i="53" s="1"/>
  <c r="Q84" i="53" a="1"/>
  <c r="Q84" i="53" s="1"/>
  <c r="AT84" i="53" a="1"/>
  <c r="AT84" i="53" s="1"/>
  <c r="AS84" i="53" a="1"/>
  <c r="AS84" i="53" s="1"/>
  <c r="M84" i="53" a="1"/>
  <c r="M84" i="53" s="1"/>
  <c r="AW84" i="53" a="1"/>
  <c r="AW84" i="53" s="1"/>
  <c r="AV84" i="53" a="1"/>
  <c r="AV84" i="53" s="1"/>
  <c r="AG84" i="53" a="1"/>
  <c r="AG84" i="53" s="1"/>
  <c r="N84" i="53" a="1"/>
  <c r="N84" i="53" s="1"/>
  <c r="AE84" i="53" a="1"/>
  <c r="AE84" i="53" s="1"/>
  <c r="AC84" i="53" a="1"/>
  <c r="AC84" i="53" s="1"/>
  <c r="AU84" i="53" a="1"/>
  <c r="AU84" i="53" s="1"/>
  <c r="P84" i="53" a="1"/>
  <c r="P84" i="53" s="1"/>
  <c r="T83" i="53"/>
  <c r="L84" i="53" a="1"/>
  <c r="L84" i="53" s="1"/>
  <c r="AF84" i="53" a="1"/>
  <c r="AF84" i="53" s="1"/>
  <c r="AJ84" i="53" a="1"/>
  <c r="AJ84" i="53" s="1"/>
  <c r="AR84" i="53" a="1"/>
  <c r="AR84" i="53" s="1"/>
  <c r="AN84" i="53" a="1"/>
  <c r="AN84" i="53" s="1"/>
  <c r="X83" i="53"/>
  <c r="V83" i="53"/>
  <c r="AL84" i="53" a="1"/>
  <c r="AL84" i="53" s="1"/>
  <c r="AO84" i="53" a="1"/>
  <c r="AO84" i="53" s="1"/>
  <c r="Y83" i="53"/>
  <c r="U83" i="53"/>
  <c r="AK84" i="53" a="1"/>
  <c r="AK84" i="53" s="1"/>
  <c r="AM84" i="53" a="1"/>
  <c r="AM84" i="53" s="1"/>
  <c r="W83" i="53"/>
  <c r="A90" i="53"/>
  <c r="K88" i="53"/>
  <c r="AP84" i="53" l="1"/>
  <c r="AN85" i="53" a="1"/>
  <c r="AN85" i="53" s="1"/>
  <c r="X84" i="53"/>
  <c r="AK85" i="53" a="1"/>
  <c r="AK85" i="53" s="1"/>
  <c r="U84" i="53"/>
  <c r="AO85" i="53" a="1"/>
  <c r="AO85" i="53" s="1"/>
  <c r="Y84" i="53"/>
  <c r="AL85" i="53" a="1"/>
  <c r="AL85" i="53" s="1"/>
  <c r="V84" i="53"/>
  <c r="W84" i="53"/>
  <c r="AM85" i="53" a="1"/>
  <c r="AM85" i="53" s="1"/>
  <c r="AR85" i="53" a="1"/>
  <c r="AR85" i="53" s="1"/>
  <c r="M85" i="53" a="1"/>
  <c r="M85" i="53" s="1"/>
  <c r="AD85" i="53" a="1"/>
  <c r="AD85" i="53" s="1"/>
  <c r="N85" i="53" a="1"/>
  <c r="N85" i="53" s="1"/>
  <c r="AU85" i="53" a="1"/>
  <c r="AU85" i="53" s="1"/>
  <c r="AE85" i="53" a="1"/>
  <c r="AE85" i="53" s="1"/>
  <c r="AJ85" i="53" a="1"/>
  <c r="AJ85" i="53" s="1"/>
  <c r="AW85" i="53" a="1"/>
  <c r="AW85" i="53" s="1"/>
  <c r="Q85" i="53" a="1"/>
  <c r="Q85" i="53" s="1"/>
  <c r="AS85" i="53" a="1"/>
  <c r="AS85" i="53" s="1"/>
  <c r="AF85" i="53" a="1"/>
  <c r="AF85" i="53" s="1"/>
  <c r="L85" i="53" a="1"/>
  <c r="L85" i="53" s="1"/>
  <c r="O85" i="53" a="1"/>
  <c r="O85" i="53" s="1"/>
  <c r="AT85" i="53" a="1"/>
  <c r="AT85" i="53" s="1"/>
  <c r="AG85" i="53" a="1"/>
  <c r="AG85" i="53" s="1"/>
  <c r="P85" i="53" a="1"/>
  <c r="P85" i="53" s="1"/>
  <c r="AC85" i="53" a="1"/>
  <c r="AC85" i="53" s="1"/>
  <c r="AV85" i="53" a="1"/>
  <c r="AV85" i="53" s="1"/>
  <c r="AB85" i="53" a="1"/>
  <c r="AB85" i="53" s="1"/>
  <c r="T84" i="53"/>
  <c r="R84" i="53"/>
  <c r="A91" i="53"/>
  <c r="K89" i="53"/>
  <c r="AP85" i="53" l="1"/>
  <c r="W85" i="53"/>
  <c r="AM86" i="53" a="1"/>
  <c r="AM86" i="53" s="1"/>
  <c r="T85" i="53"/>
  <c r="AT86" i="53" a="1"/>
  <c r="AT86" i="53" s="1"/>
  <c r="N86" i="53" a="1"/>
  <c r="N86" i="53" s="1"/>
  <c r="AS86" i="53" a="1"/>
  <c r="AS86" i="53" s="1"/>
  <c r="AJ86" i="53" a="1"/>
  <c r="AJ86" i="53" s="1"/>
  <c r="AF86" i="53" a="1"/>
  <c r="AF86" i="53" s="1"/>
  <c r="P86" i="53" a="1"/>
  <c r="P86" i="53" s="1"/>
  <c r="AW86" i="53" a="1"/>
  <c r="AW86" i="53" s="1"/>
  <c r="L86" i="53" a="1"/>
  <c r="L86" i="53" s="1"/>
  <c r="R85" i="53"/>
  <c r="AB86" i="53" a="1"/>
  <c r="AB86" i="53" s="1"/>
  <c r="AU86" i="53" a="1"/>
  <c r="AU86" i="53" s="1"/>
  <c r="AD86" i="53" a="1"/>
  <c r="AD86" i="53" s="1"/>
  <c r="O86" i="53" a="1"/>
  <c r="O86" i="53" s="1"/>
  <c r="AC86" i="53" a="1"/>
  <c r="AC86" i="53" s="1"/>
  <c r="Q86" i="53" a="1"/>
  <c r="Q86" i="53" s="1"/>
  <c r="AG86" i="53" a="1"/>
  <c r="AG86" i="53" s="1"/>
  <c r="M86" i="53" a="1"/>
  <c r="M86" i="53" s="1"/>
  <c r="AV86" i="53" a="1"/>
  <c r="AV86" i="53" s="1"/>
  <c r="AR86" i="53" a="1"/>
  <c r="AR86" i="53" s="1"/>
  <c r="AE86" i="53" a="1"/>
  <c r="AE86" i="53" s="1"/>
  <c r="AL86" i="53" a="1"/>
  <c r="AL86" i="53" s="1"/>
  <c r="V85" i="53"/>
  <c r="U85" i="53"/>
  <c r="AK86" i="53" a="1"/>
  <c r="AK86" i="53" s="1"/>
  <c r="AO86" i="53" a="1"/>
  <c r="AO86" i="53" s="1"/>
  <c r="Y85" i="53"/>
  <c r="X85" i="53"/>
  <c r="AN86" i="53" a="1"/>
  <c r="AN86" i="53" s="1"/>
  <c r="A92" i="53"/>
  <c r="K90" i="53"/>
  <c r="AP86" i="53" l="1"/>
  <c r="AM87" i="53" a="1"/>
  <c r="AM87" i="53" s="1"/>
  <c r="W86" i="53"/>
  <c r="V86" i="53"/>
  <c r="AL87" i="53" a="1"/>
  <c r="AL87" i="53" s="1"/>
  <c r="AK87" i="53" a="1"/>
  <c r="AK87" i="53" s="1"/>
  <c r="U86" i="53"/>
  <c r="R86" i="53"/>
  <c r="O87" i="53" a="1"/>
  <c r="O87" i="53" s="1"/>
  <c r="AE87" i="53" a="1"/>
  <c r="AE87" i="53" s="1"/>
  <c r="AG87" i="53" a="1"/>
  <c r="AG87" i="53" s="1"/>
  <c r="L87" i="53" a="1"/>
  <c r="L87" i="53" s="1"/>
  <c r="AV87" i="53" a="1"/>
  <c r="AV87" i="53" s="1"/>
  <c r="AU87" i="53" a="1"/>
  <c r="AU87" i="53" s="1"/>
  <c r="AC87" i="53" a="1"/>
  <c r="AC87" i="53" s="1"/>
  <c r="AT87" i="53" a="1"/>
  <c r="AT87" i="53" s="1"/>
  <c r="P87" i="53" a="1"/>
  <c r="P87" i="53" s="1"/>
  <c r="Q87" i="53" a="1"/>
  <c r="Q87" i="53" s="1"/>
  <c r="N87" i="53" a="1"/>
  <c r="N87" i="53" s="1"/>
  <c r="AR87" i="53" a="1"/>
  <c r="AR87" i="53" s="1"/>
  <c r="AD87" i="53" a="1"/>
  <c r="AD87" i="53" s="1"/>
  <c r="AF87" i="53" a="1"/>
  <c r="AF87" i="53" s="1"/>
  <c r="AJ87" i="53" a="1"/>
  <c r="AJ87" i="53" s="1"/>
  <c r="AW87" i="53" a="1"/>
  <c r="AW87" i="53" s="1"/>
  <c r="T86" i="53"/>
  <c r="AS87" i="53" a="1"/>
  <c r="AS87" i="53" s="1"/>
  <c r="AB87" i="53" a="1"/>
  <c r="AB87" i="53" s="1"/>
  <c r="M87" i="53" a="1"/>
  <c r="M87" i="53" s="1"/>
  <c r="Y86" i="53"/>
  <c r="AO87" i="53" a="1"/>
  <c r="AO87" i="53" s="1"/>
  <c r="AN87" i="53" a="1"/>
  <c r="AN87" i="53" s="1"/>
  <c r="X86" i="53"/>
  <c r="A93" i="53"/>
  <c r="K91" i="53"/>
  <c r="AN88" i="53" l="1" a="1"/>
  <c r="AN88" i="53" s="1"/>
  <c r="X87" i="53"/>
  <c r="AM88" i="53" a="1"/>
  <c r="AM88" i="53" s="1"/>
  <c r="W87" i="53"/>
  <c r="U87" i="53"/>
  <c r="AK88" i="53" a="1"/>
  <c r="AK88" i="53" s="1"/>
  <c r="AU88" i="53" a="1"/>
  <c r="AU88" i="53" s="1"/>
  <c r="AD88" i="53" a="1"/>
  <c r="AD88" i="53" s="1"/>
  <c r="AW88" i="53" a="1"/>
  <c r="AW88" i="53" s="1"/>
  <c r="AV88" i="53" a="1"/>
  <c r="AV88" i="53" s="1"/>
  <c r="T87" i="53"/>
  <c r="Q88" i="53" a="1"/>
  <c r="Q88" i="53" s="1"/>
  <c r="AG88" i="53" a="1"/>
  <c r="AG88" i="53" s="1"/>
  <c r="AC88" i="53" a="1"/>
  <c r="AC88" i="53" s="1"/>
  <c r="AJ88" i="53" a="1"/>
  <c r="AJ88" i="53" s="1"/>
  <c r="M88" i="53" a="1"/>
  <c r="M88" i="53" s="1"/>
  <c r="AS88" i="53" a="1"/>
  <c r="AS88" i="53" s="1"/>
  <c r="R87" i="53"/>
  <c r="AE88" i="53" a="1"/>
  <c r="AE88" i="53" s="1"/>
  <c r="AR88" i="53" a="1"/>
  <c r="AR88" i="53" s="1"/>
  <c r="N88" i="53" a="1"/>
  <c r="N88" i="53" s="1"/>
  <c r="AT88" i="53" a="1"/>
  <c r="AT88" i="53" s="1"/>
  <c r="O88" i="53" a="1"/>
  <c r="O88" i="53" s="1"/>
  <c r="AF88" i="53" a="1"/>
  <c r="AF88" i="53" s="1"/>
  <c r="P88" i="53" a="1"/>
  <c r="P88" i="53" s="1"/>
  <c r="AB88" i="53" a="1"/>
  <c r="AB88" i="53" s="1"/>
  <c r="L88" i="53" a="1"/>
  <c r="L88" i="53" s="1"/>
  <c r="AP87" i="53"/>
  <c r="AL88" i="53" a="1"/>
  <c r="AL88" i="53" s="1"/>
  <c r="V87" i="53"/>
  <c r="Y87" i="53"/>
  <c r="AO88" i="53" a="1"/>
  <c r="AO88" i="53" s="1"/>
  <c r="A94" i="53"/>
  <c r="K92" i="53"/>
  <c r="AP88" i="53" l="1"/>
  <c r="AK89" i="53" a="1"/>
  <c r="AK89" i="53" s="1"/>
  <c r="U88" i="53"/>
  <c r="AM89" i="53" a="1"/>
  <c r="AM89" i="53" s="1"/>
  <c r="W88" i="53"/>
  <c r="AL89" i="53" a="1"/>
  <c r="AL89" i="53" s="1"/>
  <c r="V88" i="53"/>
  <c r="Y88" i="53"/>
  <c r="AO89" i="53" a="1"/>
  <c r="AO89" i="53" s="1"/>
  <c r="AC89" i="53" a="1"/>
  <c r="AC89" i="53" s="1"/>
  <c r="AT89" i="53" a="1"/>
  <c r="AT89" i="53" s="1"/>
  <c r="P89" i="53" a="1"/>
  <c r="P89" i="53" s="1"/>
  <c r="AJ89" i="53" a="1"/>
  <c r="AJ89" i="53" s="1"/>
  <c r="AV89" i="53" a="1"/>
  <c r="AV89" i="53" s="1"/>
  <c r="AE89" i="53" a="1"/>
  <c r="AE89" i="53" s="1"/>
  <c r="AR89" i="53" a="1"/>
  <c r="AR89" i="53" s="1"/>
  <c r="L89" i="53" a="1"/>
  <c r="L89" i="53" s="1"/>
  <c r="R88" i="53"/>
  <c r="O89" i="53" a="1"/>
  <c r="O89" i="53" s="1"/>
  <c r="AD89" i="53" a="1"/>
  <c r="AD89" i="53" s="1"/>
  <c r="N89" i="53" a="1"/>
  <c r="N89" i="53" s="1"/>
  <c r="Q89" i="53" a="1"/>
  <c r="Q89" i="53" s="1"/>
  <c r="AB89" i="53" a="1"/>
  <c r="AB89" i="53" s="1"/>
  <c r="AW89" i="53" a="1"/>
  <c r="AW89" i="53" s="1"/>
  <c r="AF89" i="53" a="1"/>
  <c r="AF89" i="53" s="1"/>
  <c r="M89" i="53" a="1"/>
  <c r="M89" i="53" s="1"/>
  <c r="AS89" i="53" a="1"/>
  <c r="AS89" i="53" s="1"/>
  <c r="AU89" i="53" a="1"/>
  <c r="AU89" i="53" s="1"/>
  <c r="AG89" i="53" a="1"/>
  <c r="AG89" i="53" s="1"/>
  <c r="T88" i="53"/>
  <c r="X88" i="53"/>
  <c r="AN89" i="53" a="1"/>
  <c r="AN89" i="53" s="1"/>
  <c r="A95" i="53"/>
  <c r="K93" i="53"/>
  <c r="T89" i="53" l="1"/>
  <c r="AE90" i="53" a="1"/>
  <c r="AE90" i="53" s="1"/>
  <c r="AV90" i="53" a="1"/>
  <c r="AV90" i="53" s="1"/>
  <c r="AJ90" i="53" a="1"/>
  <c r="AJ90" i="53" s="1"/>
  <c r="AR90" i="53" a="1"/>
  <c r="AR90" i="53" s="1"/>
  <c r="N90" i="53" a="1"/>
  <c r="N90" i="53" s="1"/>
  <c r="R89" i="53"/>
  <c r="AT90" i="53" a="1"/>
  <c r="AT90" i="53" s="1"/>
  <c r="AS90" i="53" a="1"/>
  <c r="AS90" i="53" s="1"/>
  <c r="AF90" i="53" a="1"/>
  <c r="AF90" i="53" s="1"/>
  <c r="P90" i="53" a="1"/>
  <c r="P90" i="53" s="1"/>
  <c r="AW90" i="53" a="1"/>
  <c r="AW90" i="53" s="1"/>
  <c r="L90" i="53" a="1"/>
  <c r="L90" i="53" s="1"/>
  <c r="AB90" i="53" a="1"/>
  <c r="AB90" i="53" s="1"/>
  <c r="AU90" i="53" a="1"/>
  <c r="AU90" i="53" s="1"/>
  <c r="AD90" i="53" a="1"/>
  <c r="AD90" i="53" s="1"/>
  <c r="O90" i="53" a="1"/>
  <c r="O90" i="53" s="1"/>
  <c r="AG90" i="53" a="1"/>
  <c r="AG90" i="53" s="1"/>
  <c r="Q90" i="53" a="1"/>
  <c r="Q90" i="53" s="1"/>
  <c r="M90" i="53" a="1"/>
  <c r="M90" i="53" s="1"/>
  <c r="AC90" i="53" a="1"/>
  <c r="AC90" i="53" s="1"/>
  <c r="AP89" i="53"/>
  <c r="AO90" i="53" a="1"/>
  <c r="AO90" i="53" s="1"/>
  <c r="Y89" i="53"/>
  <c r="AL90" i="53" a="1"/>
  <c r="AL90" i="53" s="1"/>
  <c r="V89" i="53"/>
  <c r="X89" i="53"/>
  <c r="AN90" i="53" a="1"/>
  <c r="AN90" i="53" s="1"/>
  <c r="AM90" i="53" a="1"/>
  <c r="AM90" i="53" s="1"/>
  <c r="W89" i="53"/>
  <c r="U89" i="53"/>
  <c r="AK90" i="53" a="1"/>
  <c r="AK90" i="53" s="1"/>
  <c r="A96" i="53"/>
  <c r="K94" i="53"/>
  <c r="AP90" i="53" l="1"/>
  <c r="AL91" i="53" a="1"/>
  <c r="AL91" i="53" s="1"/>
  <c r="V90" i="53"/>
  <c r="AD91" i="53" a="1"/>
  <c r="AD91" i="53" s="1"/>
  <c r="N91" i="53" a="1"/>
  <c r="N91" i="53" s="1"/>
  <c r="Q91" i="53" a="1"/>
  <c r="Q91" i="53" s="1"/>
  <c r="T90" i="53"/>
  <c r="AW91" i="53" a="1"/>
  <c r="AW91" i="53" s="1"/>
  <c r="AF91" i="53" a="1"/>
  <c r="AF91" i="53" s="1"/>
  <c r="AU91" i="53" a="1"/>
  <c r="AU91" i="53" s="1"/>
  <c r="AS91" i="53" a="1"/>
  <c r="AS91" i="53" s="1"/>
  <c r="AB91" i="53" a="1"/>
  <c r="AB91" i="53" s="1"/>
  <c r="M91" i="53" a="1"/>
  <c r="M91" i="53" s="1"/>
  <c r="O91" i="53" a="1"/>
  <c r="O91" i="53" s="1"/>
  <c r="AE91" i="53" a="1"/>
  <c r="AE91" i="53" s="1"/>
  <c r="AJ91" i="53" a="1"/>
  <c r="AJ91" i="53" s="1"/>
  <c r="AG91" i="53" a="1"/>
  <c r="AG91" i="53" s="1"/>
  <c r="AC91" i="53" a="1"/>
  <c r="AC91" i="53" s="1"/>
  <c r="AT91" i="53" a="1"/>
  <c r="AT91" i="53" s="1"/>
  <c r="R90" i="53"/>
  <c r="P91" i="53" a="1"/>
  <c r="P91" i="53" s="1"/>
  <c r="AV91" i="53" a="1"/>
  <c r="AV91" i="53" s="1"/>
  <c r="AR91" i="53" a="1"/>
  <c r="AR91" i="53" s="1"/>
  <c r="L91" i="53" a="1"/>
  <c r="L91" i="53" s="1"/>
  <c r="AK91" i="53" a="1"/>
  <c r="AK91" i="53" s="1"/>
  <c r="U90" i="53"/>
  <c r="Y90" i="53"/>
  <c r="AO91" i="53" a="1"/>
  <c r="AO91" i="53" s="1"/>
  <c r="AN91" i="53" a="1"/>
  <c r="AN91" i="53" s="1"/>
  <c r="X90" i="53"/>
  <c r="AM91" i="53" a="1"/>
  <c r="AM91" i="53" s="1"/>
  <c r="W90" i="53"/>
  <c r="A97" i="53"/>
  <c r="K95" i="53"/>
  <c r="AP91" i="53" l="1"/>
  <c r="Q92" i="53" a="1"/>
  <c r="Q92" i="53" s="1"/>
  <c r="AG92" i="53" a="1"/>
  <c r="AG92" i="53" s="1"/>
  <c r="M92" i="53" a="1"/>
  <c r="M92" i="53" s="1"/>
  <c r="AC92" i="53" a="1"/>
  <c r="AC92" i="53" s="1"/>
  <c r="O92" i="53" a="1"/>
  <c r="O92" i="53" s="1"/>
  <c r="T91" i="53"/>
  <c r="AE92" i="53" a="1"/>
  <c r="AE92" i="53" s="1"/>
  <c r="AV92" i="53" a="1"/>
  <c r="AV92" i="53" s="1"/>
  <c r="AJ92" i="53" a="1"/>
  <c r="AJ92" i="53" s="1"/>
  <c r="AR92" i="53" a="1"/>
  <c r="AR92" i="53" s="1"/>
  <c r="AT92" i="53" a="1"/>
  <c r="AT92" i="53" s="1"/>
  <c r="R91" i="53"/>
  <c r="N92" i="53" a="1"/>
  <c r="N92" i="53" s="1"/>
  <c r="AF92" i="53" a="1"/>
  <c r="AF92" i="53" s="1"/>
  <c r="P92" i="53" a="1"/>
  <c r="P92" i="53" s="1"/>
  <c r="AB92" i="53" a="1"/>
  <c r="AB92" i="53" s="1"/>
  <c r="L92" i="53" a="1"/>
  <c r="L92" i="53" s="1"/>
  <c r="AS92" i="53" a="1"/>
  <c r="AS92" i="53" s="1"/>
  <c r="AU92" i="53" a="1"/>
  <c r="AU92" i="53" s="1"/>
  <c r="AD92" i="53" a="1"/>
  <c r="AD92" i="53" s="1"/>
  <c r="AW92" i="53" a="1"/>
  <c r="AW92" i="53" s="1"/>
  <c r="AM92" i="53" a="1"/>
  <c r="AM92" i="53" s="1"/>
  <c r="W91" i="53"/>
  <c r="AO92" i="53" a="1"/>
  <c r="AO92" i="53" s="1"/>
  <c r="Y91" i="53"/>
  <c r="AN92" i="53" a="1"/>
  <c r="AN92" i="53" s="1"/>
  <c r="X91" i="53"/>
  <c r="U91" i="53"/>
  <c r="AK92" i="53" a="1"/>
  <c r="AK92" i="53" s="1"/>
  <c r="AL92" i="53" a="1"/>
  <c r="AL92" i="53" s="1"/>
  <c r="V91" i="53"/>
  <c r="A98" i="53"/>
  <c r="K96" i="53"/>
  <c r="AP92" i="53" l="1"/>
  <c r="X92" i="53"/>
  <c r="AN93" i="53" a="1"/>
  <c r="AN93" i="53" s="1"/>
  <c r="AL93" i="53" a="1"/>
  <c r="AL93" i="53" s="1"/>
  <c r="V92" i="53"/>
  <c r="AM93" i="53" a="1"/>
  <c r="AM93" i="53" s="1"/>
  <c r="W92" i="53"/>
  <c r="AK93" i="53" a="1"/>
  <c r="AK93" i="53" s="1"/>
  <c r="U92" i="53"/>
  <c r="AD93" i="53" a="1"/>
  <c r="AD93" i="53" s="1"/>
  <c r="N93" i="53" a="1"/>
  <c r="N93" i="53" s="1"/>
  <c r="Q93" i="53" a="1"/>
  <c r="Q93" i="53" s="1"/>
  <c r="AW93" i="53" a="1"/>
  <c r="AW93" i="53" s="1"/>
  <c r="AF93" i="53" a="1"/>
  <c r="AF93" i="53" s="1"/>
  <c r="M93" i="53" a="1"/>
  <c r="M93" i="53" s="1"/>
  <c r="AU93" i="53" a="1"/>
  <c r="AU93" i="53" s="1"/>
  <c r="AS93" i="53" a="1"/>
  <c r="AS93" i="53" s="1"/>
  <c r="AB93" i="53" a="1"/>
  <c r="AB93" i="53" s="1"/>
  <c r="R92" i="53"/>
  <c r="O93" i="53" a="1"/>
  <c r="O93" i="53" s="1"/>
  <c r="AE93" i="53" a="1"/>
  <c r="AE93" i="53" s="1"/>
  <c r="AJ93" i="53" a="1"/>
  <c r="AJ93" i="53" s="1"/>
  <c r="AT93" i="53" a="1"/>
  <c r="AT93" i="53" s="1"/>
  <c r="P93" i="53" a="1"/>
  <c r="P93" i="53" s="1"/>
  <c r="AG93" i="53" a="1"/>
  <c r="AG93" i="53" s="1"/>
  <c r="T92" i="53"/>
  <c r="AC93" i="53" a="1"/>
  <c r="AC93" i="53" s="1"/>
  <c r="AV93" i="53" a="1"/>
  <c r="AV93" i="53" s="1"/>
  <c r="AR93" i="53" a="1"/>
  <c r="AR93" i="53" s="1"/>
  <c r="L93" i="53" a="1"/>
  <c r="L93" i="53" s="1"/>
  <c r="AO93" i="53" a="1"/>
  <c r="AO93" i="53" s="1"/>
  <c r="Y92" i="53"/>
  <c r="A99" i="53"/>
  <c r="K97" i="53"/>
  <c r="AP93" i="53" l="1"/>
  <c r="AN94" i="53" a="1"/>
  <c r="AN94" i="53" s="1"/>
  <c r="X93" i="53"/>
  <c r="U93" i="53"/>
  <c r="AK94" i="53" a="1"/>
  <c r="AK94" i="53" s="1"/>
  <c r="AR94" i="53" a="1"/>
  <c r="AR94" i="53" s="1"/>
  <c r="AW94" i="53" a="1"/>
  <c r="AW94" i="53" s="1"/>
  <c r="AT94" i="53" a="1"/>
  <c r="AT94" i="53" s="1"/>
  <c r="N94" i="53" a="1"/>
  <c r="N94" i="53" s="1"/>
  <c r="AF94" i="53" a="1"/>
  <c r="AF94" i="53" s="1"/>
  <c r="P94" i="53" a="1"/>
  <c r="P94" i="53" s="1"/>
  <c r="AB94" i="53" a="1"/>
  <c r="AB94" i="53" s="1"/>
  <c r="L94" i="53" a="1"/>
  <c r="L94" i="53" s="1"/>
  <c r="AS94" i="53" a="1"/>
  <c r="AS94" i="53" s="1"/>
  <c r="AU94" i="53" a="1"/>
  <c r="AU94" i="53" s="1"/>
  <c r="AD94" i="53" a="1"/>
  <c r="AD94" i="53" s="1"/>
  <c r="O94" i="53" a="1"/>
  <c r="O94" i="53" s="1"/>
  <c r="T93" i="53"/>
  <c r="Q94" i="53" a="1"/>
  <c r="Q94" i="53" s="1"/>
  <c r="AG94" i="53" a="1"/>
  <c r="AG94" i="53" s="1"/>
  <c r="AE94" i="53" a="1"/>
  <c r="AE94" i="53" s="1"/>
  <c r="AJ94" i="53" a="1"/>
  <c r="AJ94" i="53" s="1"/>
  <c r="M94" i="53" a="1"/>
  <c r="M94" i="53" s="1"/>
  <c r="AC94" i="53" a="1"/>
  <c r="AC94" i="53" s="1"/>
  <c r="R93" i="53"/>
  <c r="AV94" i="53" a="1"/>
  <c r="AV94" i="53" s="1"/>
  <c r="W93" i="53"/>
  <c r="AM94" i="53" a="1"/>
  <c r="AM94" i="53" s="1"/>
  <c r="AO94" i="53" a="1"/>
  <c r="AO94" i="53" s="1"/>
  <c r="Y93" i="53"/>
  <c r="AL94" i="53" a="1"/>
  <c r="AL94" i="53" s="1"/>
  <c r="V93" i="53"/>
  <c r="A100" i="53"/>
  <c r="K98" i="53"/>
  <c r="AP94" i="53" l="1"/>
  <c r="AM95" i="53" a="1"/>
  <c r="AM95" i="53" s="1"/>
  <c r="W94" i="53"/>
  <c r="AL95" i="53" a="1"/>
  <c r="AL95" i="53" s="1"/>
  <c r="V94" i="53"/>
  <c r="AK95" i="53" a="1"/>
  <c r="AK95" i="53" s="1"/>
  <c r="U94" i="53"/>
  <c r="T94" i="53"/>
  <c r="AW95" i="53" a="1"/>
  <c r="AW95" i="53" s="1"/>
  <c r="N95" i="53" a="1"/>
  <c r="N95" i="53" s="1"/>
  <c r="M95" i="53" a="1"/>
  <c r="M95" i="53" s="1"/>
  <c r="Q95" i="53" a="1"/>
  <c r="Q95" i="53" s="1"/>
  <c r="R94" i="53"/>
  <c r="AD95" i="53" a="1"/>
  <c r="AD95" i="53" s="1"/>
  <c r="AF95" i="53" a="1"/>
  <c r="AF95" i="53" s="1"/>
  <c r="AR95" i="53" a="1"/>
  <c r="AR95" i="53" s="1"/>
  <c r="AS95" i="53" a="1"/>
  <c r="AS95" i="53" s="1"/>
  <c r="AB95" i="53" a="1"/>
  <c r="AB95" i="53" s="1"/>
  <c r="O95" i="53" a="1"/>
  <c r="O95" i="53" s="1"/>
  <c r="AE95" i="53" a="1"/>
  <c r="AE95" i="53" s="1"/>
  <c r="AT95" i="53" a="1"/>
  <c r="AT95" i="53" s="1"/>
  <c r="AG95" i="53" a="1"/>
  <c r="AG95" i="53" s="1"/>
  <c r="AJ95" i="53" a="1"/>
  <c r="AJ95" i="53" s="1"/>
  <c r="AU95" i="53" a="1"/>
  <c r="AU95" i="53" s="1"/>
  <c r="AC95" i="53" a="1"/>
  <c r="AC95" i="53" s="1"/>
  <c r="P95" i="53" a="1"/>
  <c r="P95" i="53" s="1"/>
  <c r="AV95" i="53" a="1"/>
  <c r="AV95" i="53" s="1"/>
  <c r="L95" i="53" a="1"/>
  <c r="L95" i="53" s="1"/>
  <c r="Y94" i="53"/>
  <c r="AO95" i="53" a="1"/>
  <c r="AO95" i="53" s="1"/>
  <c r="AN95" i="53" a="1"/>
  <c r="AN95" i="53" s="1"/>
  <c r="X94" i="53"/>
  <c r="A101" i="53"/>
  <c r="K99" i="53"/>
  <c r="AP95" i="53" l="1"/>
  <c r="AT96" i="53" a="1"/>
  <c r="AT96" i="53" s="1"/>
  <c r="AC96" i="53" a="1"/>
  <c r="AC96" i="53" s="1"/>
  <c r="N96" i="53" a="1"/>
  <c r="N96" i="53" s="1"/>
  <c r="P96" i="53" a="1"/>
  <c r="P96" i="53" s="1"/>
  <c r="AF96" i="53" a="1"/>
  <c r="AF96" i="53" s="1"/>
  <c r="AJ96" i="53" a="1"/>
  <c r="AJ96" i="53" s="1"/>
  <c r="AB96" i="53" a="1"/>
  <c r="AB96" i="53" s="1"/>
  <c r="R95" i="53"/>
  <c r="O96" i="53" a="1"/>
  <c r="O96" i="53" s="1"/>
  <c r="L96" i="53" a="1"/>
  <c r="L96" i="53" s="1"/>
  <c r="T95" i="53"/>
  <c r="AU96" i="53" a="1"/>
  <c r="AU96" i="53" s="1"/>
  <c r="AV96" i="53" a="1"/>
  <c r="AV96" i="53" s="1"/>
  <c r="AD96" i="53" a="1"/>
  <c r="AD96" i="53" s="1"/>
  <c r="AW96" i="53" a="1"/>
  <c r="AW96" i="53" s="1"/>
  <c r="Q96" i="53" a="1"/>
  <c r="Q96" i="53" s="1"/>
  <c r="AS96" i="53" a="1"/>
  <c r="AS96" i="53" s="1"/>
  <c r="M96" i="53" a="1"/>
  <c r="M96" i="53" s="1"/>
  <c r="AE96" i="53" a="1"/>
  <c r="AE96" i="53" s="1"/>
  <c r="AG96" i="53" a="1"/>
  <c r="AG96" i="53" s="1"/>
  <c r="AR96" i="53" a="1"/>
  <c r="AR96" i="53" s="1"/>
  <c r="AO96" i="53" a="1"/>
  <c r="AO96" i="53" s="1"/>
  <c r="Y95" i="53"/>
  <c r="AM96" i="53" a="1"/>
  <c r="AM96" i="53" s="1"/>
  <c r="W95" i="53"/>
  <c r="U95" i="53"/>
  <c r="AK96" i="53" a="1"/>
  <c r="AK96" i="53" s="1"/>
  <c r="AN96" i="53" a="1"/>
  <c r="AN96" i="53" s="1"/>
  <c r="X95" i="53"/>
  <c r="AL96" i="53" a="1"/>
  <c r="AL96" i="53" s="1"/>
  <c r="V95" i="53"/>
  <c r="A102" i="53"/>
  <c r="K100" i="53"/>
  <c r="AP96" i="53" l="1"/>
  <c r="X96" i="53"/>
  <c r="AN97" i="53" a="1"/>
  <c r="AN97" i="53" s="1"/>
  <c r="AL97" i="53" a="1"/>
  <c r="AL97" i="53" s="1"/>
  <c r="V96" i="53"/>
  <c r="U96" i="53"/>
  <c r="AK97" i="53" a="1"/>
  <c r="AK97" i="53" s="1"/>
  <c r="AB97" i="53" a="1"/>
  <c r="AB97" i="53" s="1"/>
  <c r="O97" i="53" a="1"/>
  <c r="O97" i="53" s="1"/>
  <c r="AJ97" i="53" a="1"/>
  <c r="AJ97" i="53" s="1"/>
  <c r="AU97" i="53" a="1"/>
  <c r="AU97" i="53" s="1"/>
  <c r="P97" i="53" a="1"/>
  <c r="P97" i="53" s="1"/>
  <c r="T96" i="53"/>
  <c r="AG97" i="53" a="1"/>
  <c r="AG97" i="53" s="1"/>
  <c r="Q97" i="53" a="1"/>
  <c r="Q97" i="53" s="1"/>
  <c r="AC97" i="53" a="1"/>
  <c r="AC97" i="53" s="1"/>
  <c r="M97" i="53" a="1"/>
  <c r="M97" i="53" s="1"/>
  <c r="AT97" i="53" a="1"/>
  <c r="AT97" i="53" s="1"/>
  <c r="R96" i="53"/>
  <c r="AV97" i="53" a="1"/>
  <c r="AV97" i="53" s="1"/>
  <c r="AE97" i="53" a="1"/>
  <c r="AE97" i="53" s="1"/>
  <c r="L97" i="53" a="1"/>
  <c r="L97" i="53" s="1"/>
  <c r="AR97" i="53" a="1"/>
  <c r="AR97" i="53" s="1"/>
  <c r="AD97" i="53" a="1"/>
  <c r="AD97" i="53" s="1"/>
  <c r="N97" i="53" a="1"/>
  <c r="N97" i="53" s="1"/>
  <c r="AF97" i="53" a="1"/>
  <c r="AF97" i="53" s="1"/>
  <c r="AS97" i="53" a="1"/>
  <c r="AS97" i="53" s="1"/>
  <c r="AW97" i="53" a="1"/>
  <c r="AW97" i="53" s="1"/>
  <c r="W96" i="53"/>
  <c r="AM97" i="53" a="1"/>
  <c r="AM97" i="53" s="1"/>
  <c r="Y96" i="53"/>
  <c r="AO97" i="53" a="1"/>
  <c r="AO97" i="53" s="1"/>
  <c r="A103" i="53"/>
  <c r="K101" i="53"/>
  <c r="AP97" i="53" l="1"/>
  <c r="AL98" i="53" a="1"/>
  <c r="AL98" i="53" s="1"/>
  <c r="V97" i="53"/>
  <c r="AK98" i="53" a="1"/>
  <c r="AK98" i="53" s="1"/>
  <c r="U97" i="53"/>
  <c r="W97" i="53"/>
  <c r="AM98" i="53" a="1"/>
  <c r="AM98" i="53" s="1"/>
  <c r="Y97" i="53"/>
  <c r="AO98" i="53" a="1"/>
  <c r="AO98" i="53" s="1"/>
  <c r="AE98" i="53" a="1"/>
  <c r="AE98" i="53" s="1"/>
  <c r="O98" i="53" a="1"/>
  <c r="O98" i="53" s="1"/>
  <c r="N98" i="53" a="1"/>
  <c r="N98" i="53" s="1"/>
  <c r="AV98" i="53" a="1"/>
  <c r="AV98" i="53" s="1"/>
  <c r="AR98" i="53" a="1"/>
  <c r="AR98" i="53" s="1"/>
  <c r="AG98" i="53" a="1"/>
  <c r="AG98" i="53" s="1"/>
  <c r="AC98" i="53" a="1"/>
  <c r="AC98" i="53" s="1"/>
  <c r="Q98" i="53" a="1"/>
  <c r="Q98" i="53" s="1"/>
  <c r="AT98" i="53" a="1"/>
  <c r="AT98" i="53" s="1"/>
  <c r="T97" i="53"/>
  <c r="P98" i="53" a="1"/>
  <c r="P98" i="53" s="1"/>
  <c r="AF98" i="53" a="1"/>
  <c r="AF98" i="53" s="1"/>
  <c r="L98" i="53" a="1"/>
  <c r="L98" i="53" s="1"/>
  <c r="AJ98" i="53" a="1"/>
  <c r="AJ98" i="53" s="1"/>
  <c r="AB98" i="53" a="1"/>
  <c r="AB98" i="53" s="1"/>
  <c r="R97" i="53"/>
  <c r="AD98" i="53" a="1"/>
  <c r="AD98" i="53" s="1"/>
  <c r="AU98" i="53" a="1"/>
  <c r="AU98" i="53" s="1"/>
  <c r="AW98" i="53" a="1"/>
  <c r="AW98" i="53" s="1"/>
  <c r="AS98" i="53" a="1"/>
  <c r="AS98" i="53" s="1"/>
  <c r="M98" i="53" a="1"/>
  <c r="M98" i="53" s="1"/>
  <c r="X97" i="53"/>
  <c r="AN98" i="53" a="1"/>
  <c r="AN98" i="53" s="1"/>
  <c r="A104" i="53"/>
  <c r="K102" i="53"/>
  <c r="Y98" i="53" l="1"/>
  <c r="AO99" i="53" a="1"/>
  <c r="AO99" i="53" s="1"/>
  <c r="AP98" i="53"/>
  <c r="U98" i="53"/>
  <c r="AK99" i="53" a="1"/>
  <c r="AK99" i="53" s="1"/>
  <c r="AC99" i="53" a="1"/>
  <c r="AC99" i="53" s="1"/>
  <c r="M99" i="53" a="1"/>
  <c r="M99" i="53" s="1"/>
  <c r="AT99" i="53" a="1"/>
  <c r="AT99" i="53" s="1"/>
  <c r="AF99" i="53" a="1"/>
  <c r="AF99" i="53" s="1"/>
  <c r="AV99" i="53" a="1"/>
  <c r="AV99" i="53" s="1"/>
  <c r="AE99" i="53" a="1"/>
  <c r="AE99" i="53" s="1"/>
  <c r="P99" i="53" a="1"/>
  <c r="P99" i="53" s="1"/>
  <c r="AW99" i="53" a="1"/>
  <c r="AW99" i="53" s="1"/>
  <c r="T98" i="53"/>
  <c r="AR99" i="53" a="1"/>
  <c r="AR99" i="53" s="1"/>
  <c r="AD99" i="53" a="1"/>
  <c r="AD99" i="53" s="1"/>
  <c r="AJ99" i="53" a="1"/>
  <c r="AJ99" i="53" s="1"/>
  <c r="N99" i="53" a="1"/>
  <c r="N99" i="53" s="1"/>
  <c r="R98" i="53"/>
  <c r="AS99" i="53" a="1"/>
  <c r="AS99" i="53" s="1"/>
  <c r="AB99" i="53" a="1"/>
  <c r="AB99" i="53" s="1"/>
  <c r="O99" i="53" a="1"/>
  <c r="O99" i="53" s="1"/>
  <c r="AU99" i="53" a="1"/>
  <c r="AU99" i="53" s="1"/>
  <c r="AG99" i="53" a="1"/>
  <c r="AG99" i="53" s="1"/>
  <c r="Q99" i="53" a="1"/>
  <c r="Q99" i="53" s="1"/>
  <c r="L99" i="53" a="1"/>
  <c r="L99" i="53" s="1"/>
  <c r="AN99" i="53" a="1"/>
  <c r="AN99" i="53" s="1"/>
  <c r="X98" i="53"/>
  <c r="AL99" i="53" a="1"/>
  <c r="AL99" i="53" s="1"/>
  <c r="V98" i="53"/>
  <c r="AM99" i="53" a="1"/>
  <c r="AM99" i="53" s="1"/>
  <c r="W98" i="53"/>
  <c r="A105" i="53"/>
  <c r="K103" i="53"/>
  <c r="AP99" i="53" l="1"/>
  <c r="AK100" i="53" a="1"/>
  <c r="AK100" i="53" s="1"/>
  <c r="U99" i="53"/>
  <c r="W99" i="53"/>
  <c r="AM100" i="53" a="1"/>
  <c r="AM100" i="53" s="1"/>
  <c r="AN100" i="53" a="1"/>
  <c r="AN100" i="53" s="1"/>
  <c r="X99" i="53"/>
  <c r="AW100" i="53" a="1"/>
  <c r="AW100" i="53" s="1"/>
  <c r="Q100" i="53" a="1"/>
  <c r="Q100" i="53" s="1"/>
  <c r="AS100" i="53" a="1"/>
  <c r="AS100" i="53" s="1"/>
  <c r="M100" i="53" a="1"/>
  <c r="M100" i="53" s="1"/>
  <c r="AR100" i="53" a="1"/>
  <c r="AR100" i="53" s="1"/>
  <c r="AE100" i="53" a="1"/>
  <c r="AE100" i="53" s="1"/>
  <c r="O100" i="53" a="1"/>
  <c r="O100" i="53" s="1"/>
  <c r="AG100" i="53" a="1"/>
  <c r="AG100" i="53" s="1"/>
  <c r="AV100" i="53" a="1"/>
  <c r="AV100" i="53" s="1"/>
  <c r="AT100" i="53" a="1"/>
  <c r="AT100" i="53" s="1"/>
  <c r="AC100" i="53" a="1"/>
  <c r="AC100" i="53" s="1"/>
  <c r="AF100" i="53" a="1"/>
  <c r="AF100" i="53" s="1"/>
  <c r="N100" i="53" a="1"/>
  <c r="N100" i="53" s="1"/>
  <c r="T99" i="53"/>
  <c r="P100" i="53" a="1"/>
  <c r="P100" i="53" s="1"/>
  <c r="AJ100" i="53" a="1"/>
  <c r="AJ100" i="53" s="1"/>
  <c r="L100" i="53" a="1"/>
  <c r="L100" i="53" s="1"/>
  <c r="AB100" i="53" a="1"/>
  <c r="AB100" i="53" s="1"/>
  <c r="R99" i="53"/>
  <c r="AD100" i="53" a="1"/>
  <c r="AD100" i="53" s="1"/>
  <c r="AU100" i="53" a="1"/>
  <c r="AU100" i="53" s="1"/>
  <c r="AL100" i="53" a="1"/>
  <c r="AL100" i="53" s="1"/>
  <c r="V99" i="53"/>
  <c r="Y99" i="53"/>
  <c r="AO100" i="53" a="1"/>
  <c r="AO100" i="53" s="1"/>
  <c r="A106" i="53"/>
  <c r="K104" i="53"/>
  <c r="AP100" i="53" l="1"/>
  <c r="Y100" i="53"/>
  <c r="AO101" i="53" a="1"/>
  <c r="AO101" i="53" s="1"/>
  <c r="AG101" i="53" a="1"/>
  <c r="AG101" i="53" s="1"/>
  <c r="Q101" i="53" a="1"/>
  <c r="Q101" i="53" s="1"/>
  <c r="L101" i="53" a="1"/>
  <c r="L101" i="53" s="1"/>
  <c r="AB101" i="53" a="1"/>
  <c r="AB101" i="53" s="1"/>
  <c r="AC101" i="53" a="1"/>
  <c r="AC101" i="53" s="1"/>
  <c r="M101" i="53" a="1"/>
  <c r="M101" i="53" s="1"/>
  <c r="O101" i="53" a="1"/>
  <c r="O101" i="53" s="1"/>
  <c r="AV101" i="53" a="1"/>
  <c r="AV101" i="53" s="1"/>
  <c r="AE101" i="53" a="1"/>
  <c r="AE101" i="53" s="1"/>
  <c r="AT101" i="53" a="1"/>
  <c r="AT101" i="53" s="1"/>
  <c r="N101" i="53" a="1"/>
  <c r="N101" i="53" s="1"/>
  <c r="AR101" i="53" a="1"/>
  <c r="AR101" i="53" s="1"/>
  <c r="AD101" i="53" a="1"/>
  <c r="AD101" i="53" s="1"/>
  <c r="AW101" i="53" a="1"/>
  <c r="AW101" i="53" s="1"/>
  <c r="AF101" i="53" a="1"/>
  <c r="AF101" i="53" s="1"/>
  <c r="AS101" i="53" a="1"/>
  <c r="AS101" i="53" s="1"/>
  <c r="AU101" i="53" a="1"/>
  <c r="AU101" i="53" s="1"/>
  <c r="P101" i="53" a="1"/>
  <c r="P101" i="53" s="1"/>
  <c r="R100" i="53"/>
  <c r="T100" i="53"/>
  <c r="AJ101" i="53" a="1"/>
  <c r="AJ101" i="53" s="1"/>
  <c r="AN101" i="53" a="1"/>
  <c r="AN101" i="53" s="1"/>
  <c r="X100" i="53"/>
  <c r="AM101" i="53" a="1"/>
  <c r="AM101" i="53" s="1"/>
  <c r="W100" i="53"/>
  <c r="AL101" i="53" a="1"/>
  <c r="AL101" i="53" s="1"/>
  <c r="V100" i="53"/>
  <c r="AK101" i="53" a="1"/>
  <c r="AK101" i="53" s="1"/>
  <c r="U100" i="53"/>
  <c r="A107" i="53"/>
  <c r="K105" i="53"/>
  <c r="AP101" i="53" l="1"/>
  <c r="U101" i="53"/>
  <c r="AK102" i="53" a="1"/>
  <c r="AK102" i="53" s="1"/>
  <c r="AL102" i="53" a="1"/>
  <c r="AL102" i="53" s="1"/>
  <c r="V101" i="53"/>
  <c r="AT102" i="53" a="1"/>
  <c r="AT102" i="53" s="1"/>
  <c r="AC102" i="53" a="1"/>
  <c r="AC102" i="53" s="1"/>
  <c r="AR102" i="53" a="1"/>
  <c r="AR102" i="53" s="1"/>
  <c r="P102" i="53" a="1"/>
  <c r="P102" i="53" s="1"/>
  <c r="AF102" i="53" a="1"/>
  <c r="AF102" i="53" s="1"/>
  <c r="AB102" i="53" a="1"/>
  <c r="AB102" i="53" s="1"/>
  <c r="L102" i="53" a="1"/>
  <c r="L102" i="53" s="1"/>
  <c r="AD102" i="53" a="1"/>
  <c r="AD102" i="53" s="1"/>
  <c r="AU102" i="53" a="1"/>
  <c r="AU102" i="53" s="1"/>
  <c r="T101" i="53"/>
  <c r="AJ102" i="53" a="1"/>
  <c r="AJ102" i="53" s="1"/>
  <c r="AW102" i="53" a="1"/>
  <c r="AW102" i="53" s="1"/>
  <c r="Q102" i="53" a="1"/>
  <c r="Q102" i="53" s="1"/>
  <c r="AS102" i="53" a="1"/>
  <c r="AS102" i="53" s="1"/>
  <c r="R101" i="53"/>
  <c r="O102" i="53" a="1"/>
  <c r="O102" i="53" s="1"/>
  <c r="M102" i="53" a="1"/>
  <c r="M102" i="53" s="1"/>
  <c r="N102" i="53" a="1"/>
  <c r="N102" i="53" s="1"/>
  <c r="AE102" i="53" a="1"/>
  <c r="AE102" i="53" s="1"/>
  <c r="AG102" i="53" a="1"/>
  <c r="AG102" i="53" s="1"/>
  <c r="AV102" i="53" a="1"/>
  <c r="AV102" i="53" s="1"/>
  <c r="AN102" i="53" a="1"/>
  <c r="AN102" i="53" s="1"/>
  <c r="X101" i="53"/>
  <c r="AO102" i="53" a="1"/>
  <c r="AO102" i="53" s="1"/>
  <c r="Y101" i="53"/>
  <c r="AM102" i="53" a="1"/>
  <c r="AM102" i="53" s="1"/>
  <c r="W101" i="53"/>
  <c r="A108" i="53"/>
  <c r="K106" i="53"/>
  <c r="AP102" i="53" l="1"/>
  <c r="AN103" i="53" a="1"/>
  <c r="AN103" i="53" s="1"/>
  <c r="X102" i="53"/>
  <c r="V102" i="53"/>
  <c r="AL103" i="53" a="1"/>
  <c r="AL103" i="53" s="1"/>
  <c r="U102" i="53"/>
  <c r="AK103" i="53" a="1"/>
  <c r="AK103" i="53" s="1"/>
  <c r="AM103" i="53" a="1"/>
  <c r="AM103" i="53" s="1"/>
  <c r="W102" i="53"/>
  <c r="AR103" i="53" a="1"/>
  <c r="AR103" i="53" s="1"/>
  <c r="AD103" i="53" a="1"/>
  <c r="AD103" i="53" s="1"/>
  <c r="M103" i="53" a="1"/>
  <c r="M103" i="53" s="1"/>
  <c r="N103" i="53" a="1"/>
  <c r="N103" i="53" s="1"/>
  <c r="AW103" i="53" a="1"/>
  <c r="AW103" i="53" s="1"/>
  <c r="AS103" i="53" a="1"/>
  <c r="AS103" i="53" s="1"/>
  <c r="AF103" i="53" a="1"/>
  <c r="AF103" i="53" s="1"/>
  <c r="T102" i="53"/>
  <c r="AB103" i="53" a="1"/>
  <c r="AB103" i="53" s="1"/>
  <c r="O103" i="53" a="1"/>
  <c r="O103" i="53" s="1"/>
  <c r="AJ103" i="53" a="1"/>
  <c r="AJ103" i="53" s="1"/>
  <c r="R102" i="53"/>
  <c r="L103" i="53" a="1"/>
  <c r="L103" i="53" s="1"/>
  <c r="AU103" i="53" a="1"/>
  <c r="AU103" i="53" s="1"/>
  <c r="AT103" i="53" a="1"/>
  <c r="AT103" i="53" s="1"/>
  <c r="Q103" i="53" a="1"/>
  <c r="Q103" i="53" s="1"/>
  <c r="AG103" i="53" a="1"/>
  <c r="AG103" i="53" s="1"/>
  <c r="AC103" i="53" a="1"/>
  <c r="AC103" i="53" s="1"/>
  <c r="AV103" i="53" a="1"/>
  <c r="AV103" i="53" s="1"/>
  <c r="AE103" i="53" a="1"/>
  <c r="AE103" i="53" s="1"/>
  <c r="P103" i="53" a="1"/>
  <c r="P103" i="53" s="1"/>
  <c r="AO103" i="53" a="1"/>
  <c r="AO103" i="53" s="1"/>
  <c r="Y102" i="53"/>
  <c r="A109" i="53"/>
  <c r="K107" i="53"/>
  <c r="AP103" i="53" l="1"/>
  <c r="AO104" i="53" a="1"/>
  <c r="AO104" i="53" s="1"/>
  <c r="Y103" i="53"/>
  <c r="X103" i="53"/>
  <c r="AN104" i="53" a="1"/>
  <c r="AN104" i="53" s="1"/>
  <c r="AT104" i="53" a="1"/>
  <c r="AT104" i="53" s="1"/>
  <c r="AC104" i="53" a="1"/>
  <c r="AC104" i="53" s="1"/>
  <c r="AV104" i="53" a="1"/>
  <c r="AV104" i="53" s="1"/>
  <c r="O104" i="53" a="1"/>
  <c r="O104" i="53" s="1"/>
  <c r="T103" i="53"/>
  <c r="P104" i="53" a="1"/>
  <c r="P104" i="53" s="1"/>
  <c r="AF104" i="53" a="1"/>
  <c r="AF104" i="53" s="1"/>
  <c r="Q104" i="53" a="1"/>
  <c r="Q104" i="53" s="1"/>
  <c r="AJ104" i="53" a="1"/>
  <c r="AJ104" i="53" s="1"/>
  <c r="L104" i="53" a="1"/>
  <c r="L104" i="53" s="1"/>
  <c r="AB104" i="53" a="1"/>
  <c r="AB104" i="53" s="1"/>
  <c r="N104" i="53" a="1"/>
  <c r="N104" i="53" s="1"/>
  <c r="R103" i="53"/>
  <c r="AD104" i="53" a="1"/>
  <c r="AD104" i="53" s="1"/>
  <c r="AU104" i="53" a="1"/>
  <c r="AU104" i="53" s="1"/>
  <c r="AW104" i="53" a="1"/>
  <c r="AW104" i="53" s="1"/>
  <c r="AS104" i="53" a="1"/>
  <c r="AS104" i="53" s="1"/>
  <c r="M104" i="53" a="1"/>
  <c r="M104" i="53" s="1"/>
  <c r="AE104" i="53" a="1"/>
  <c r="AE104" i="53" s="1"/>
  <c r="AG104" i="53" a="1"/>
  <c r="AG104" i="53" s="1"/>
  <c r="AR104" i="53" a="1"/>
  <c r="AR104" i="53" s="1"/>
  <c r="AL104" i="53" a="1"/>
  <c r="AL104" i="53" s="1"/>
  <c r="V103" i="53"/>
  <c r="AK104" i="53" a="1"/>
  <c r="AK104" i="53" s="1"/>
  <c r="U103" i="53"/>
  <c r="AM104" i="53" a="1"/>
  <c r="AM104" i="53" s="1"/>
  <c r="W103" i="53"/>
  <c r="A110" i="53"/>
  <c r="K108" i="53"/>
  <c r="AP104" i="53" l="1"/>
  <c r="V104" i="53"/>
  <c r="AL105" i="53" a="1"/>
  <c r="AL105" i="53" s="1"/>
  <c r="AM105" i="53" a="1"/>
  <c r="AM105" i="53" s="1"/>
  <c r="W104" i="53"/>
  <c r="AK105" i="53" a="1"/>
  <c r="AK105" i="53" s="1"/>
  <c r="U104" i="53"/>
  <c r="AG105" i="53" a="1"/>
  <c r="AG105" i="53" s="1"/>
  <c r="AU105" i="53" a="1"/>
  <c r="AU105" i="53" s="1"/>
  <c r="R104" i="53"/>
  <c r="L105" i="53" a="1"/>
  <c r="L105" i="53" s="1"/>
  <c r="AC105" i="53" a="1"/>
  <c r="AC105" i="53" s="1"/>
  <c r="AB105" i="53" a="1"/>
  <c r="AB105" i="53" s="1"/>
  <c r="P105" i="53" a="1"/>
  <c r="P105" i="53" s="1"/>
  <c r="AV105" i="53" a="1"/>
  <c r="AV105" i="53" s="1"/>
  <c r="Q105" i="53" a="1"/>
  <c r="Q105" i="53" s="1"/>
  <c r="AJ105" i="53" a="1"/>
  <c r="AJ105" i="53" s="1"/>
  <c r="N105" i="53" a="1"/>
  <c r="N105" i="53" s="1"/>
  <c r="AR105" i="53" a="1"/>
  <c r="AR105" i="53" s="1"/>
  <c r="M105" i="53" a="1"/>
  <c r="M105" i="53" s="1"/>
  <c r="AF105" i="53" a="1"/>
  <c r="AF105" i="53" s="1"/>
  <c r="AT105" i="53" a="1"/>
  <c r="AT105" i="53" s="1"/>
  <c r="T104" i="53"/>
  <c r="AW105" i="53" a="1"/>
  <c r="AW105" i="53" s="1"/>
  <c r="AD105" i="53" a="1"/>
  <c r="AD105" i="53" s="1"/>
  <c r="AE105" i="53" a="1"/>
  <c r="AE105" i="53" s="1"/>
  <c r="O105" i="53" a="1"/>
  <c r="O105" i="53" s="1"/>
  <c r="AS105" i="53" a="1"/>
  <c r="AS105" i="53" s="1"/>
  <c r="AO105" i="53" a="1"/>
  <c r="AO105" i="53" s="1"/>
  <c r="Y104" i="53"/>
  <c r="AN105" i="53" a="1"/>
  <c r="AN105" i="53" s="1"/>
  <c r="X104" i="53"/>
  <c r="A111" i="53"/>
  <c r="K109" i="53"/>
  <c r="AP105" i="53" l="1"/>
  <c r="Y105" i="53"/>
  <c r="AO106" i="53" a="1"/>
  <c r="AO106" i="53" s="1"/>
  <c r="AN106" i="53" a="1"/>
  <c r="AN106" i="53" s="1"/>
  <c r="X105" i="53"/>
  <c r="AK106" i="53" a="1"/>
  <c r="AK106" i="53" s="1"/>
  <c r="U105" i="53"/>
  <c r="W105" i="53"/>
  <c r="AM106" i="53" a="1"/>
  <c r="AM106" i="53" s="1"/>
  <c r="M106" i="53" a="1"/>
  <c r="M106" i="53" s="1"/>
  <c r="AC106" i="53" a="1"/>
  <c r="AC106" i="53" s="1"/>
  <c r="AE106" i="53" a="1"/>
  <c r="AE106" i="53" s="1"/>
  <c r="O106" i="53" a="1"/>
  <c r="O106" i="53" s="1"/>
  <c r="AJ106" i="53" a="1"/>
  <c r="AJ106" i="53" s="1"/>
  <c r="AW106" i="53" a="1"/>
  <c r="AW106" i="53" s="1"/>
  <c r="N106" i="53" a="1"/>
  <c r="N106" i="53" s="1"/>
  <c r="T105" i="53"/>
  <c r="AV106" i="53" a="1"/>
  <c r="AV106" i="53" s="1"/>
  <c r="R105" i="53"/>
  <c r="AS106" i="53" a="1"/>
  <c r="AS106" i="53" s="1"/>
  <c r="AU106" i="53" a="1"/>
  <c r="AU106" i="53" s="1"/>
  <c r="AT106" i="53" a="1"/>
  <c r="AT106" i="53" s="1"/>
  <c r="AF106" i="53" a="1"/>
  <c r="AF106" i="53" s="1"/>
  <c r="P106" i="53" a="1"/>
  <c r="P106" i="53" s="1"/>
  <c r="AR106" i="53" a="1"/>
  <c r="AR106" i="53" s="1"/>
  <c r="L106" i="53" a="1"/>
  <c r="L106" i="53" s="1"/>
  <c r="AG106" i="53" a="1"/>
  <c r="AG106" i="53" s="1"/>
  <c r="AB106" i="53" a="1"/>
  <c r="AB106" i="53" s="1"/>
  <c r="AD106" i="53" a="1"/>
  <c r="AD106" i="53" s="1"/>
  <c r="Q106" i="53" a="1"/>
  <c r="Q106" i="53" s="1"/>
  <c r="V105" i="53"/>
  <c r="AL106" i="53" a="1"/>
  <c r="AL106" i="53" s="1"/>
  <c r="A112" i="53"/>
  <c r="K110" i="53"/>
  <c r="AP106" i="53" l="1"/>
  <c r="AN107" i="53" a="1"/>
  <c r="AN107" i="53" s="1"/>
  <c r="X106" i="53"/>
  <c r="AL107" i="53" a="1"/>
  <c r="AL107" i="53" s="1"/>
  <c r="V106" i="53"/>
  <c r="AO107" i="53" a="1"/>
  <c r="AO107" i="53" s="1"/>
  <c r="Y106" i="53"/>
  <c r="W106" i="53"/>
  <c r="AM107" i="53" a="1"/>
  <c r="AM107" i="53" s="1"/>
  <c r="AJ107" i="53" a="1"/>
  <c r="AJ107" i="53" s="1"/>
  <c r="O107" i="53" a="1"/>
  <c r="O107" i="53" s="1"/>
  <c r="AE107" i="53" a="1"/>
  <c r="AE107" i="53" s="1"/>
  <c r="T106" i="53"/>
  <c r="AG107" i="53" a="1"/>
  <c r="AG107" i="53" s="1"/>
  <c r="AU107" i="53" a="1"/>
  <c r="AU107" i="53" s="1"/>
  <c r="R106" i="53"/>
  <c r="AC107" i="53" a="1"/>
  <c r="AC107" i="53" s="1"/>
  <c r="AT107" i="53" a="1"/>
  <c r="AT107" i="53" s="1"/>
  <c r="AV107" i="53" a="1"/>
  <c r="AV107" i="53" s="1"/>
  <c r="Q107" i="53" a="1"/>
  <c r="Q107" i="53" s="1"/>
  <c r="AF107" i="53" a="1"/>
  <c r="AF107" i="53" s="1"/>
  <c r="AR107" i="53" a="1"/>
  <c r="AR107" i="53" s="1"/>
  <c r="P107" i="53" a="1"/>
  <c r="P107" i="53" s="1"/>
  <c r="N107" i="53" a="1"/>
  <c r="N107" i="53" s="1"/>
  <c r="AD107" i="53" a="1"/>
  <c r="AD107" i="53" s="1"/>
  <c r="M107" i="53" a="1"/>
  <c r="M107" i="53" s="1"/>
  <c r="AW107" i="53" a="1"/>
  <c r="AW107" i="53" s="1"/>
  <c r="AS107" i="53" a="1"/>
  <c r="AS107" i="53" s="1"/>
  <c r="AB107" i="53" a="1"/>
  <c r="AB107" i="53" s="1"/>
  <c r="L107" i="53" a="1"/>
  <c r="L107" i="53" s="1"/>
  <c r="AK107" i="53" a="1"/>
  <c r="AK107" i="53" s="1"/>
  <c r="U106" i="53"/>
  <c r="A113" i="53"/>
  <c r="K111" i="53"/>
  <c r="AP107" i="53" l="1"/>
  <c r="AL108" i="53" a="1"/>
  <c r="AL108" i="53" s="1"/>
  <c r="V107" i="53"/>
  <c r="AN108" i="53" a="1"/>
  <c r="AN108" i="53" s="1"/>
  <c r="X107" i="53"/>
  <c r="AB108" i="53" a="1"/>
  <c r="AB108" i="53" s="1"/>
  <c r="L108" i="53" a="1"/>
  <c r="L108" i="53" s="1"/>
  <c r="AW108" i="53" a="1"/>
  <c r="AW108" i="53" s="1"/>
  <c r="R107" i="53"/>
  <c r="T107" i="53"/>
  <c r="AU108" i="53" a="1"/>
  <c r="AU108" i="53" s="1"/>
  <c r="AD108" i="53" a="1"/>
  <c r="AD108" i="53" s="1"/>
  <c r="AV108" i="53" a="1"/>
  <c r="AV108" i="53" s="1"/>
  <c r="Q108" i="53" a="1"/>
  <c r="Q108" i="53" s="1"/>
  <c r="AG108" i="53" a="1"/>
  <c r="AG108" i="53" s="1"/>
  <c r="M108" i="53" a="1"/>
  <c r="M108" i="53" s="1"/>
  <c r="AC108" i="53" a="1"/>
  <c r="AC108" i="53" s="1"/>
  <c r="O108" i="53" a="1"/>
  <c r="O108" i="53" s="1"/>
  <c r="AE108" i="53" a="1"/>
  <c r="AE108" i="53" s="1"/>
  <c r="AS108" i="53" a="1"/>
  <c r="AS108" i="53" s="1"/>
  <c r="AT108" i="53" a="1"/>
  <c r="AT108" i="53" s="1"/>
  <c r="AR108" i="53" a="1"/>
  <c r="AR108" i="53" s="1"/>
  <c r="AF108" i="53" a="1"/>
  <c r="AF108" i="53" s="1"/>
  <c r="P108" i="53" a="1"/>
  <c r="P108" i="53" s="1"/>
  <c r="N108" i="53" a="1"/>
  <c r="N108" i="53" s="1"/>
  <c r="AJ108" i="53" a="1"/>
  <c r="AJ108" i="53" s="1"/>
  <c r="AO108" i="53" a="1"/>
  <c r="AO108" i="53" s="1"/>
  <c r="Y107" i="53"/>
  <c r="AM108" i="53" a="1"/>
  <c r="AM108" i="53" s="1"/>
  <c r="W107" i="53"/>
  <c r="U107" i="53"/>
  <c r="AK108" i="53" a="1"/>
  <c r="AK108" i="53" s="1"/>
  <c r="A114" i="53"/>
  <c r="K112" i="53"/>
  <c r="AP108" i="53" l="1"/>
  <c r="AL109" i="53" a="1"/>
  <c r="AL109" i="53" s="1"/>
  <c r="V108" i="53"/>
  <c r="AN109" i="53" a="1"/>
  <c r="AN109" i="53" s="1"/>
  <c r="X108" i="53"/>
  <c r="U108" i="53"/>
  <c r="AK109" i="53" a="1"/>
  <c r="AK109" i="53" s="1"/>
  <c r="R108" i="53"/>
  <c r="AR109" i="53" a="1"/>
  <c r="AR109" i="53" s="1"/>
  <c r="AT109" i="53" a="1"/>
  <c r="AT109" i="53" s="1"/>
  <c r="AB109" i="53" a="1"/>
  <c r="AB109" i="53" s="1"/>
  <c r="M109" i="53" a="1"/>
  <c r="M109" i="53" s="1"/>
  <c r="AD109" i="53" a="1"/>
  <c r="AD109" i="53" s="1"/>
  <c r="N109" i="53" a="1"/>
  <c r="N109" i="53" s="1"/>
  <c r="AU109" i="53" a="1"/>
  <c r="AU109" i="53" s="1"/>
  <c r="AW109" i="53" a="1"/>
  <c r="AW109" i="53" s="1"/>
  <c r="AF109" i="53" a="1"/>
  <c r="AF109" i="53" s="1"/>
  <c r="Q109" i="53" a="1"/>
  <c r="Q109" i="53" s="1"/>
  <c r="AS109" i="53" a="1"/>
  <c r="AS109" i="53" s="1"/>
  <c r="O109" i="53" a="1"/>
  <c r="O109" i="53" s="1"/>
  <c r="AE109" i="53" a="1"/>
  <c r="AE109" i="53" s="1"/>
  <c r="P109" i="53" a="1"/>
  <c r="P109" i="53" s="1"/>
  <c r="AG109" i="53" a="1"/>
  <c r="AG109" i="53" s="1"/>
  <c r="AJ109" i="53" a="1"/>
  <c r="AJ109" i="53" s="1"/>
  <c r="AC109" i="53" a="1"/>
  <c r="AC109" i="53" s="1"/>
  <c r="T108" i="53"/>
  <c r="AV109" i="53" a="1"/>
  <c r="AV109" i="53" s="1"/>
  <c r="L109" i="53" a="1"/>
  <c r="L109" i="53" s="1"/>
  <c r="Y108" i="53"/>
  <c r="AO109" i="53" a="1"/>
  <c r="AO109" i="53" s="1"/>
  <c r="AM109" i="53" a="1"/>
  <c r="AM109" i="53" s="1"/>
  <c r="W108" i="53"/>
  <c r="A115" i="53"/>
  <c r="K113" i="53"/>
  <c r="AN110" i="53" l="1" a="1"/>
  <c r="AN110" i="53" s="1"/>
  <c r="X109" i="53"/>
  <c r="AL110" i="53" a="1"/>
  <c r="AL110" i="53" s="1"/>
  <c r="V109" i="53"/>
  <c r="AW110" i="53" a="1"/>
  <c r="AW110" i="53" s="1"/>
  <c r="AF110" i="53" a="1"/>
  <c r="AF110" i="53" s="1"/>
  <c r="AJ110" i="53" a="1"/>
  <c r="AJ110" i="53" s="1"/>
  <c r="AT110" i="53" a="1"/>
  <c r="AT110" i="53" s="1"/>
  <c r="AV110" i="53" a="1"/>
  <c r="AV110" i="53" s="1"/>
  <c r="AR110" i="53" a="1"/>
  <c r="AR110" i="53" s="1"/>
  <c r="AU110" i="53" a="1"/>
  <c r="AU110" i="53" s="1"/>
  <c r="P110" i="53" a="1"/>
  <c r="P110" i="53" s="1"/>
  <c r="AD110" i="53" a="1"/>
  <c r="AD110" i="53" s="1"/>
  <c r="AB110" i="53" a="1"/>
  <c r="AB110" i="53" s="1"/>
  <c r="L110" i="53" a="1"/>
  <c r="L110" i="53" s="1"/>
  <c r="O110" i="53" a="1"/>
  <c r="O110" i="53" s="1"/>
  <c r="R109" i="53"/>
  <c r="AS110" i="53" a="1"/>
  <c r="AS110" i="53" s="1"/>
  <c r="Q110" i="53" a="1"/>
  <c r="Q110" i="53" s="1"/>
  <c r="AG110" i="53" a="1"/>
  <c r="AG110" i="53" s="1"/>
  <c r="T109" i="53"/>
  <c r="AC110" i="53" a="1"/>
  <c r="AC110" i="53" s="1"/>
  <c r="M110" i="53" a="1"/>
  <c r="M110" i="53" s="1"/>
  <c r="AE110" i="53" a="1"/>
  <c r="AE110" i="53" s="1"/>
  <c r="N110" i="53" a="1"/>
  <c r="N110" i="53" s="1"/>
  <c r="AM110" i="53" a="1"/>
  <c r="AM110" i="53" s="1"/>
  <c r="W109" i="53"/>
  <c r="U109" i="53"/>
  <c r="AK110" i="53" a="1"/>
  <c r="AK110" i="53" s="1"/>
  <c r="AP109" i="53"/>
  <c r="AO110" i="53" a="1"/>
  <c r="AO110" i="53" s="1"/>
  <c r="Y109" i="53"/>
  <c r="A116" i="53"/>
  <c r="K114" i="53"/>
  <c r="AM111" i="53" l="1" a="1"/>
  <c r="AM111" i="53" s="1"/>
  <c r="W110" i="53"/>
  <c r="AK111" i="53" a="1"/>
  <c r="AK111" i="53" s="1"/>
  <c r="U110" i="53"/>
  <c r="AJ111" i="53" a="1"/>
  <c r="AJ111" i="53" s="1"/>
  <c r="O111" i="53" a="1"/>
  <c r="O111" i="53" s="1"/>
  <c r="AE111" i="53" a="1"/>
  <c r="AE111" i="53" s="1"/>
  <c r="AR111" i="53" a="1"/>
  <c r="AR111" i="53" s="1"/>
  <c r="T110" i="53"/>
  <c r="AG111" i="53" a="1"/>
  <c r="AG111" i="53" s="1"/>
  <c r="AU111" i="53" a="1"/>
  <c r="AU111" i="53" s="1"/>
  <c r="R110" i="53"/>
  <c r="AC111" i="53" a="1"/>
  <c r="AC111" i="53" s="1"/>
  <c r="AV111" i="53" a="1"/>
  <c r="AV111" i="53" s="1"/>
  <c r="AT111" i="53" a="1"/>
  <c r="AT111" i="53" s="1"/>
  <c r="Q111" i="53" a="1"/>
  <c r="Q111" i="53" s="1"/>
  <c r="AD111" i="53" a="1"/>
  <c r="AD111" i="53" s="1"/>
  <c r="N111" i="53" a="1"/>
  <c r="N111" i="53" s="1"/>
  <c r="M111" i="53" a="1"/>
  <c r="M111" i="53" s="1"/>
  <c r="L111" i="53" a="1"/>
  <c r="L111" i="53" s="1"/>
  <c r="AW111" i="53" a="1"/>
  <c r="AW111" i="53" s="1"/>
  <c r="AF111" i="53" a="1"/>
  <c r="AF111" i="53" s="1"/>
  <c r="P111" i="53" a="1"/>
  <c r="P111" i="53" s="1"/>
  <c r="AS111" i="53" a="1"/>
  <c r="AS111" i="53" s="1"/>
  <c r="AB111" i="53" a="1"/>
  <c r="AB111" i="53" s="1"/>
  <c r="AP110" i="53"/>
  <c r="AN111" i="53" a="1"/>
  <c r="AN111" i="53" s="1"/>
  <c r="X110" i="53"/>
  <c r="Y110" i="53"/>
  <c r="AO111" i="53" a="1"/>
  <c r="AO111" i="53" s="1"/>
  <c r="AL111" i="53" a="1"/>
  <c r="AL111" i="53" s="1"/>
  <c r="V110" i="53"/>
  <c r="A117" i="53"/>
  <c r="K115" i="53"/>
  <c r="AP111" i="53" l="1"/>
  <c r="Y111" i="53"/>
  <c r="AO112" i="53" a="1"/>
  <c r="AO112" i="53" s="1"/>
  <c r="AN112" i="53" a="1"/>
  <c r="AN112" i="53" s="1"/>
  <c r="X111" i="53"/>
  <c r="AM112" i="53" a="1"/>
  <c r="AM112" i="53" s="1"/>
  <c r="W111" i="53"/>
  <c r="AR112" i="53" a="1"/>
  <c r="AR112" i="53" s="1"/>
  <c r="P112" i="53" a="1"/>
  <c r="P112" i="53" s="1"/>
  <c r="AC112" i="53" a="1"/>
  <c r="AC112" i="53" s="1"/>
  <c r="T111" i="53"/>
  <c r="AW112" i="53" a="1"/>
  <c r="AW112" i="53" s="1"/>
  <c r="L112" i="53" a="1"/>
  <c r="L112" i="53" s="1"/>
  <c r="AD112" i="53" a="1"/>
  <c r="AD112" i="53" s="1"/>
  <c r="R111" i="53"/>
  <c r="AF112" i="53" a="1"/>
  <c r="AF112" i="53" s="1"/>
  <c r="AJ112" i="53" a="1"/>
  <c r="AJ112" i="53" s="1"/>
  <c r="AB112" i="53" a="1"/>
  <c r="AB112" i="53" s="1"/>
  <c r="AG112" i="53" a="1"/>
  <c r="AG112" i="53" s="1"/>
  <c r="Q112" i="53" a="1"/>
  <c r="Q112" i="53" s="1"/>
  <c r="AU112" i="53" a="1"/>
  <c r="AU112" i="53" s="1"/>
  <c r="M112" i="53" a="1"/>
  <c r="M112" i="53" s="1"/>
  <c r="O112" i="53" a="1"/>
  <c r="O112" i="53" s="1"/>
  <c r="N112" i="53" a="1"/>
  <c r="N112" i="53" s="1"/>
  <c r="AT112" i="53" a="1"/>
  <c r="AT112" i="53" s="1"/>
  <c r="AE112" i="53" a="1"/>
  <c r="AE112" i="53" s="1"/>
  <c r="AS112" i="53" a="1"/>
  <c r="AS112" i="53" s="1"/>
  <c r="AV112" i="53" a="1"/>
  <c r="AV112" i="53" s="1"/>
  <c r="U111" i="53"/>
  <c r="AK112" i="53" a="1"/>
  <c r="AK112" i="53" s="1"/>
  <c r="AL112" i="53" a="1"/>
  <c r="AL112" i="53" s="1"/>
  <c r="V111" i="53"/>
  <c r="A118" i="53"/>
  <c r="K116" i="53"/>
  <c r="AP112" i="53" l="1"/>
  <c r="X112" i="53"/>
  <c r="AN113" i="53" a="1"/>
  <c r="AN113" i="53" s="1"/>
  <c r="AL113" i="53" a="1"/>
  <c r="AL113" i="53" s="1"/>
  <c r="V112" i="53"/>
  <c r="W112" i="53"/>
  <c r="AM113" i="53" a="1"/>
  <c r="AM113" i="53" s="1"/>
  <c r="AK113" i="53" a="1"/>
  <c r="AK113" i="53" s="1"/>
  <c r="U112" i="53"/>
  <c r="AW113" i="53" a="1"/>
  <c r="AW113" i="53" s="1"/>
  <c r="M113" i="53" a="1"/>
  <c r="M113" i="53" s="1"/>
  <c r="P113" i="53" a="1"/>
  <c r="P113" i="53" s="1"/>
  <c r="AS113" i="53" a="1"/>
  <c r="AS113" i="53" s="1"/>
  <c r="AT113" i="53" a="1"/>
  <c r="AT113" i="53" s="1"/>
  <c r="AC113" i="53" a="1"/>
  <c r="AC113" i="53" s="1"/>
  <c r="O113" i="53" a="1"/>
  <c r="O113" i="53" s="1"/>
  <c r="AV113" i="53" a="1"/>
  <c r="AV113" i="53" s="1"/>
  <c r="L113" i="53" a="1"/>
  <c r="L113" i="53" s="1"/>
  <c r="Q113" i="53" a="1"/>
  <c r="Q113" i="53" s="1"/>
  <c r="AR113" i="53" a="1"/>
  <c r="AR113" i="53" s="1"/>
  <c r="AJ113" i="53" a="1"/>
  <c r="AJ113" i="53" s="1"/>
  <c r="N113" i="53" a="1"/>
  <c r="N113" i="53" s="1"/>
  <c r="AU113" i="53" a="1"/>
  <c r="AU113" i="53" s="1"/>
  <c r="T112" i="53"/>
  <c r="AG113" i="53" a="1"/>
  <c r="AG113" i="53" s="1"/>
  <c r="AF113" i="53" a="1"/>
  <c r="AF113" i="53" s="1"/>
  <c r="R112" i="53"/>
  <c r="AD113" i="53" a="1"/>
  <c r="AD113" i="53" s="1"/>
  <c r="AB113" i="53" a="1"/>
  <c r="AB113" i="53" s="1"/>
  <c r="AE113" i="53" a="1"/>
  <c r="AE113" i="53" s="1"/>
  <c r="Y112" i="53"/>
  <c r="AO113" i="53" a="1"/>
  <c r="AO113" i="53" s="1"/>
  <c r="A119" i="53"/>
  <c r="K117" i="53"/>
  <c r="AM114" i="53" l="1" a="1"/>
  <c r="AM114" i="53" s="1"/>
  <c r="W113" i="53"/>
  <c r="AL114" i="53" a="1"/>
  <c r="AL114" i="53" s="1"/>
  <c r="V113" i="53"/>
  <c r="AP113" i="53"/>
  <c r="AN114" i="53" a="1"/>
  <c r="AN114" i="53" s="1"/>
  <c r="X113" i="53"/>
  <c r="Y113" i="53"/>
  <c r="AO114" i="53" a="1"/>
  <c r="AO114" i="53" s="1"/>
  <c r="U113" i="53"/>
  <c r="AK114" i="53" a="1"/>
  <c r="AK114" i="53" s="1"/>
  <c r="AB114" i="53" a="1"/>
  <c r="AB114" i="53" s="1"/>
  <c r="AD114" i="53" a="1"/>
  <c r="AD114" i="53" s="1"/>
  <c r="AE114" i="53" a="1"/>
  <c r="AE114" i="53" s="1"/>
  <c r="R113" i="53"/>
  <c r="AU114" i="53" a="1"/>
  <c r="AU114" i="53" s="1"/>
  <c r="AV114" i="53" a="1"/>
  <c r="AV114" i="53" s="1"/>
  <c r="AC114" i="53" a="1"/>
  <c r="AC114" i="53" s="1"/>
  <c r="T113" i="53"/>
  <c r="Q114" i="53" a="1"/>
  <c r="Q114" i="53" s="1"/>
  <c r="AR114" i="53" a="1"/>
  <c r="AR114" i="53" s="1"/>
  <c r="M114" i="53" a="1"/>
  <c r="M114" i="53" s="1"/>
  <c r="N114" i="53" a="1"/>
  <c r="N114" i="53" s="1"/>
  <c r="AG114" i="53" a="1"/>
  <c r="AG114" i="53" s="1"/>
  <c r="AW114" i="53" a="1"/>
  <c r="AW114" i="53" s="1"/>
  <c r="AT114" i="53" a="1"/>
  <c r="AT114" i="53" s="1"/>
  <c r="P114" i="53" a="1"/>
  <c r="P114" i="53" s="1"/>
  <c r="O114" i="53" a="1"/>
  <c r="O114" i="53" s="1"/>
  <c r="AJ114" i="53" a="1"/>
  <c r="AJ114" i="53" s="1"/>
  <c r="AF114" i="53" a="1"/>
  <c r="AF114" i="53" s="1"/>
  <c r="L114" i="53" a="1"/>
  <c r="L114" i="53" s="1"/>
  <c r="AS114" i="53" a="1"/>
  <c r="AS114" i="53" s="1"/>
  <c r="A120" i="53"/>
  <c r="K118" i="53"/>
  <c r="N115" i="53" l="1" a="1"/>
  <c r="N115" i="53" s="1"/>
  <c r="AU115" i="53" a="1"/>
  <c r="AU115" i="53" s="1"/>
  <c r="AF115" i="53" a="1"/>
  <c r="AF115" i="53" s="1"/>
  <c r="AG115" i="53" a="1"/>
  <c r="AG115" i="53" s="1"/>
  <c r="AJ115" i="53" a="1"/>
  <c r="AJ115" i="53" s="1"/>
  <c r="T114" i="53"/>
  <c r="AD115" i="53" a="1"/>
  <c r="AD115" i="53" s="1"/>
  <c r="AB115" i="53" a="1"/>
  <c r="AB115" i="53" s="1"/>
  <c r="AE115" i="53" a="1"/>
  <c r="AE115" i="53" s="1"/>
  <c r="AW115" i="53" a="1"/>
  <c r="AW115" i="53" s="1"/>
  <c r="M115" i="53" a="1"/>
  <c r="M115" i="53" s="1"/>
  <c r="AS115" i="53" a="1"/>
  <c r="AS115" i="53" s="1"/>
  <c r="AT115" i="53" a="1"/>
  <c r="AT115" i="53" s="1"/>
  <c r="AC115" i="53" a="1"/>
  <c r="AC115" i="53" s="1"/>
  <c r="L115" i="53" a="1"/>
  <c r="L115" i="53" s="1"/>
  <c r="O115" i="53" a="1"/>
  <c r="O115" i="53" s="1"/>
  <c r="P115" i="53" a="1"/>
  <c r="P115" i="53" s="1"/>
  <c r="AV115" i="53" a="1"/>
  <c r="AV115" i="53" s="1"/>
  <c r="AR115" i="53" a="1"/>
  <c r="AR115" i="53" s="1"/>
  <c r="Q115" i="53" a="1"/>
  <c r="Q115" i="53" s="1"/>
  <c r="R114" i="53"/>
  <c r="V114" i="53"/>
  <c r="AL115" i="53" a="1"/>
  <c r="AL115" i="53" s="1"/>
  <c r="AK115" i="53" a="1"/>
  <c r="AK115" i="53" s="1"/>
  <c r="U114" i="53"/>
  <c r="W114" i="53"/>
  <c r="AM115" i="53" a="1"/>
  <c r="AM115" i="53" s="1"/>
  <c r="Y114" i="53"/>
  <c r="AO115" i="53" a="1"/>
  <c r="AO115" i="53" s="1"/>
  <c r="AP114" i="53"/>
  <c r="AN115" i="53" a="1"/>
  <c r="AN115" i="53" s="1"/>
  <c r="X114" i="53"/>
  <c r="A121" i="53"/>
  <c r="K119" i="53"/>
  <c r="W115" i="53" l="1"/>
  <c r="AM116" i="53" a="1"/>
  <c r="AM116" i="53" s="1"/>
  <c r="AT116" i="53" a="1"/>
  <c r="AT116" i="53" s="1"/>
  <c r="AG116" i="53" a="1"/>
  <c r="AG116" i="53" s="1"/>
  <c r="M116" i="53" a="1"/>
  <c r="M116" i="53" s="1"/>
  <c r="AJ116" i="53" a="1"/>
  <c r="AJ116" i="53" s="1"/>
  <c r="P116" i="53" a="1"/>
  <c r="P116" i="53" s="1"/>
  <c r="O116" i="53" a="1"/>
  <c r="O116" i="53" s="1"/>
  <c r="AW116" i="53" a="1"/>
  <c r="AW116" i="53" s="1"/>
  <c r="T115" i="53"/>
  <c r="AF116" i="53" a="1"/>
  <c r="AF116" i="53" s="1"/>
  <c r="L116" i="53" a="1"/>
  <c r="L116" i="53" s="1"/>
  <c r="AS116" i="53" a="1"/>
  <c r="AS116" i="53" s="1"/>
  <c r="R115" i="53"/>
  <c r="AB116" i="53" a="1"/>
  <c r="AB116" i="53" s="1"/>
  <c r="AD116" i="53" a="1"/>
  <c r="AD116" i="53" s="1"/>
  <c r="AE116" i="53" a="1"/>
  <c r="AE116" i="53" s="1"/>
  <c r="AC116" i="53" a="1"/>
  <c r="AC116" i="53" s="1"/>
  <c r="AU116" i="53" a="1"/>
  <c r="AU116" i="53" s="1"/>
  <c r="AV116" i="53" a="1"/>
  <c r="AV116" i="53" s="1"/>
  <c r="Q116" i="53" a="1"/>
  <c r="Q116" i="53" s="1"/>
  <c r="AR116" i="53" a="1"/>
  <c r="AR116" i="53" s="1"/>
  <c r="N116" i="53" a="1"/>
  <c r="N116" i="53" s="1"/>
  <c r="AP115" i="53"/>
  <c r="Y115" i="53"/>
  <c r="AO116" i="53" a="1"/>
  <c r="AO116" i="53" s="1"/>
  <c r="U115" i="53"/>
  <c r="AK116" i="53" a="1"/>
  <c r="AK116" i="53" s="1"/>
  <c r="AN116" i="53" a="1"/>
  <c r="AN116" i="53" s="1"/>
  <c r="X115" i="53"/>
  <c r="V115" i="53"/>
  <c r="AL116" i="53" a="1"/>
  <c r="AL116" i="53" s="1"/>
  <c r="A122" i="53"/>
  <c r="K120" i="53"/>
  <c r="AP116" i="53" l="1"/>
  <c r="AM117" i="53" a="1"/>
  <c r="AM117" i="53" s="1"/>
  <c r="W116" i="53"/>
  <c r="AL117" i="53" a="1"/>
  <c r="AL117" i="53" s="1"/>
  <c r="V116" i="53"/>
  <c r="X116" i="53"/>
  <c r="AN117" i="53" a="1"/>
  <c r="AN117" i="53" s="1"/>
  <c r="Y116" i="53"/>
  <c r="AO117" i="53" a="1"/>
  <c r="AO117" i="53" s="1"/>
  <c r="AK117" i="53" a="1"/>
  <c r="AK117" i="53" s="1"/>
  <c r="U116" i="53"/>
  <c r="AW117" i="53" a="1"/>
  <c r="AW117" i="53" s="1"/>
  <c r="M117" i="53" a="1"/>
  <c r="M117" i="53" s="1"/>
  <c r="P117" i="53" a="1"/>
  <c r="P117" i="53" s="1"/>
  <c r="AS117" i="53" a="1"/>
  <c r="AS117" i="53" s="1"/>
  <c r="AT117" i="53" a="1"/>
  <c r="AT117" i="53" s="1"/>
  <c r="AC117" i="53" a="1"/>
  <c r="AC117" i="53" s="1"/>
  <c r="O117" i="53" a="1"/>
  <c r="O117" i="53" s="1"/>
  <c r="AJ117" i="53" a="1"/>
  <c r="AJ117" i="53" s="1"/>
  <c r="AG117" i="53" a="1"/>
  <c r="AG117" i="53" s="1"/>
  <c r="AV117" i="53" a="1"/>
  <c r="AV117" i="53" s="1"/>
  <c r="L117" i="53" a="1"/>
  <c r="L117" i="53" s="1"/>
  <c r="T116" i="53"/>
  <c r="AR117" i="53" a="1"/>
  <c r="AR117" i="53" s="1"/>
  <c r="Q117" i="53" a="1"/>
  <c r="Q117" i="53" s="1"/>
  <c r="R116" i="53"/>
  <c r="N117" i="53" a="1"/>
  <c r="N117" i="53" s="1"/>
  <c r="AU117" i="53" a="1"/>
  <c r="AU117" i="53" s="1"/>
  <c r="AF117" i="53" a="1"/>
  <c r="AF117" i="53" s="1"/>
  <c r="AD117" i="53" a="1"/>
  <c r="AD117" i="53" s="1"/>
  <c r="AB117" i="53" a="1"/>
  <c r="AB117" i="53" s="1"/>
  <c r="AE117" i="53" a="1"/>
  <c r="AE117" i="53" s="1"/>
  <c r="A123" i="53"/>
  <c r="K121" i="53"/>
  <c r="AP117" i="53" l="1"/>
  <c r="AO118" i="53" a="1"/>
  <c r="AO118" i="53" s="1"/>
  <c r="Y117" i="53"/>
  <c r="R117" i="53"/>
  <c r="P118" i="53" a="1"/>
  <c r="P118" i="53" s="1"/>
  <c r="O118" i="53" a="1"/>
  <c r="O118" i="53" s="1"/>
  <c r="AE118" i="53" a="1"/>
  <c r="AE118" i="53" s="1"/>
  <c r="AF118" i="53" a="1"/>
  <c r="AF118" i="53" s="1"/>
  <c r="L118" i="53" a="1"/>
  <c r="L118" i="53" s="1"/>
  <c r="AS118" i="53" a="1"/>
  <c r="AS118" i="53" s="1"/>
  <c r="AB118" i="53" a="1"/>
  <c r="AB118" i="53" s="1"/>
  <c r="AD118" i="53" a="1"/>
  <c r="AD118" i="53" s="1"/>
  <c r="AU118" i="53" a="1"/>
  <c r="AU118" i="53" s="1"/>
  <c r="AV118" i="53" a="1"/>
  <c r="AV118" i="53" s="1"/>
  <c r="AC118" i="53" a="1"/>
  <c r="AC118" i="53" s="1"/>
  <c r="Q118" i="53" a="1"/>
  <c r="Q118" i="53" s="1"/>
  <c r="AR118" i="53" a="1"/>
  <c r="AR118" i="53" s="1"/>
  <c r="N118" i="53" a="1"/>
  <c r="N118" i="53" s="1"/>
  <c r="M118" i="53" a="1"/>
  <c r="M118" i="53" s="1"/>
  <c r="AJ118" i="53" a="1"/>
  <c r="AJ118" i="53" s="1"/>
  <c r="AW118" i="53" a="1"/>
  <c r="AW118" i="53" s="1"/>
  <c r="T117" i="53"/>
  <c r="AT118" i="53" a="1"/>
  <c r="AT118" i="53" s="1"/>
  <c r="AG118" i="53" a="1"/>
  <c r="AG118" i="53" s="1"/>
  <c r="AN118" i="53" a="1"/>
  <c r="AN118" i="53" s="1"/>
  <c r="X117" i="53"/>
  <c r="U117" i="53"/>
  <c r="AK118" i="53" a="1"/>
  <c r="AK118" i="53" s="1"/>
  <c r="AL118" i="53" a="1"/>
  <c r="AL118" i="53" s="1"/>
  <c r="V117" i="53"/>
  <c r="W117" i="53"/>
  <c r="AM118" i="53" a="1"/>
  <c r="AM118" i="53" s="1"/>
  <c r="K122" i="53"/>
  <c r="AP118" i="53" l="1"/>
  <c r="AF119" i="53" a="1"/>
  <c r="AF119" i="53" s="1"/>
  <c r="AG119" i="53" a="1"/>
  <c r="AG119" i="53" s="1"/>
  <c r="AD119" i="53" a="1"/>
  <c r="AD119" i="53" s="1"/>
  <c r="AB119" i="53" a="1"/>
  <c r="AB119" i="53" s="1"/>
  <c r="AE119" i="53" a="1"/>
  <c r="AE119" i="53" s="1"/>
  <c r="AW119" i="53" a="1"/>
  <c r="AW119" i="53" s="1"/>
  <c r="M119" i="53" a="1"/>
  <c r="M119" i="53" s="1"/>
  <c r="AJ119" i="53" a="1"/>
  <c r="AJ119" i="53" s="1"/>
  <c r="T118" i="53"/>
  <c r="R118" i="53"/>
  <c r="AS119" i="53" a="1"/>
  <c r="AS119" i="53" s="1"/>
  <c r="AT119" i="53" a="1"/>
  <c r="AT119" i="53" s="1"/>
  <c r="AC119" i="53" a="1"/>
  <c r="AC119" i="53" s="1"/>
  <c r="O119" i="53" a="1"/>
  <c r="O119" i="53" s="1"/>
  <c r="P119" i="53" a="1"/>
  <c r="P119" i="53" s="1"/>
  <c r="L119" i="53" a="1"/>
  <c r="L119" i="53" s="1"/>
  <c r="AV119" i="53" a="1"/>
  <c r="AV119" i="53" s="1"/>
  <c r="AR119" i="53" a="1"/>
  <c r="AR119" i="53" s="1"/>
  <c r="Q119" i="53" a="1"/>
  <c r="Q119" i="53" s="1"/>
  <c r="N119" i="53" a="1"/>
  <c r="N119" i="53" s="1"/>
  <c r="AU119" i="53" a="1"/>
  <c r="AU119" i="53" s="1"/>
  <c r="Y118" i="53"/>
  <c r="AO119" i="53" a="1"/>
  <c r="AO119" i="53" s="1"/>
  <c r="W118" i="53"/>
  <c r="AM119" i="53" a="1"/>
  <c r="AM119" i="53" s="1"/>
  <c r="X118" i="53"/>
  <c r="AN119" i="53" a="1"/>
  <c r="AN119" i="53" s="1"/>
  <c r="AK119" i="53" a="1"/>
  <c r="AK119" i="53" s="1"/>
  <c r="U118" i="53"/>
  <c r="V118" i="53"/>
  <c r="AL119" i="53" a="1"/>
  <c r="AL119" i="53" s="1"/>
  <c r="K123" i="53"/>
  <c r="AP119" i="53" l="1"/>
  <c r="AU120" i="53" a="1"/>
  <c r="AU120" i="53" s="1"/>
  <c r="AV120" i="53" a="1"/>
  <c r="AV120" i="53" s="1"/>
  <c r="AC120" i="53" a="1"/>
  <c r="AC120" i="53" s="1"/>
  <c r="AD120" i="53" a="1"/>
  <c r="AD120" i="53" s="1"/>
  <c r="Q120" i="53" a="1"/>
  <c r="Q120" i="53" s="1"/>
  <c r="AR120" i="53" a="1"/>
  <c r="AR120" i="53" s="1"/>
  <c r="M120" i="53" a="1"/>
  <c r="M120" i="53" s="1"/>
  <c r="AS120" i="53" a="1"/>
  <c r="AS120" i="53" s="1"/>
  <c r="N120" i="53" a="1"/>
  <c r="N120" i="53" s="1"/>
  <c r="AW120" i="53" a="1"/>
  <c r="AW120" i="53" s="1"/>
  <c r="AG120" i="53" a="1"/>
  <c r="AG120" i="53" s="1"/>
  <c r="AT120" i="53" a="1"/>
  <c r="AT120" i="53" s="1"/>
  <c r="L120" i="53" a="1"/>
  <c r="L120" i="53" s="1"/>
  <c r="AJ120" i="53" a="1"/>
  <c r="AJ120" i="53" s="1"/>
  <c r="P120" i="53" a="1"/>
  <c r="P120" i="53" s="1"/>
  <c r="O120" i="53" a="1"/>
  <c r="O120" i="53" s="1"/>
  <c r="T119" i="53"/>
  <c r="AF120" i="53" a="1"/>
  <c r="AF120" i="53" s="1"/>
  <c r="R119" i="53"/>
  <c r="AB120" i="53" a="1"/>
  <c r="AB120" i="53" s="1"/>
  <c r="AE120" i="53" a="1"/>
  <c r="AE120" i="53" s="1"/>
  <c r="AN120" i="53" a="1"/>
  <c r="AN120" i="53" s="1"/>
  <c r="X119" i="53"/>
  <c r="U119" i="53"/>
  <c r="AK120" i="53" a="1"/>
  <c r="AK120" i="53" s="1"/>
  <c r="W119" i="53"/>
  <c r="AM120" i="53" a="1"/>
  <c r="AM120" i="53" s="1"/>
  <c r="AL120" i="53" a="1"/>
  <c r="AL120" i="53" s="1"/>
  <c r="V119" i="53"/>
  <c r="Y119" i="53"/>
  <c r="AO120" i="53" a="1"/>
  <c r="AO120" i="53" s="1"/>
  <c r="AP120" i="53" l="1"/>
  <c r="AM121" i="53" a="1"/>
  <c r="AM121" i="53" s="1"/>
  <c r="W120" i="53"/>
  <c r="AN121" i="53" a="1"/>
  <c r="AN121" i="53" s="1"/>
  <c r="X120" i="53"/>
  <c r="AK121" i="53" a="1"/>
  <c r="AK121" i="53" s="1"/>
  <c r="U120" i="53"/>
  <c r="AF121" i="53" a="1"/>
  <c r="AF121" i="53" s="1"/>
  <c r="AG121" i="53" a="1"/>
  <c r="AG121" i="53" s="1"/>
  <c r="M121" i="53" a="1"/>
  <c r="M121" i="53" s="1"/>
  <c r="AD121" i="53" a="1"/>
  <c r="AD121" i="53" s="1"/>
  <c r="AB121" i="53" a="1"/>
  <c r="AB121" i="53" s="1"/>
  <c r="AE121" i="53" a="1"/>
  <c r="AE121" i="53" s="1"/>
  <c r="AJ121" i="53" a="1"/>
  <c r="AJ121" i="53" s="1"/>
  <c r="AW121" i="53" a="1"/>
  <c r="AW121" i="53" s="1"/>
  <c r="T120" i="53"/>
  <c r="AS121" i="53" a="1"/>
  <c r="AS121" i="53" s="1"/>
  <c r="AT121" i="53" a="1"/>
  <c r="AT121" i="53" s="1"/>
  <c r="AC121" i="53" a="1"/>
  <c r="AC121" i="53" s="1"/>
  <c r="R120" i="53"/>
  <c r="O121" i="53" a="1"/>
  <c r="O121" i="53" s="1"/>
  <c r="AV121" i="53" a="1"/>
  <c r="AV121" i="53" s="1"/>
  <c r="L121" i="53" a="1"/>
  <c r="L121" i="53" s="1"/>
  <c r="AR121" i="53" a="1"/>
  <c r="AR121" i="53" s="1"/>
  <c r="Q121" i="53" a="1"/>
  <c r="Q121" i="53" s="1"/>
  <c r="N121" i="53" a="1"/>
  <c r="N121" i="53" s="1"/>
  <c r="AU121" i="53" a="1"/>
  <c r="AU121" i="53" s="1"/>
  <c r="P121" i="53" a="1"/>
  <c r="P121" i="53" s="1"/>
  <c r="Y120" i="53"/>
  <c r="AO121" i="53" a="1"/>
  <c r="AO121" i="53" s="1"/>
  <c r="V120" i="53"/>
  <c r="AL121" i="53" a="1"/>
  <c r="AL121" i="53" s="1"/>
  <c r="AP121" i="53" l="1"/>
  <c r="AU122" i="53" a="1"/>
  <c r="AU122" i="53" s="1"/>
  <c r="AV122" i="53" a="1"/>
  <c r="AV122" i="53" s="1"/>
  <c r="AC122" i="53" a="1"/>
  <c r="AC122" i="53" s="1"/>
  <c r="L122" i="53" a="1"/>
  <c r="L122" i="53" s="1"/>
  <c r="Q122" i="53" a="1"/>
  <c r="Q122" i="53" s="1"/>
  <c r="AR122" i="53" a="1"/>
  <c r="AR122" i="53" s="1"/>
  <c r="N122" i="53" a="1"/>
  <c r="N122" i="53" s="1"/>
  <c r="AS122" i="53" a="1"/>
  <c r="AS122" i="53" s="1"/>
  <c r="M122" i="53" a="1"/>
  <c r="M122" i="53" s="1"/>
  <c r="AD122" i="53" a="1"/>
  <c r="AD122" i="53" s="1"/>
  <c r="AW122" i="53" a="1"/>
  <c r="AW122" i="53" s="1"/>
  <c r="P122" i="53" a="1"/>
  <c r="P122" i="53" s="1"/>
  <c r="AT122" i="53" a="1"/>
  <c r="AT122" i="53" s="1"/>
  <c r="AG122" i="53" a="1"/>
  <c r="AG122" i="53" s="1"/>
  <c r="AE122" i="53" a="1"/>
  <c r="AE122" i="53" s="1"/>
  <c r="AJ122" i="53" a="1"/>
  <c r="AJ122" i="53" s="1"/>
  <c r="O122" i="53" a="1"/>
  <c r="O122" i="53" s="1"/>
  <c r="T121" i="53"/>
  <c r="AF122" i="53" a="1"/>
  <c r="AF122" i="53" s="1"/>
  <c r="R121" i="53"/>
  <c r="AB122" i="53" a="1"/>
  <c r="AB122" i="53" s="1"/>
  <c r="W121" i="53"/>
  <c r="AM122" i="53" a="1"/>
  <c r="AM122" i="53" s="1"/>
  <c r="AN122" i="53" a="1"/>
  <c r="AN122" i="53" s="1"/>
  <c r="X121" i="53"/>
  <c r="Y121" i="53"/>
  <c r="AO122" i="53" a="1"/>
  <c r="AO122" i="53" s="1"/>
  <c r="AL122" i="53" a="1"/>
  <c r="AL122" i="53" s="1"/>
  <c r="V121" i="53"/>
  <c r="U121" i="53"/>
  <c r="AK122" i="53" a="1"/>
  <c r="AK122" i="53" s="1"/>
  <c r="AP122" i="53" l="1"/>
  <c r="V122" i="53"/>
  <c r="AL123" i="53" a="1"/>
  <c r="AL123" i="53" s="1"/>
  <c r="Y122" i="53"/>
  <c r="AO123" i="53" a="1"/>
  <c r="AO123" i="53" s="1"/>
  <c r="AN123" i="53" a="1"/>
  <c r="AN123" i="53" s="1"/>
  <c r="X122" i="53"/>
  <c r="AS123" i="53" a="1"/>
  <c r="AS123" i="53" s="1"/>
  <c r="AE123" i="53" a="1"/>
  <c r="AE123" i="53" s="1"/>
  <c r="Q123" i="53" a="1"/>
  <c r="Q123" i="53" s="1"/>
  <c r="AJ123" i="53" a="1"/>
  <c r="AJ123" i="53" s="1"/>
  <c r="O123" i="53" a="1"/>
  <c r="O123" i="53" s="1"/>
  <c r="AT123" i="53" a="1"/>
  <c r="AT123" i="53" s="1"/>
  <c r="R122" i="53"/>
  <c r="AF123" i="53" a="1"/>
  <c r="AF123" i="53" s="1"/>
  <c r="T122" i="53"/>
  <c r="AG123" i="53" a="1"/>
  <c r="AG123" i="53" s="1"/>
  <c r="P123" i="53" a="1"/>
  <c r="P123" i="53" s="1"/>
  <c r="AV123" i="53" a="1"/>
  <c r="AV123" i="53" s="1"/>
  <c r="M123" i="53" a="1"/>
  <c r="M123" i="53" s="1"/>
  <c r="L123" i="53" a="1"/>
  <c r="L123" i="53" s="1"/>
  <c r="AC123" i="53" a="1"/>
  <c r="AC123" i="53" s="1"/>
  <c r="AR123" i="53" a="1"/>
  <c r="AR123" i="53" s="1"/>
  <c r="AU123" i="53" a="1"/>
  <c r="AU123" i="53" s="1"/>
  <c r="N123" i="53" a="1"/>
  <c r="N123" i="53" s="1"/>
  <c r="AD123" i="53" a="1"/>
  <c r="AD123" i="53" s="1"/>
  <c r="AW123" i="53" a="1"/>
  <c r="AW123" i="53" s="1"/>
  <c r="AB123" i="53" a="1"/>
  <c r="AB123" i="53" s="1"/>
  <c r="AM123" i="53" a="1"/>
  <c r="AM123" i="53" s="1"/>
  <c r="W122" i="53"/>
  <c r="AK123" i="53" a="1"/>
  <c r="AK123" i="53" s="1"/>
  <c r="U122" i="53"/>
  <c r="V123" i="53" l="1"/>
  <c r="AP123" i="53"/>
  <c r="T123" i="53"/>
  <c r="R123" i="53"/>
  <c r="U123" i="53"/>
  <c r="W123" i="53"/>
  <c r="X123" i="53"/>
  <c r="Y123" i="53"/>
  <c r="AC4" i="16" a="1"/>
  <c r="AC4" i="16" s="1"/>
  <c r="O4" i="16" a="1"/>
  <c r="O4" i="16" s="1"/>
  <c r="H31" i="1"/>
  <c r="V4" i="16" s="1" a="1"/>
  <c r="V4" i="16" s="1"/>
  <c r="H4" i="16" a="1"/>
  <c r="H4" i="16" s="1"/>
  <c r="G19" i="1"/>
  <c r="G27" i="1" s="1"/>
  <c r="F27" i="1"/>
  <c r="W4" i="16" l="1"/>
  <c r="I4" i="16"/>
  <c r="P4" i="16"/>
  <c r="H32" i="1"/>
  <c r="AD4" i="16"/>
  <c r="H19" i="1"/>
  <c r="H27" i="1" l="1"/>
  <c r="H33" i="1"/>
  <c r="I19" i="1"/>
  <c r="V5" i="16" a="1"/>
  <c r="V5" i="16" s="1"/>
  <c r="O5" i="16" a="1"/>
  <c r="O5" i="16" s="1"/>
  <c r="H5" i="16" a="1"/>
  <c r="H5" i="16" s="1"/>
  <c r="AC5" i="16" a="1"/>
  <c r="AC5" i="16" s="1"/>
  <c r="I27" i="1" l="1"/>
  <c r="J19" i="1"/>
  <c r="H34" i="1"/>
  <c r="AC6" i="16" a="1"/>
  <c r="AC6" i="16" s="1"/>
  <c r="AD6" i="16" s="1"/>
  <c r="H6" i="16" a="1"/>
  <c r="H6" i="16" s="1"/>
  <c r="I6" i="16" s="1"/>
  <c r="O6" i="16" a="1"/>
  <c r="O6" i="16" s="1"/>
  <c r="P6" i="16" s="1"/>
  <c r="V6" i="16" a="1"/>
  <c r="V6" i="16" s="1"/>
  <c r="W6" i="16" s="1"/>
  <c r="B3" i="62"/>
  <c r="B63" i="62" s="1"/>
  <c r="J3" i="28"/>
  <c r="C3" i="62"/>
  <c r="K3" i="28"/>
  <c r="I5" i="16"/>
  <c r="AD5" i="16"/>
  <c r="P5" i="16"/>
  <c r="D3" i="62"/>
  <c r="L3" i="28"/>
  <c r="W5" i="16"/>
  <c r="E3" i="62"/>
  <c r="M3" i="28"/>
  <c r="Q3" i="62" l="1"/>
  <c r="E63" i="62"/>
  <c r="Q63" i="62" s="1"/>
  <c r="P3" i="62"/>
  <c r="D63" i="62"/>
  <c r="P63" i="62" s="1"/>
  <c r="O3" i="62"/>
  <c r="C63" i="62"/>
  <c r="O63" i="62" s="1"/>
  <c r="N63" i="62"/>
  <c r="N3" i="62"/>
  <c r="M5" i="28"/>
  <c r="E5" i="62"/>
  <c r="D5" i="62"/>
  <c r="L5" i="28"/>
  <c r="H7" i="16" a="1"/>
  <c r="H7" i="16" s="1"/>
  <c r="I7" i="16" s="1"/>
  <c r="AC7" i="16" a="1"/>
  <c r="AC7" i="16" s="1"/>
  <c r="V7" i="16" a="1"/>
  <c r="V7" i="16" s="1"/>
  <c r="W7" i="16" s="1"/>
  <c r="O7" i="16" a="1"/>
  <c r="O7" i="16" s="1"/>
  <c r="P7" i="16" s="1"/>
  <c r="K19" i="1"/>
  <c r="J27" i="1"/>
  <c r="H35" i="1"/>
  <c r="P5" i="62" l="1"/>
  <c r="Q5" i="62"/>
  <c r="C5" i="62"/>
  <c r="K5" i="28"/>
  <c r="D4" i="62"/>
  <c r="L4" i="28"/>
  <c r="D6" i="62"/>
  <c r="L6" i="28"/>
  <c r="B5" i="62"/>
  <c r="J5" i="28"/>
  <c r="AD7" i="16"/>
  <c r="E4" i="62"/>
  <c r="M4" i="28"/>
  <c r="H8" i="16" a="1"/>
  <c r="H8" i="16" s="1"/>
  <c r="V8" i="16" a="1"/>
  <c r="V8" i="16" s="1"/>
  <c r="W8" i="16" s="1"/>
  <c r="AC8" i="16" a="1"/>
  <c r="AC8" i="16" s="1"/>
  <c r="AD8" i="16" s="1"/>
  <c r="O8" i="16" a="1"/>
  <c r="O8" i="16" s="1"/>
  <c r="P8" i="16" s="1"/>
  <c r="K27" i="1"/>
  <c r="L19" i="1"/>
  <c r="H36" i="1"/>
  <c r="C4" i="62"/>
  <c r="K4" i="28"/>
  <c r="B4" i="62"/>
  <c r="B64" i="62" s="1"/>
  <c r="J4" i="28"/>
  <c r="O4" i="62" l="1"/>
  <c r="C64" i="62"/>
  <c r="O64" i="62" s="1"/>
  <c r="Q4" i="62"/>
  <c r="E64" i="62"/>
  <c r="Q64" i="62" s="1"/>
  <c r="E65" i="62"/>
  <c r="Q65" i="62" s="1"/>
  <c r="P4" i="62"/>
  <c r="D64" i="62"/>
  <c r="P64" i="62" s="1"/>
  <c r="D65" i="62"/>
  <c r="P65" i="62" s="1"/>
  <c r="N64" i="62"/>
  <c r="B65" i="62"/>
  <c r="P6" i="62"/>
  <c r="D66" i="62"/>
  <c r="P66" i="62" s="1"/>
  <c r="O5" i="62"/>
  <c r="C65" i="62"/>
  <c r="O65" i="62" s="1"/>
  <c r="N5" i="62"/>
  <c r="I8" i="16"/>
  <c r="J6" i="28"/>
  <c r="B6" i="62"/>
  <c r="AC9" i="16" a="1"/>
  <c r="AC9" i="16" s="1"/>
  <c r="AD9" i="16" s="1"/>
  <c r="O9" i="16" a="1"/>
  <c r="O9" i="16" s="1"/>
  <c r="H9" i="16" a="1"/>
  <c r="H9" i="16" s="1"/>
  <c r="I9" i="16" s="1"/>
  <c r="V9" i="16" a="1"/>
  <c r="V9" i="16" s="1"/>
  <c r="W9" i="16" s="1"/>
  <c r="M7" i="28"/>
  <c r="E7" i="62"/>
  <c r="Q7" i="62" s="1"/>
  <c r="M19" i="1"/>
  <c r="H37" i="1"/>
  <c r="L27" i="1"/>
  <c r="L7" i="28"/>
  <c r="D7" i="62"/>
  <c r="N4" i="62"/>
  <c r="K6" i="28"/>
  <c r="C6" i="62"/>
  <c r="O6" i="62" l="1"/>
  <c r="C66" i="62"/>
  <c r="O66" i="62" s="1"/>
  <c r="P7" i="62"/>
  <c r="D67" i="62"/>
  <c r="P67" i="62" s="1"/>
  <c r="B66" i="62"/>
  <c r="N65" i="62"/>
  <c r="M8" i="28"/>
  <c r="E8" i="62"/>
  <c r="Q8" i="62" s="1"/>
  <c r="N6" i="62"/>
  <c r="H38" i="1"/>
  <c r="N19" i="1"/>
  <c r="M27" i="1"/>
  <c r="P9" i="16"/>
  <c r="H10" i="16" a="1"/>
  <c r="H10" i="16" s="1"/>
  <c r="V10" i="16" a="1"/>
  <c r="V10" i="16" s="1"/>
  <c r="W10" i="16" s="1"/>
  <c r="AC10" i="16" a="1"/>
  <c r="AC10" i="16" s="1"/>
  <c r="O10" i="16" a="1"/>
  <c r="O10" i="16" s="1"/>
  <c r="P10" i="16" s="1"/>
  <c r="L8" i="28"/>
  <c r="D8" i="62"/>
  <c r="E6" i="62"/>
  <c r="M6" i="28"/>
  <c r="Q6" i="62" l="1"/>
  <c r="E68" i="62"/>
  <c r="Q68" i="62" s="1"/>
  <c r="E67" i="62"/>
  <c r="Q67" i="62" s="1"/>
  <c r="E66" i="62"/>
  <c r="Q66" i="62" s="1"/>
  <c r="P8" i="62"/>
  <c r="D68" i="62"/>
  <c r="P68" i="62" s="1"/>
  <c r="N66" i="62"/>
  <c r="N27" i="1"/>
  <c r="H39" i="1"/>
  <c r="O19" i="1"/>
  <c r="C7" i="62"/>
  <c r="K7" i="28"/>
  <c r="J8" i="28"/>
  <c r="B8" i="62"/>
  <c r="I10" i="16"/>
  <c r="AD10" i="16"/>
  <c r="H11" i="16" a="1"/>
  <c r="H11" i="16" s="1"/>
  <c r="I11" i="16" s="1"/>
  <c r="V11" i="16" a="1"/>
  <c r="V11" i="16" s="1"/>
  <c r="W11" i="16" s="1"/>
  <c r="O11" i="16" a="1"/>
  <c r="O11" i="16" s="1"/>
  <c r="P11" i="16" s="1"/>
  <c r="AC11" i="16" a="1"/>
  <c r="AC11" i="16" s="1"/>
  <c r="AD11" i="16" s="1"/>
  <c r="C8" i="62"/>
  <c r="O8" i="62" s="1"/>
  <c r="K8" i="28"/>
  <c r="J7" i="28"/>
  <c r="B7" i="62"/>
  <c r="B68" i="62" l="1"/>
  <c r="B67" i="62"/>
  <c r="O7" i="62"/>
  <c r="C68" i="62"/>
  <c r="O68" i="62" s="1"/>
  <c r="C67" i="62"/>
  <c r="O67" i="62" s="1"/>
  <c r="D10" i="62"/>
  <c r="P10" i="62" s="1"/>
  <c r="L10" i="28"/>
  <c r="N7" i="62"/>
  <c r="H12" i="16" a="1"/>
  <c r="H12" i="16" s="1"/>
  <c r="I12" i="16" s="1"/>
  <c r="AC12" i="16" a="1"/>
  <c r="AC12" i="16" s="1"/>
  <c r="AD12" i="16" s="1"/>
  <c r="O12" i="16" a="1"/>
  <c r="O12" i="16" s="1"/>
  <c r="P12" i="16" s="1"/>
  <c r="V12" i="16" a="1"/>
  <c r="V12" i="16" s="1"/>
  <c r="W12" i="16" s="1"/>
  <c r="H40" i="1"/>
  <c r="P19" i="1"/>
  <c r="O27" i="1"/>
  <c r="E10" i="62"/>
  <c r="Q10" i="62" s="1"/>
  <c r="M10" i="28"/>
  <c r="N8" i="62"/>
  <c r="L9" i="28"/>
  <c r="D9" i="62"/>
  <c r="P9" i="62" l="1"/>
  <c r="D70" i="62"/>
  <c r="P70" i="62" s="1"/>
  <c r="D69" i="62"/>
  <c r="P69" i="62" s="1"/>
  <c r="N67" i="62"/>
  <c r="N68" i="62"/>
  <c r="C9" i="62"/>
  <c r="K9" i="28"/>
  <c r="E9" i="62"/>
  <c r="M9" i="28"/>
  <c r="Q19" i="1"/>
  <c r="P27" i="1"/>
  <c r="H41" i="1"/>
  <c r="J9" i="28"/>
  <c r="B9" i="62"/>
  <c r="H13" i="16" a="1"/>
  <c r="H13" i="16" s="1"/>
  <c r="I13" i="16" s="1"/>
  <c r="O13" i="16" a="1"/>
  <c r="O13" i="16" s="1"/>
  <c r="P13" i="16" s="1"/>
  <c r="V13" i="16" a="1"/>
  <c r="V13" i="16" s="1"/>
  <c r="W13" i="16" s="1"/>
  <c r="AC13" i="16" a="1"/>
  <c r="AC13" i="16" s="1"/>
  <c r="AD13" i="16" s="1"/>
  <c r="E11" i="62"/>
  <c r="Q11" i="62" s="1"/>
  <c r="M11" i="28"/>
  <c r="B10" i="62"/>
  <c r="J10" i="28"/>
  <c r="L11" i="28"/>
  <c r="D11" i="62"/>
  <c r="K10" i="28"/>
  <c r="C10" i="62"/>
  <c r="O10" i="62" s="1"/>
  <c r="P11" i="62" l="1"/>
  <c r="D71" i="62"/>
  <c r="P71" i="62" s="1"/>
  <c r="B70" i="62"/>
  <c r="B69" i="62"/>
  <c r="Q9" i="62"/>
  <c r="E71" i="62"/>
  <c r="Q71" i="62" s="1"/>
  <c r="E70" i="62"/>
  <c r="Q70" i="62" s="1"/>
  <c r="E69" i="62"/>
  <c r="Q69" i="62" s="1"/>
  <c r="O9" i="62"/>
  <c r="C70" i="62"/>
  <c r="O70" i="62" s="1"/>
  <c r="C69" i="62"/>
  <c r="O69" i="62" s="1"/>
  <c r="C11" i="62"/>
  <c r="K11" i="28"/>
  <c r="L12" i="28"/>
  <c r="D12" i="62"/>
  <c r="N9" i="62"/>
  <c r="N10" i="62"/>
  <c r="J11" i="28"/>
  <c r="B11" i="62"/>
  <c r="O14" i="16" a="1"/>
  <c r="O14" i="16" s="1"/>
  <c r="AC14" i="16" a="1"/>
  <c r="AC14" i="16" s="1"/>
  <c r="H14" i="16" a="1"/>
  <c r="H14" i="16" s="1"/>
  <c r="V14" i="16" a="1"/>
  <c r="V14" i="16" s="1"/>
  <c r="M12" i="28"/>
  <c r="E12" i="62"/>
  <c r="H42" i="1"/>
  <c r="R19" i="1"/>
  <c r="Q27" i="1"/>
  <c r="Q12" i="62" l="1"/>
  <c r="E72" i="62"/>
  <c r="Q72" i="62" s="1"/>
  <c r="B71" i="62"/>
  <c r="P12" i="62"/>
  <c r="D72" i="62"/>
  <c r="P72" i="62" s="1"/>
  <c r="O11" i="62"/>
  <c r="C71" i="62"/>
  <c r="O71" i="62" s="1"/>
  <c r="N69" i="62"/>
  <c r="N70" i="62"/>
  <c r="K12" i="28"/>
  <c r="C12" i="62"/>
  <c r="S19" i="1"/>
  <c r="R27" i="1"/>
  <c r="H43" i="1"/>
  <c r="AD14" i="16"/>
  <c r="X60" i="16"/>
  <c r="B12" i="62"/>
  <c r="J12" i="28"/>
  <c r="I14" i="16"/>
  <c r="C60" i="16"/>
  <c r="H15" i="16" a="1"/>
  <c r="H15" i="16" s="1"/>
  <c r="I15" i="16" s="1"/>
  <c r="AC15" i="16" a="1"/>
  <c r="AC15" i="16" s="1"/>
  <c r="AD15" i="16" s="1"/>
  <c r="O15" i="16" a="1"/>
  <c r="O15" i="16" s="1"/>
  <c r="P15" i="16" s="1"/>
  <c r="V15" i="16" a="1"/>
  <c r="V15" i="16" s="1"/>
  <c r="W15" i="16" s="1"/>
  <c r="W14" i="16"/>
  <c r="Q60" i="16"/>
  <c r="P14" i="16"/>
  <c r="J60" i="16"/>
  <c r="N11" i="62"/>
  <c r="B72" i="62" l="1"/>
  <c r="O12" i="62"/>
  <c r="C72" i="62"/>
  <c r="O72" i="62" s="1"/>
  <c r="N71" i="62"/>
  <c r="D13" i="62"/>
  <c r="L13" i="28"/>
  <c r="E13" i="62"/>
  <c r="M13" i="28"/>
  <c r="N12" i="62"/>
  <c r="T19" i="1"/>
  <c r="H44" i="1"/>
  <c r="S27" i="1"/>
  <c r="D14" i="62"/>
  <c r="P14" i="62" s="1"/>
  <c r="L14" i="28"/>
  <c r="V16" i="16" a="1"/>
  <c r="V16" i="16" s="1"/>
  <c r="W16" i="16" s="1"/>
  <c r="O16" i="16" a="1"/>
  <c r="O16" i="16" s="1"/>
  <c r="P16" i="16" s="1"/>
  <c r="AC16" i="16" a="1"/>
  <c r="AC16" i="16" s="1"/>
  <c r="AD16" i="16" s="1"/>
  <c r="H16" i="16" a="1"/>
  <c r="H16" i="16" s="1"/>
  <c r="I16" i="16" s="1"/>
  <c r="M14" i="28"/>
  <c r="E14" i="62"/>
  <c r="Q14" i="62" s="1"/>
  <c r="Q13" i="62" l="1"/>
  <c r="E74" i="62"/>
  <c r="Q74" i="62" s="1"/>
  <c r="E73" i="62"/>
  <c r="Q73" i="62" s="1"/>
  <c r="P13" i="62"/>
  <c r="D74" i="62"/>
  <c r="P74" i="62" s="1"/>
  <c r="D73" i="62"/>
  <c r="P73" i="62" s="1"/>
  <c r="N72" i="62"/>
  <c r="M15" i="28"/>
  <c r="E15" i="62"/>
  <c r="AC17" i="16" a="1"/>
  <c r="AC17" i="16" s="1"/>
  <c r="AD17" i="16" s="1"/>
  <c r="V17" i="16" a="1"/>
  <c r="V17" i="16" s="1"/>
  <c r="W17" i="16" s="1"/>
  <c r="H17" i="16" a="1"/>
  <c r="H17" i="16" s="1"/>
  <c r="I17" i="16" s="1"/>
  <c r="O17" i="16" a="1"/>
  <c r="O17" i="16" s="1"/>
  <c r="P17" i="16" s="1"/>
  <c r="D15" i="62"/>
  <c r="L15" i="28"/>
  <c r="B13" i="62"/>
  <c r="J13" i="28"/>
  <c r="B14" i="62"/>
  <c r="J14" i="28"/>
  <c r="K14" i="28"/>
  <c r="C14" i="62"/>
  <c r="O14" i="62" s="1"/>
  <c r="H45" i="1"/>
  <c r="U19" i="1"/>
  <c r="T27" i="1"/>
  <c r="K13" i="28"/>
  <c r="C13" i="62"/>
  <c r="O13" i="62" l="1"/>
  <c r="C74" i="62"/>
  <c r="O74" i="62" s="1"/>
  <c r="C73" i="62"/>
  <c r="O73" i="62" s="1"/>
  <c r="B74" i="62"/>
  <c r="B73" i="62"/>
  <c r="P15" i="62"/>
  <c r="D75" i="62"/>
  <c r="P75" i="62" s="1"/>
  <c r="Q15" i="62"/>
  <c r="E75" i="62"/>
  <c r="Q75" i="62" s="1"/>
  <c r="J15" i="28"/>
  <c r="B15" i="62"/>
  <c r="L16" i="28"/>
  <c r="D16" i="62"/>
  <c r="N14" i="62"/>
  <c r="E16" i="62"/>
  <c r="M16" i="28"/>
  <c r="K15" i="28"/>
  <c r="C15" i="62"/>
  <c r="H46" i="1"/>
  <c r="V19" i="1"/>
  <c r="U27" i="1"/>
  <c r="V18" i="16" a="1"/>
  <c r="V18" i="16" s="1"/>
  <c r="W18" i="16" s="1"/>
  <c r="O18" i="16" a="1"/>
  <c r="O18" i="16" s="1"/>
  <c r="P18" i="16" s="1"/>
  <c r="H18" i="16" a="1"/>
  <c r="H18" i="16" s="1"/>
  <c r="I18" i="16" s="1"/>
  <c r="AC18" i="16" a="1"/>
  <c r="AC18" i="16" s="1"/>
  <c r="AD18" i="16" s="1"/>
  <c r="N13" i="62"/>
  <c r="O15" i="62" l="1"/>
  <c r="C75" i="62"/>
  <c r="O75" i="62" s="1"/>
  <c r="Q16" i="62"/>
  <c r="E76" i="62"/>
  <c r="Q76" i="62" s="1"/>
  <c r="P16" i="62"/>
  <c r="D76" i="62"/>
  <c r="P76" i="62" s="1"/>
  <c r="B75" i="62"/>
  <c r="N73" i="62"/>
  <c r="N74" i="62"/>
  <c r="V27" i="1"/>
  <c r="H47" i="1"/>
  <c r="W19" i="1"/>
  <c r="N15" i="62"/>
  <c r="M17" i="28"/>
  <c r="E17" i="62"/>
  <c r="AC19" i="16" a="1"/>
  <c r="AC19" i="16" s="1"/>
  <c r="AD19" i="16" s="1"/>
  <c r="O19" i="16" a="1"/>
  <c r="O19" i="16" s="1"/>
  <c r="P19" i="16" s="1"/>
  <c r="H19" i="16" a="1"/>
  <c r="H19" i="16" s="1"/>
  <c r="I19" i="16" s="1"/>
  <c r="V19" i="16" a="1"/>
  <c r="V19" i="16" s="1"/>
  <c r="W19" i="16" s="1"/>
  <c r="J16" i="28"/>
  <c r="B16" i="62"/>
  <c r="L17" i="28"/>
  <c r="D17" i="62"/>
  <c r="C16" i="62"/>
  <c r="K16" i="28"/>
  <c r="O16" i="62" l="1"/>
  <c r="C76" i="62"/>
  <c r="O76" i="62" s="1"/>
  <c r="P17" i="62"/>
  <c r="D77" i="62"/>
  <c r="P77" i="62" s="1"/>
  <c r="B76" i="62"/>
  <c r="Q17" i="62"/>
  <c r="E77" i="62"/>
  <c r="Q77" i="62" s="1"/>
  <c r="N75" i="62"/>
  <c r="N16" i="62"/>
  <c r="J17" i="28"/>
  <c r="B17" i="62"/>
  <c r="K17" i="28"/>
  <c r="C17" i="62"/>
  <c r="D18" i="62"/>
  <c r="L18" i="28"/>
  <c r="H48" i="1"/>
  <c r="X19" i="1"/>
  <c r="W27" i="1"/>
  <c r="AC20" i="16" a="1"/>
  <c r="AC20" i="16" s="1"/>
  <c r="AD20" i="16" s="1"/>
  <c r="V20" i="16" a="1"/>
  <c r="V20" i="16" s="1"/>
  <c r="W20" i="16" s="1"/>
  <c r="H20" i="16" a="1"/>
  <c r="H20" i="16" s="1"/>
  <c r="I20" i="16" s="1"/>
  <c r="O20" i="16" a="1"/>
  <c r="O20" i="16" s="1"/>
  <c r="P20" i="16" s="1"/>
  <c r="E18" i="62"/>
  <c r="M18" i="28"/>
  <c r="Q18" i="62" l="1"/>
  <c r="E78" i="62"/>
  <c r="Q78" i="62" s="1"/>
  <c r="P18" i="62"/>
  <c r="D78" i="62"/>
  <c r="P78" i="62" s="1"/>
  <c r="O17" i="62"/>
  <c r="C77" i="62"/>
  <c r="O77" i="62" s="1"/>
  <c r="B77" i="62"/>
  <c r="N76" i="62"/>
  <c r="D19" i="62"/>
  <c r="L19" i="28"/>
  <c r="B18" i="62"/>
  <c r="J18" i="28"/>
  <c r="C18" i="62"/>
  <c r="K18" i="28"/>
  <c r="N17" i="62"/>
  <c r="M19" i="28"/>
  <c r="E19" i="62"/>
  <c r="H49" i="1"/>
  <c r="X27" i="1"/>
  <c r="Y19" i="1"/>
  <c r="V21" i="16" a="1"/>
  <c r="V21" i="16" s="1"/>
  <c r="W21" i="16" s="1"/>
  <c r="AC21" i="16" a="1"/>
  <c r="AC21" i="16" s="1"/>
  <c r="AD21" i="16" s="1"/>
  <c r="O21" i="16" a="1"/>
  <c r="O21" i="16" s="1"/>
  <c r="P21" i="16" s="1"/>
  <c r="H21" i="16" a="1"/>
  <c r="H21" i="16" s="1"/>
  <c r="I21" i="16" s="1"/>
  <c r="Q19" i="62" l="1"/>
  <c r="E79" i="62"/>
  <c r="Q79" i="62" s="1"/>
  <c r="O18" i="62"/>
  <c r="C78" i="62"/>
  <c r="O78" i="62" s="1"/>
  <c r="B78" i="62"/>
  <c r="P19" i="62"/>
  <c r="D79" i="62"/>
  <c r="P79" i="62" s="1"/>
  <c r="N77" i="62"/>
  <c r="D20" i="62"/>
  <c r="L20" i="28"/>
  <c r="H22" i="16" a="1"/>
  <c r="H22" i="16" s="1"/>
  <c r="I22" i="16" s="1"/>
  <c r="AC22" i="16" a="1"/>
  <c r="AC22" i="16" s="1"/>
  <c r="AD22" i="16" s="1"/>
  <c r="O22" i="16" a="1"/>
  <c r="O22" i="16" s="1"/>
  <c r="P22" i="16" s="1"/>
  <c r="V22" i="16" a="1"/>
  <c r="V22" i="16" s="1"/>
  <c r="W22" i="16" s="1"/>
  <c r="N18" i="62"/>
  <c r="Z19" i="1"/>
  <c r="H50" i="1"/>
  <c r="Y27" i="1"/>
  <c r="B19" i="62"/>
  <c r="J19" i="28"/>
  <c r="E20" i="62"/>
  <c r="M20" i="28"/>
  <c r="K19" i="28"/>
  <c r="C19" i="62"/>
  <c r="O19" i="62" l="1"/>
  <c r="C79" i="62"/>
  <c r="O79" i="62" s="1"/>
  <c r="Q20" i="62"/>
  <c r="E80" i="62"/>
  <c r="Q80" i="62" s="1"/>
  <c r="B79" i="62"/>
  <c r="P20" i="62"/>
  <c r="D80" i="62"/>
  <c r="P80" i="62" s="1"/>
  <c r="N78" i="62"/>
  <c r="D21" i="62"/>
  <c r="L21" i="28"/>
  <c r="N19" i="62"/>
  <c r="E21" i="62"/>
  <c r="M21" i="28"/>
  <c r="H51" i="1"/>
  <c r="Z27" i="1"/>
  <c r="AA19" i="1"/>
  <c r="C20" i="62"/>
  <c r="K20" i="28"/>
  <c r="O23" i="16" a="1"/>
  <c r="O23" i="16" s="1"/>
  <c r="P23" i="16" s="1"/>
  <c r="AC23" i="16" a="1"/>
  <c r="AC23" i="16" s="1"/>
  <c r="AD23" i="16" s="1"/>
  <c r="V23" i="16" a="1"/>
  <c r="V23" i="16" s="1"/>
  <c r="W23" i="16" s="1"/>
  <c r="H23" i="16" a="1"/>
  <c r="H23" i="16" s="1"/>
  <c r="I23" i="16" s="1"/>
  <c r="J20" i="28"/>
  <c r="B20" i="62"/>
  <c r="B80" i="62" l="1"/>
  <c r="O20" i="62"/>
  <c r="C80" i="62"/>
  <c r="O80" i="62" s="1"/>
  <c r="Q21" i="62"/>
  <c r="E81" i="62"/>
  <c r="Q81" i="62" s="1"/>
  <c r="P21" i="62"/>
  <c r="D81" i="62"/>
  <c r="P81" i="62" s="1"/>
  <c r="N79" i="62"/>
  <c r="K21" i="28"/>
  <c r="C21" i="62"/>
  <c r="D22" i="62"/>
  <c r="L22" i="28"/>
  <c r="E22" i="62"/>
  <c r="M22" i="28"/>
  <c r="AB19" i="1"/>
  <c r="AA27" i="1"/>
  <c r="H52" i="1"/>
  <c r="B21" i="62"/>
  <c r="J21" i="28"/>
  <c r="N20" i="62"/>
  <c r="V24" i="16" a="1"/>
  <c r="V24" i="16" s="1"/>
  <c r="W24" i="16" s="1"/>
  <c r="H24" i="16" a="1"/>
  <c r="H24" i="16" s="1"/>
  <c r="I24" i="16" s="1"/>
  <c r="O24" i="16" a="1"/>
  <c r="O24" i="16" s="1"/>
  <c r="P24" i="16" s="1"/>
  <c r="AC24" i="16" a="1"/>
  <c r="AC24" i="16" s="1"/>
  <c r="AD24" i="16" s="1"/>
  <c r="B81" i="62" l="1"/>
  <c r="Q22" i="62"/>
  <c r="E82" i="62"/>
  <c r="Q82" i="62" s="1"/>
  <c r="P22" i="62"/>
  <c r="D82" i="62"/>
  <c r="P82" i="62" s="1"/>
  <c r="O21" i="62"/>
  <c r="C81" i="62"/>
  <c r="O81" i="62" s="1"/>
  <c r="N80" i="62"/>
  <c r="H53" i="1"/>
  <c r="AB27" i="1"/>
  <c r="AC19" i="1"/>
  <c r="D23" i="62"/>
  <c r="L23" i="28"/>
  <c r="K22" i="28"/>
  <c r="C22" i="62"/>
  <c r="E23" i="62"/>
  <c r="M23" i="28"/>
  <c r="J22" i="28"/>
  <c r="B22" i="62"/>
  <c r="N21" i="62"/>
  <c r="V25" i="16" a="1"/>
  <c r="V25" i="16" s="1"/>
  <c r="W25" i="16" s="1"/>
  <c r="H25" i="16" a="1"/>
  <c r="H25" i="16" s="1"/>
  <c r="I25" i="16" s="1"/>
  <c r="AC25" i="16" a="1"/>
  <c r="AC25" i="16" s="1"/>
  <c r="AD25" i="16" s="1"/>
  <c r="O25" i="16" a="1"/>
  <c r="O25" i="16" s="1"/>
  <c r="P25" i="16" s="1"/>
  <c r="B82" i="62" l="1"/>
  <c r="Q23" i="62"/>
  <c r="E83" i="62"/>
  <c r="Q83" i="62" s="1"/>
  <c r="O22" i="62"/>
  <c r="C82" i="62"/>
  <c r="O82" i="62" s="1"/>
  <c r="P23" i="62"/>
  <c r="D83" i="62"/>
  <c r="P83" i="62" s="1"/>
  <c r="N81" i="62"/>
  <c r="K23" i="28"/>
  <c r="C23" i="62"/>
  <c r="J23" i="28"/>
  <c r="B23" i="62"/>
  <c r="L24" i="28"/>
  <c r="D24" i="62"/>
  <c r="N22" i="62"/>
  <c r="H54" i="1"/>
  <c r="AD19" i="1"/>
  <c r="AC27" i="1"/>
  <c r="M24" i="28"/>
  <c r="E24" i="62"/>
  <c r="AC26" i="16" a="1"/>
  <c r="AC26" i="16" s="1"/>
  <c r="AD26" i="16" s="1"/>
  <c r="H26" i="16" a="1"/>
  <c r="H26" i="16" s="1"/>
  <c r="I26" i="16" s="1"/>
  <c r="V26" i="16" a="1"/>
  <c r="V26" i="16" s="1"/>
  <c r="W26" i="16" s="1"/>
  <c r="O26" i="16" a="1"/>
  <c r="O26" i="16" s="1"/>
  <c r="P26" i="16" s="1"/>
  <c r="Q24" i="62" l="1"/>
  <c r="E84" i="62"/>
  <c r="Q84" i="62" s="1"/>
  <c r="P24" i="62"/>
  <c r="D84" i="62"/>
  <c r="P84" i="62" s="1"/>
  <c r="B83" i="62"/>
  <c r="O23" i="62"/>
  <c r="C83" i="62"/>
  <c r="O83" i="62" s="1"/>
  <c r="N82" i="62"/>
  <c r="K24" i="28"/>
  <c r="C24" i="62"/>
  <c r="B24" i="62"/>
  <c r="J24" i="28"/>
  <c r="N23" i="62"/>
  <c r="D25" i="62"/>
  <c r="L25" i="28"/>
  <c r="H55" i="1"/>
  <c r="AD27" i="1"/>
  <c r="AE19" i="1"/>
  <c r="M25" i="28"/>
  <c r="E25" i="62"/>
  <c r="H27" i="16" a="1"/>
  <c r="H27" i="16" s="1"/>
  <c r="I27" i="16" s="1"/>
  <c r="AC27" i="16" a="1"/>
  <c r="AC27" i="16" s="1"/>
  <c r="AD27" i="16" s="1"/>
  <c r="O27" i="16" a="1"/>
  <c r="O27" i="16" s="1"/>
  <c r="P27" i="16" s="1"/>
  <c r="V27" i="16" a="1"/>
  <c r="V27" i="16" s="1"/>
  <c r="W27" i="16" s="1"/>
  <c r="Q25" i="62" l="1"/>
  <c r="E85" i="62"/>
  <c r="Q85" i="62" s="1"/>
  <c r="P25" i="62"/>
  <c r="D85" i="62"/>
  <c r="P85" i="62" s="1"/>
  <c r="B84" i="62"/>
  <c r="O24" i="62"/>
  <c r="C84" i="62"/>
  <c r="O84" i="62" s="1"/>
  <c r="N83" i="62"/>
  <c r="B25" i="62"/>
  <c r="J25" i="28"/>
  <c r="C25" i="62"/>
  <c r="K25" i="28"/>
  <c r="L26" i="28"/>
  <c r="D26" i="62"/>
  <c r="AE27" i="1"/>
  <c r="H56" i="1"/>
  <c r="AF19" i="1"/>
  <c r="N24" i="62"/>
  <c r="M26" i="28"/>
  <c r="E26" i="62"/>
  <c r="AC28" i="16" a="1"/>
  <c r="AC28" i="16" s="1"/>
  <c r="AD28" i="16" s="1"/>
  <c r="O28" i="16" a="1"/>
  <c r="O28" i="16" s="1"/>
  <c r="P28" i="16" s="1"/>
  <c r="V28" i="16" a="1"/>
  <c r="V28" i="16" s="1"/>
  <c r="W28" i="16" s="1"/>
  <c r="H28" i="16" a="1"/>
  <c r="H28" i="16" s="1"/>
  <c r="I28" i="16" s="1"/>
  <c r="Q26" i="62" l="1"/>
  <c r="E86" i="62"/>
  <c r="Q86" i="62" s="1"/>
  <c r="P26" i="62"/>
  <c r="D86" i="62"/>
  <c r="P86" i="62" s="1"/>
  <c r="O25" i="62"/>
  <c r="C85" i="62"/>
  <c r="O85" i="62" s="1"/>
  <c r="B85" i="62"/>
  <c r="N84" i="62"/>
  <c r="M27" i="28"/>
  <c r="E27" i="62"/>
  <c r="AG19" i="1"/>
  <c r="AF27" i="1"/>
  <c r="H57" i="1"/>
  <c r="N25" i="62"/>
  <c r="D27" i="62"/>
  <c r="L27" i="28"/>
  <c r="V29" i="16" a="1"/>
  <c r="V29" i="16" s="1"/>
  <c r="W29" i="16" s="1"/>
  <c r="O29" i="16" a="1"/>
  <c r="O29" i="16" s="1"/>
  <c r="P29" i="16" s="1"/>
  <c r="AC29" i="16" a="1"/>
  <c r="AC29" i="16" s="1"/>
  <c r="AD29" i="16" s="1"/>
  <c r="H29" i="16" a="1"/>
  <c r="H29" i="16" s="1"/>
  <c r="I29" i="16" s="1"/>
  <c r="K26" i="28"/>
  <c r="C26" i="62"/>
  <c r="B26" i="62"/>
  <c r="J26" i="28"/>
  <c r="B86" i="62" l="1"/>
  <c r="O26" i="62"/>
  <c r="C86" i="62"/>
  <c r="O86" i="62" s="1"/>
  <c r="P27" i="62"/>
  <c r="D87" i="62"/>
  <c r="P87" i="62" s="1"/>
  <c r="Q27" i="62"/>
  <c r="E87" i="62"/>
  <c r="Q87" i="62" s="1"/>
  <c r="N85" i="62"/>
  <c r="J27" i="28"/>
  <c r="B27" i="62"/>
  <c r="M28" i="28"/>
  <c r="E28" i="62"/>
  <c r="C27" i="62"/>
  <c r="K27" i="28"/>
  <c r="O30" i="16" a="1"/>
  <c r="O30" i="16" s="1"/>
  <c r="P30" i="16" s="1"/>
  <c r="H30" i="16" a="1"/>
  <c r="H30" i="16" s="1"/>
  <c r="I30" i="16" s="1"/>
  <c r="V30" i="16" a="1"/>
  <c r="V30" i="16" s="1"/>
  <c r="W30" i="16" s="1"/>
  <c r="AC30" i="16" a="1"/>
  <c r="AC30" i="16" s="1"/>
  <c r="AD30" i="16" s="1"/>
  <c r="H58" i="1"/>
  <c r="AH19" i="1"/>
  <c r="AG27" i="1"/>
  <c r="N26" i="62"/>
  <c r="D28" i="62"/>
  <c r="L28" i="28"/>
  <c r="P28" i="62" l="1"/>
  <c r="D88" i="62"/>
  <c r="P88" i="62" s="1"/>
  <c r="O27" i="62"/>
  <c r="C87" i="62"/>
  <c r="O87" i="62" s="1"/>
  <c r="Q28" i="62"/>
  <c r="E88" i="62"/>
  <c r="Q88" i="62" s="1"/>
  <c r="B87" i="62"/>
  <c r="N86" i="62"/>
  <c r="E29" i="62"/>
  <c r="M29" i="28"/>
  <c r="N27" i="62"/>
  <c r="L29" i="28"/>
  <c r="D29" i="62"/>
  <c r="AI19" i="1"/>
  <c r="H59" i="1"/>
  <c r="AH27" i="1"/>
  <c r="B28" i="62"/>
  <c r="J28" i="28"/>
  <c r="V31" i="16" a="1"/>
  <c r="V31" i="16" s="1"/>
  <c r="W31" i="16" s="1"/>
  <c r="O31" i="16" a="1"/>
  <c r="O31" i="16" s="1"/>
  <c r="P31" i="16" s="1"/>
  <c r="H31" i="16" a="1"/>
  <c r="H31" i="16" s="1"/>
  <c r="I31" i="16" s="1"/>
  <c r="AC31" i="16" a="1"/>
  <c r="AC31" i="16" s="1"/>
  <c r="AD31" i="16" s="1"/>
  <c r="K28" i="28"/>
  <c r="C28" i="62"/>
  <c r="O28" i="62" l="1"/>
  <c r="C88" i="62"/>
  <c r="O88" i="62" s="1"/>
  <c r="B88" i="62"/>
  <c r="P29" i="62"/>
  <c r="D89" i="62"/>
  <c r="P89" i="62" s="1"/>
  <c r="Q29" i="62"/>
  <c r="E89" i="62"/>
  <c r="Q89" i="62" s="1"/>
  <c r="N87" i="62"/>
  <c r="D30" i="62"/>
  <c r="L30" i="28"/>
  <c r="H60" i="1"/>
  <c r="AI27" i="1"/>
  <c r="AJ19" i="1"/>
  <c r="N28" i="62"/>
  <c r="J29" i="28"/>
  <c r="B29" i="62"/>
  <c r="O32" i="16" a="1"/>
  <c r="O32" i="16" s="1"/>
  <c r="P32" i="16" s="1"/>
  <c r="V32" i="16" a="1"/>
  <c r="V32" i="16" s="1"/>
  <c r="W32" i="16" s="1"/>
  <c r="H32" i="16" a="1"/>
  <c r="H32" i="16" s="1"/>
  <c r="I32" i="16" s="1"/>
  <c r="AC32" i="16" a="1"/>
  <c r="AC32" i="16" s="1"/>
  <c r="AD32" i="16" s="1"/>
  <c r="C29" i="62"/>
  <c r="K29" i="28"/>
  <c r="M30" i="28"/>
  <c r="E30" i="62"/>
  <c r="Q30" i="62" l="1"/>
  <c r="E90" i="62"/>
  <c r="Q90" i="62" s="1"/>
  <c r="O29" i="62"/>
  <c r="C89" i="62"/>
  <c r="O89" i="62" s="1"/>
  <c r="B89" i="62"/>
  <c r="P30" i="62"/>
  <c r="D90" i="62"/>
  <c r="P90" i="62" s="1"/>
  <c r="N88" i="62"/>
  <c r="M31" i="28"/>
  <c r="E31" i="62"/>
  <c r="J30" i="28"/>
  <c r="B30" i="62"/>
  <c r="V33" i="16" a="1"/>
  <c r="V33" i="16" s="1"/>
  <c r="W33" i="16" s="1"/>
  <c r="AC33" i="16" a="1"/>
  <c r="AC33" i="16" s="1"/>
  <c r="AD33" i="16" s="1"/>
  <c r="H33" i="16" a="1"/>
  <c r="H33" i="16" s="1"/>
  <c r="I33" i="16" s="1"/>
  <c r="O33" i="16" a="1"/>
  <c r="O33" i="16" s="1"/>
  <c r="P33" i="16" s="1"/>
  <c r="N29" i="62"/>
  <c r="D31" i="62"/>
  <c r="L31" i="28"/>
  <c r="H61" i="1"/>
  <c r="AK19" i="1"/>
  <c r="AJ27" i="1"/>
  <c r="C30" i="62"/>
  <c r="K30" i="28"/>
  <c r="O30" i="62" l="1"/>
  <c r="C90" i="62"/>
  <c r="O90" i="62" s="1"/>
  <c r="P31" i="62"/>
  <c r="D91" i="62"/>
  <c r="P91" i="62" s="1"/>
  <c r="B90" i="62"/>
  <c r="Q31" i="62"/>
  <c r="E91" i="62"/>
  <c r="Q91" i="62" s="1"/>
  <c r="N89" i="62"/>
  <c r="AC34" i="16" a="1"/>
  <c r="AC34" i="16" s="1"/>
  <c r="AD34" i="16" s="1"/>
  <c r="O34" i="16" a="1"/>
  <c r="O34" i="16" s="1"/>
  <c r="P34" i="16" s="1"/>
  <c r="V34" i="16" a="1"/>
  <c r="V34" i="16" s="1"/>
  <c r="W34" i="16" s="1"/>
  <c r="H34" i="16" a="1"/>
  <c r="H34" i="16" s="1"/>
  <c r="I34" i="16" s="1"/>
  <c r="N30" i="62"/>
  <c r="AL19" i="1"/>
  <c r="H62" i="1"/>
  <c r="AK27" i="1"/>
  <c r="B31" i="62"/>
  <c r="J31" i="28"/>
  <c r="M32" i="28"/>
  <c r="E32" i="62"/>
  <c r="C31" i="62"/>
  <c r="K31" i="28"/>
  <c r="L32" i="28"/>
  <c r="D32" i="62"/>
  <c r="P32" i="62" l="1"/>
  <c r="D92" i="62"/>
  <c r="P92" i="62" s="1"/>
  <c r="O31" i="62"/>
  <c r="C91" i="62"/>
  <c r="O91" i="62" s="1"/>
  <c r="Q32" i="62"/>
  <c r="E92" i="62"/>
  <c r="Q92" i="62" s="1"/>
  <c r="B91" i="62"/>
  <c r="N90" i="62"/>
  <c r="AL27" i="1"/>
  <c r="H63" i="1"/>
  <c r="AM19" i="1"/>
  <c r="AC35" i="16" a="1"/>
  <c r="AC35" i="16" s="1"/>
  <c r="AD35" i="16" s="1"/>
  <c r="H35" i="16" a="1"/>
  <c r="H35" i="16" s="1"/>
  <c r="I35" i="16" s="1"/>
  <c r="O35" i="16" a="1"/>
  <c r="O35" i="16" s="1"/>
  <c r="P35" i="16" s="1"/>
  <c r="V35" i="16" a="1"/>
  <c r="V35" i="16" s="1"/>
  <c r="W35" i="16" s="1"/>
  <c r="D33" i="62"/>
  <c r="L33" i="28"/>
  <c r="K32" i="28"/>
  <c r="C32" i="62"/>
  <c r="B32" i="62"/>
  <c r="J32" i="28"/>
  <c r="N31" i="62"/>
  <c r="E33" i="62"/>
  <c r="M33" i="28"/>
  <c r="Q33" i="62" l="1"/>
  <c r="E93" i="62"/>
  <c r="Q93" i="62" s="1"/>
  <c r="B92" i="62"/>
  <c r="O32" i="62"/>
  <c r="C92" i="62"/>
  <c r="O92" i="62" s="1"/>
  <c r="P33" i="62"/>
  <c r="D93" i="62"/>
  <c r="P93" i="62" s="1"/>
  <c r="N91" i="62"/>
  <c r="E34" i="62"/>
  <c r="M34" i="28"/>
  <c r="B33" i="62"/>
  <c r="J33" i="28"/>
  <c r="C33" i="62"/>
  <c r="K33" i="28"/>
  <c r="AM27" i="1"/>
  <c r="H64" i="1"/>
  <c r="AN19" i="1"/>
  <c r="N32" i="62"/>
  <c r="AC36" i="16" a="1"/>
  <c r="AC36" i="16" s="1"/>
  <c r="AD36" i="16" s="1"/>
  <c r="H36" i="16" a="1"/>
  <c r="H36" i="16" s="1"/>
  <c r="I36" i="16" s="1"/>
  <c r="V36" i="16" a="1"/>
  <c r="V36" i="16" s="1"/>
  <c r="W36" i="16" s="1"/>
  <c r="O36" i="16" a="1"/>
  <c r="O36" i="16" s="1"/>
  <c r="P36" i="16" s="1"/>
  <c r="L34" i="28"/>
  <c r="D34" i="62"/>
  <c r="P34" i="62" l="1"/>
  <c r="D94" i="62"/>
  <c r="P94" i="62" s="1"/>
  <c r="O33" i="62"/>
  <c r="C93" i="62"/>
  <c r="O93" i="62" s="1"/>
  <c r="B93" i="62"/>
  <c r="Q34" i="62"/>
  <c r="E94" i="62"/>
  <c r="Q94" i="62" s="1"/>
  <c r="N92" i="62"/>
  <c r="E35" i="62"/>
  <c r="M35" i="28"/>
  <c r="D35" i="62"/>
  <c r="L35" i="28"/>
  <c r="B34" i="62"/>
  <c r="J34" i="28"/>
  <c r="N33" i="62"/>
  <c r="K34" i="28"/>
  <c r="C34" i="62"/>
  <c r="H37" i="16" a="1"/>
  <c r="H37" i="16" s="1"/>
  <c r="I37" i="16" s="1"/>
  <c r="AC37" i="16" a="1"/>
  <c r="AC37" i="16" s="1"/>
  <c r="AD37" i="16" s="1"/>
  <c r="O37" i="16" a="1"/>
  <c r="O37" i="16" s="1"/>
  <c r="P37" i="16" s="1"/>
  <c r="V37" i="16" a="1"/>
  <c r="V37" i="16" s="1"/>
  <c r="W37" i="16" s="1"/>
  <c r="AO19" i="1"/>
  <c r="H65" i="1"/>
  <c r="AN27" i="1"/>
  <c r="O34" i="62" l="1"/>
  <c r="C94" i="62"/>
  <c r="O94" i="62" s="1"/>
  <c r="B94" i="62"/>
  <c r="P35" i="62"/>
  <c r="D95" i="62"/>
  <c r="P95" i="62" s="1"/>
  <c r="Q35" i="62"/>
  <c r="E95" i="62"/>
  <c r="Q95" i="62" s="1"/>
  <c r="N93" i="62"/>
  <c r="E36" i="62"/>
  <c r="M36" i="28"/>
  <c r="N34" i="62"/>
  <c r="L36" i="28"/>
  <c r="D36" i="62"/>
  <c r="V38" i="16" a="1"/>
  <c r="V38" i="16" s="1"/>
  <c r="W38" i="16" s="1"/>
  <c r="AC38" i="16" a="1"/>
  <c r="AC38" i="16" s="1"/>
  <c r="AD38" i="16" s="1"/>
  <c r="H38" i="16" a="1"/>
  <c r="H38" i="16" s="1"/>
  <c r="I38" i="16" s="1"/>
  <c r="O38" i="16" a="1"/>
  <c r="O38" i="16" s="1"/>
  <c r="P38" i="16" s="1"/>
  <c r="K35" i="28"/>
  <c r="C35" i="62"/>
  <c r="AP19" i="1"/>
  <c r="H66" i="1"/>
  <c r="AO27" i="1"/>
  <c r="J35" i="28"/>
  <c r="B35" i="62"/>
  <c r="B95" i="62" l="1"/>
  <c r="O35" i="62"/>
  <c r="C95" i="62"/>
  <c r="O95" i="62" s="1"/>
  <c r="P36" i="62"/>
  <c r="D96" i="62"/>
  <c r="P96" i="62" s="1"/>
  <c r="Q36" i="62"/>
  <c r="E96" i="62"/>
  <c r="Q96" i="62" s="1"/>
  <c r="N94" i="62"/>
  <c r="AQ19" i="1"/>
  <c r="AP27" i="1"/>
  <c r="H67" i="1"/>
  <c r="J36" i="28"/>
  <c r="B36" i="62"/>
  <c r="K36" i="28"/>
  <c r="C36" i="62"/>
  <c r="AC39" i="16" a="1"/>
  <c r="AC39" i="16" s="1"/>
  <c r="AD39" i="16" s="1"/>
  <c r="O39" i="16" a="1"/>
  <c r="O39" i="16" s="1"/>
  <c r="P39" i="16" s="1"/>
  <c r="V39" i="16" a="1"/>
  <c r="V39" i="16" s="1"/>
  <c r="W39" i="16" s="1"/>
  <c r="H39" i="16" a="1"/>
  <c r="H39" i="16" s="1"/>
  <c r="I39" i="16" s="1"/>
  <c r="N35" i="62"/>
  <c r="M37" i="28"/>
  <c r="E37" i="62"/>
  <c r="L37" i="28"/>
  <c r="D37" i="62"/>
  <c r="P37" i="62" l="1"/>
  <c r="D97" i="62"/>
  <c r="P97" i="62" s="1"/>
  <c r="Q37" i="62"/>
  <c r="E97" i="62"/>
  <c r="Q97" i="62" s="1"/>
  <c r="O36" i="62"/>
  <c r="C96" i="62"/>
  <c r="O96" i="62" s="1"/>
  <c r="B96" i="62"/>
  <c r="N95" i="62"/>
  <c r="B37" i="62"/>
  <c r="J37" i="28"/>
  <c r="N36" i="62"/>
  <c r="D38" i="62"/>
  <c r="L38" i="28"/>
  <c r="H40" i="16" a="1"/>
  <c r="H40" i="16" s="1"/>
  <c r="I40" i="16" s="1"/>
  <c r="O40" i="16" a="1"/>
  <c r="O40" i="16" s="1"/>
  <c r="P40" i="16" s="1"/>
  <c r="AC40" i="16" a="1"/>
  <c r="AC40" i="16" s="1"/>
  <c r="AD40" i="16" s="1"/>
  <c r="V40" i="16" a="1"/>
  <c r="V40" i="16" s="1"/>
  <c r="W40" i="16" s="1"/>
  <c r="E38" i="62"/>
  <c r="M38" i="28"/>
  <c r="K37" i="28"/>
  <c r="C37" i="62"/>
  <c r="AQ27" i="1"/>
  <c r="H68" i="1"/>
  <c r="AR19" i="1"/>
  <c r="O37" i="62" l="1"/>
  <c r="C97" i="62"/>
  <c r="O97" i="62" s="1"/>
  <c r="Q38" i="62"/>
  <c r="E98" i="62"/>
  <c r="Q98" i="62" s="1"/>
  <c r="P38" i="62"/>
  <c r="D98" i="62"/>
  <c r="P98" i="62" s="1"/>
  <c r="B97" i="62"/>
  <c r="N96" i="62"/>
  <c r="C38" i="62"/>
  <c r="K38" i="28"/>
  <c r="L39" i="28"/>
  <c r="D39" i="62"/>
  <c r="B38" i="62"/>
  <c r="J38" i="28"/>
  <c r="E39" i="62"/>
  <c r="M39" i="28"/>
  <c r="AS19" i="1"/>
  <c r="AR27" i="1"/>
  <c r="H69" i="1"/>
  <c r="H41" i="16" a="1"/>
  <c r="H41" i="16" s="1"/>
  <c r="I41" i="16" s="1"/>
  <c r="O41" i="16" a="1"/>
  <c r="O41" i="16" s="1"/>
  <c r="P41" i="16" s="1"/>
  <c r="V41" i="16" a="1"/>
  <c r="V41" i="16" s="1"/>
  <c r="W41" i="16" s="1"/>
  <c r="AC41" i="16" a="1"/>
  <c r="AC41" i="16" s="1"/>
  <c r="AD41" i="16" s="1"/>
  <c r="N37" i="62"/>
  <c r="Q39" i="62" l="1"/>
  <c r="E99" i="62"/>
  <c r="Q99" i="62" s="1"/>
  <c r="B98" i="62"/>
  <c r="P39" i="62"/>
  <c r="D99" i="62"/>
  <c r="P99" i="62" s="1"/>
  <c r="O38" i="62"/>
  <c r="C98" i="62"/>
  <c r="O98" i="62" s="1"/>
  <c r="N97" i="62"/>
  <c r="M40" i="28"/>
  <c r="E40" i="62"/>
  <c r="C39" i="62"/>
  <c r="K39" i="28"/>
  <c r="N38" i="62"/>
  <c r="AC42" i="16" a="1"/>
  <c r="AC42" i="16" s="1"/>
  <c r="AD42" i="16" s="1"/>
  <c r="V42" i="16" a="1"/>
  <c r="V42" i="16" s="1"/>
  <c r="W42" i="16" s="1"/>
  <c r="O42" i="16" a="1"/>
  <c r="O42" i="16" s="1"/>
  <c r="P42" i="16" s="1"/>
  <c r="H42" i="16" a="1"/>
  <c r="H42" i="16" s="1"/>
  <c r="I42" i="16" s="1"/>
  <c r="D40" i="62"/>
  <c r="L40" i="28"/>
  <c r="B39" i="62"/>
  <c r="J39" i="28"/>
  <c r="AS27" i="1"/>
  <c r="AT19" i="1"/>
  <c r="H70" i="1"/>
  <c r="B99" i="62" l="1"/>
  <c r="P40" i="62"/>
  <c r="D100" i="62"/>
  <c r="P100" i="62" s="1"/>
  <c r="O39" i="62"/>
  <c r="C99" i="62"/>
  <c r="O99" i="62" s="1"/>
  <c r="Q40" i="62"/>
  <c r="E100" i="62"/>
  <c r="Q100" i="62" s="1"/>
  <c r="N98" i="62"/>
  <c r="C40" i="62"/>
  <c r="K40" i="28"/>
  <c r="B40" i="62"/>
  <c r="J40" i="28"/>
  <c r="N39" i="62"/>
  <c r="H43" i="16" a="1"/>
  <c r="H43" i="16" s="1"/>
  <c r="I43" i="16" s="1"/>
  <c r="AC43" i="16" a="1"/>
  <c r="AC43" i="16" s="1"/>
  <c r="AD43" i="16" s="1"/>
  <c r="O43" i="16" a="1"/>
  <c r="O43" i="16" s="1"/>
  <c r="P43" i="16" s="1"/>
  <c r="V43" i="16" a="1"/>
  <c r="V43" i="16" s="1"/>
  <c r="W43" i="16" s="1"/>
  <c r="AU19" i="1"/>
  <c r="H71" i="1"/>
  <c r="AT27" i="1"/>
  <c r="L41" i="28"/>
  <c r="D41" i="62"/>
  <c r="M41" i="28"/>
  <c r="E41" i="62"/>
  <c r="Q41" i="62" l="1"/>
  <c r="E101" i="62"/>
  <c r="Q101" i="62" s="1"/>
  <c r="P41" i="62"/>
  <c r="D101" i="62"/>
  <c r="P101" i="62" s="1"/>
  <c r="B100" i="62"/>
  <c r="O40" i="62"/>
  <c r="C100" i="62"/>
  <c r="O100" i="62" s="1"/>
  <c r="N99" i="62"/>
  <c r="H44" i="16" a="1"/>
  <c r="H44" i="16" s="1"/>
  <c r="I44" i="16" s="1"/>
  <c r="O44" i="16" a="1"/>
  <c r="O44" i="16" s="1"/>
  <c r="P44" i="16" s="1"/>
  <c r="AC44" i="16" a="1"/>
  <c r="AC44" i="16" s="1"/>
  <c r="AD44" i="16" s="1"/>
  <c r="V44" i="16" a="1"/>
  <c r="V44" i="16" s="1"/>
  <c r="W44" i="16" s="1"/>
  <c r="B41" i="62"/>
  <c r="J41" i="28"/>
  <c r="D42" i="62"/>
  <c r="L42" i="28"/>
  <c r="AU27" i="1"/>
  <c r="H72" i="1"/>
  <c r="AV19" i="1"/>
  <c r="N40" i="62"/>
  <c r="E42" i="62"/>
  <c r="M42" i="28"/>
  <c r="K41" i="28"/>
  <c r="C41" i="62"/>
  <c r="O41" i="62" l="1"/>
  <c r="C101" i="62"/>
  <c r="O101" i="62" s="1"/>
  <c r="Q42" i="62"/>
  <c r="E102" i="62"/>
  <c r="Q102" i="62" s="1"/>
  <c r="P42" i="62"/>
  <c r="D102" i="62"/>
  <c r="P102" i="62" s="1"/>
  <c r="B101" i="62"/>
  <c r="N100" i="62"/>
  <c r="N41" i="62"/>
  <c r="L43" i="28"/>
  <c r="D43" i="62"/>
  <c r="H73" i="1"/>
  <c r="AV27" i="1"/>
  <c r="AW19" i="1"/>
  <c r="E43" i="62"/>
  <c r="M43" i="28"/>
  <c r="B42" i="62"/>
  <c r="J42" i="28"/>
  <c r="AC45" i="16" a="1"/>
  <c r="AC45" i="16" s="1"/>
  <c r="AD45" i="16" s="1"/>
  <c r="H45" i="16" a="1"/>
  <c r="H45" i="16" s="1"/>
  <c r="I45" i="16" s="1"/>
  <c r="O45" i="16" a="1"/>
  <c r="O45" i="16" s="1"/>
  <c r="P45" i="16" s="1"/>
  <c r="V45" i="16" a="1"/>
  <c r="V45" i="16" s="1"/>
  <c r="W45" i="16" s="1"/>
  <c r="K42" i="28"/>
  <c r="C42" i="62"/>
  <c r="O42" i="62" l="1"/>
  <c r="C102" i="62"/>
  <c r="O102" i="62" s="1"/>
  <c r="B102" i="62"/>
  <c r="Q43" i="62"/>
  <c r="E103" i="62"/>
  <c r="Q103" i="62" s="1"/>
  <c r="P43" i="62"/>
  <c r="D103" i="62"/>
  <c r="P103" i="62" s="1"/>
  <c r="N101" i="62"/>
  <c r="H74" i="1"/>
  <c r="AW27" i="1"/>
  <c r="AX19" i="1"/>
  <c r="E44" i="62"/>
  <c r="M44" i="28"/>
  <c r="L44" i="28"/>
  <c r="D44" i="62"/>
  <c r="O46" i="16" a="1"/>
  <c r="O46" i="16" s="1"/>
  <c r="P46" i="16" s="1"/>
  <c r="V46" i="16" a="1"/>
  <c r="V46" i="16" s="1"/>
  <c r="W46" i="16" s="1"/>
  <c r="AC46" i="16" a="1"/>
  <c r="AC46" i="16" s="1"/>
  <c r="AD46" i="16" s="1"/>
  <c r="H46" i="16" a="1"/>
  <c r="H46" i="16" s="1"/>
  <c r="I46" i="16" s="1"/>
  <c r="J43" i="28"/>
  <c r="B43" i="62"/>
  <c r="N42" i="62"/>
  <c r="K43" i="28"/>
  <c r="C43" i="62"/>
  <c r="O43" i="62" l="1"/>
  <c r="C103" i="62"/>
  <c r="O103" i="62" s="1"/>
  <c r="B103" i="62"/>
  <c r="P44" i="62"/>
  <c r="D104" i="62"/>
  <c r="P104" i="62" s="1"/>
  <c r="Q44" i="62"/>
  <c r="E104" i="62"/>
  <c r="Q104" i="62" s="1"/>
  <c r="N102" i="62"/>
  <c r="N43" i="62"/>
  <c r="E45" i="62"/>
  <c r="M45" i="28"/>
  <c r="K44" i="28"/>
  <c r="C44" i="62"/>
  <c r="D45" i="62"/>
  <c r="L45" i="28"/>
  <c r="AY19" i="1"/>
  <c r="H75" i="1"/>
  <c r="AX27" i="1"/>
  <c r="J44" i="28"/>
  <c r="B44" i="62"/>
  <c r="H47" i="16" a="1"/>
  <c r="H47" i="16" s="1"/>
  <c r="I47" i="16" s="1"/>
  <c r="AC47" i="16" a="1"/>
  <c r="AC47" i="16" s="1"/>
  <c r="AD47" i="16" s="1"/>
  <c r="O47" i="16" a="1"/>
  <c r="O47" i="16" s="1"/>
  <c r="P47" i="16" s="1"/>
  <c r="V47" i="16" a="1"/>
  <c r="V47" i="16" s="1"/>
  <c r="W47" i="16" s="1"/>
  <c r="B104" i="62" l="1"/>
  <c r="P45" i="62"/>
  <c r="D105" i="62"/>
  <c r="P105" i="62" s="1"/>
  <c r="O44" i="62"/>
  <c r="C104" i="62"/>
  <c r="O104" i="62" s="1"/>
  <c r="Q45" i="62"/>
  <c r="E105" i="62"/>
  <c r="Q105" i="62" s="1"/>
  <c r="N103" i="62"/>
  <c r="K45" i="28"/>
  <c r="C45" i="62"/>
  <c r="B45" i="62"/>
  <c r="J45" i="28"/>
  <c r="N44" i="62"/>
  <c r="D46" i="62"/>
  <c r="L46" i="28"/>
  <c r="H48" i="16" a="1"/>
  <c r="H48" i="16" s="1"/>
  <c r="I48" i="16" s="1"/>
  <c r="V48" i="16" a="1"/>
  <c r="V48" i="16" s="1"/>
  <c r="W48" i="16" s="1"/>
  <c r="O48" i="16" a="1"/>
  <c r="O48" i="16" s="1"/>
  <c r="P48" i="16" s="1"/>
  <c r="AC48" i="16" a="1"/>
  <c r="AC48" i="16" s="1"/>
  <c r="AD48" i="16" s="1"/>
  <c r="E46" i="62"/>
  <c r="M46" i="28"/>
  <c r="AY27" i="1"/>
  <c r="AZ19" i="1"/>
  <c r="H76" i="1"/>
  <c r="Q46" i="62" l="1"/>
  <c r="E106" i="62"/>
  <c r="Q106" i="62" s="1"/>
  <c r="P46" i="62"/>
  <c r="D106" i="62"/>
  <c r="P106" i="62" s="1"/>
  <c r="B105" i="62"/>
  <c r="O45" i="62"/>
  <c r="C105" i="62"/>
  <c r="O105" i="62" s="1"/>
  <c r="N104" i="62"/>
  <c r="L47" i="28"/>
  <c r="D47" i="62"/>
  <c r="C46" i="62"/>
  <c r="K46" i="28"/>
  <c r="H49" i="16" a="1"/>
  <c r="H49" i="16" s="1"/>
  <c r="I49" i="16" s="1"/>
  <c r="AC49" i="16" a="1"/>
  <c r="AC49" i="16" s="1"/>
  <c r="AD49" i="16" s="1"/>
  <c r="V49" i="16" a="1"/>
  <c r="V49" i="16" s="1"/>
  <c r="W49" i="16" s="1"/>
  <c r="O49" i="16" a="1"/>
  <c r="O49" i="16" s="1"/>
  <c r="P49" i="16" s="1"/>
  <c r="B46" i="62"/>
  <c r="J46" i="28"/>
  <c r="BA19" i="1"/>
  <c r="H77" i="1"/>
  <c r="AZ27" i="1"/>
  <c r="M47" i="28"/>
  <c r="E47" i="62"/>
  <c r="N45" i="62"/>
  <c r="Q47" i="62" l="1"/>
  <c r="E107" i="62"/>
  <c r="Q107" i="62" s="1"/>
  <c r="B106" i="62"/>
  <c r="O46" i="62"/>
  <c r="C106" i="62"/>
  <c r="O106" i="62" s="1"/>
  <c r="P47" i="62"/>
  <c r="D107" i="62"/>
  <c r="P107" i="62" s="1"/>
  <c r="N105" i="62"/>
  <c r="M48" i="28"/>
  <c r="E48" i="62"/>
  <c r="B47" i="62"/>
  <c r="J47" i="28"/>
  <c r="O50" i="16" a="1"/>
  <c r="O50" i="16" s="1"/>
  <c r="P50" i="16" s="1"/>
  <c r="AC50" i="16" a="1"/>
  <c r="AC50" i="16" s="1"/>
  <c r="AD50" i="16" s="1"/>
  <c r="H50" i="16" a="1"/>
  <c r="H50" i="16" s="1"/>
  <c r="I50" i="16" s="1"/>
  <c r="V50" i="16" a="1"/>
  <c r="V50" i="16" s="1"/>
  <c r="W50" i="16" s="1"/>
  <c r="C47" i="62"/>
  <c r="K47" i="28"/>
  <c r="H78" i="1"/>
  <c r="BA27" i="1"/>
  <c r="BB19" i="1"/>
  <c r="L48" i="28"/>
  <c r="D48" i="62"/>
  <c r="N46" i="62"/>
  <c r="P48" i="62" l="1"/>
  <c r="D108" i="62"/>
  <c r="P108" i="62" s="1"/>
  <c r="O47" i="62"/>
  <c r="C107" i="62"/>
  <c r="O107" i="62" s="1"/>
  <c r="B107" i="62"/>
  <c r="Q48" i="62"/>
  <c r="E108" i="62"/>
  <c r="Q108" i="62" s="1"/>
  <c r="N106" i="62"/>
  <c r="M49" i="28"/>
  <c r="E49" i="62"/>
  <c r="L49" i="28"/>
  <c r="D49" i="62"/>
  <c r="N47" i="62"/>
  <c r="H51" i="16" a="1"/>
  <c r="H51" i="16" s="1"/>
  <c r="I51" i="16" s="1"/>
  <c r="O51" i="16" a="1"/>
  <c r="O51" i="16" s="1"/>
  <c r="P51" i="16" s="1"/>
  <c r="V51" i="16" a="1"/>
  <c r="V51" i="16" s="1"/>
  <c r="W51" i="16" s="1"/>
  <c r="AC51" i="16" a="1"/>
  <c r="AC51" i="16" s="1"/>
  <c r="AD51" i="16" s="1"/>
  <c r="K48" i="28"/>
  <c r="C48" i="62"/>
  <c r="BC19" i="1"/>
  <c r="H79" i="1"/>
  <c r="BB27" i="1"/>
  <c r="B48" i="62"/>
  <c r="J48" i="28"/>
  <c r="B108" i="62" l="1"/>
  <c r="O48" i="62"/>
  <c r="C108" i="62"/>
  <c r="O108" i="62" s="1"/>
  <c r="P49" i="62"/>
  <c r="D109" i="62"/>
  <c r="P109" i="62" s="1"/>
  <c r="Q49" i="62"/>
  <c r="E109" i="62"/>
  <c r="Q109" i="62" s="1"/>
  <c r="N107" i="62"/>
  <c r="BD19" i="1"/>
  <c r="BC27" i="1"/>
  <c r="H80" i="1"/>
  <c r="J49" i="28"/>
  <c r="B49" i="62"/>
  <c r="E50" i="62"/>
  <c r="M50" i="28"/>
  <c r="L50" i="28"/>
  <c r="D50" i="62"/>
  <c r="K49" i="28"/>
  <c r="C49" i="62"/>
  <c r="N48" i="62"/>
  <c r="AC52" i="16" a="1"/>
  <c r="AC52" i="16" s="1"/>
  <c r="AD52" i="16" s="1"/>
  <c r="V52" i="16" a="1"/>
  <c r="V52" i="16" s="1"/>
  <c r="W52" i="16" s="1"/>
  <c r="H52" i="16" a="1"/>
  <c r="H52" i="16" s="1"/>
  <c r="I52" i="16" s="1"/>
  <c r="O52" i="16" a="1"/>
  <c r="O52" i="16" s="1"/>
  <c r="P52" i="16" s="1"/>
  <c r="O49" i="62" l="1"/>
  <c r="C109" i="62"/>
  <c r="O109" i="62" s="1"/>
  <c r="P50" i="62"/>
  <c r="D110" i="62"/>
  <c r="P110" i="62" s="1"/>
  <c r="Q50" i="62"/>
  <c r="E110" i="62"/>
  <c r="Q110" i="62" s="1"/>
  <c r="B109" i="62"/>
  <c r="N108" i="62"/>
  <c r="L51" i="28"/>
  <c r="D51" i="62"/>
  <c r="E51" i="62"/>
  <c r="M51" i="28"/>
  <c r="N49" i="62"/>
  <c r="H53" i="16" a="1"/>
  <c r="H53" i="16" s="1"/>
  <c r="I53" i="16" s="1"/>
  <c r="AC53" i="16" a="1"/>
  <c r="AC53" i="16" s="1"/>
  <c r="AD53" i="16" s="1"/>
  <c r="O53" i="16" a="1"/>
  <c r="O53" i="16" s="1"/>
  <c r="P53" i="16" s="1"/>
  <c r="V53" i="16" a="1"/>
  <c r="V53" i="16" s="1"/>
  <c r="W53" i="16" s="1"/>
  <c r="C50" i="62"/>
  <c r="K50" i="28"/>
  <c r="J50" i="28"/>
  <c r="B50" i="62"/>
  <c r="H81" i="1"/>
  <c r="BD27" i="1"/>
  <c r="B110" i="62" l="1"/>
  <c r="O50" i="62"/>
  <c r="C110" i="62"/>
  <c r="O110" i="62" s="1"/>
  <c r="Q51" i="62"/>
  <c r="E111" i="62"/>
  <c r="Q111" i="62" s="1"/>
  <c r="P51" i="62"/>
  <c r="D111" i="62"/>
  <c r="P111" i="62" s="1"/>
  <c r="N109" i="62"/>
  <c r="C51" i="62"/>
  <c r="K51" i="28"/>
  <c r="J51" i="28"/>
  <c r="B51" i="62"/>
  <c r="L52" i="28"/>
  <c r="D52" i="62"/>
  <c r="N50" i="62"/>
  <c r="E52" i="62"/>
  <c r="M52" i="28"/>
  <c r="AC54" i="16" a="1"/>
  <c r="AC54" i="16" s="1"/>
  <c r="O54" i="16" a="1"/>
  <c r="O54" i="16" s="1"/>
  <c r="V54" i="16" a="1"/>
  <c r="V54" i="16" s="1"/>
  <c r="H54" i="16" a="1"/>
  <c r="H54" i="16" s="1"/>
  <c r="Q52" i="62" l="1"/>
  <c r="E112" i="62"/>
  <c r="Q112" i="62" s="1"/>
  <c r="P52" i="62"/>
  <c r="D112" i="62"/>
  <c r="P112" i="62" s="1"/>
  <c r="B111" i="62"/>
  <c r="O51" i="62"/>
  <c r="C111" i="62"/>
  <c r="O111" i="62" s="1"/>
  <c r="N110" i="62"/>
  <c r="P54" i="16"/>
  <c r="P55" i="16" s="1"/>
  <c r="J61" i="16"/>
  <c r="O55" i="16"/>
  <c r="J59" i="16" s="1"/>
  <c r="J52" i="28"/>
  <c r="B52" i="62"/>
  <c r="W54" i="16"/>
  <c r="Q61" i="16"/>
  <c r="V55" i="16"/>
  <c r="Q59" i="16" s="1"/>
  <c r="C52" i="62"/>
  <c r="K52" i="28"/>
  <c r="AD54" i="16"/>
  <c r="X61" i="16"/>
  <c r="AC55" i="16"/>
  <c r="X59" i="16" s="1"/>
  <c r="I54" i="16"/>
  <c r="C61" i="16"/>
  <c r="H55" i="16"/>
  <c r="C59" i="16" s="1"/>
  <c r="N51" i="62"/>
  <c r="O52" i="62" l="1"/>
  <c r="C112" i="62"/>
  <c r="O112" i="62" s="1"/>
  <c r="B112" i="62"/>
  <c r="N111" i="62"/>
  <c r="W55" i="16"/>
  <c r="N52" i="62"/>
  <c r="AD55" i="16"/>
  <c r="I55" i="16"/>
  <c r="N112" i="62" l="1"/>
  <c r="C53" i="62"/>
  <c r="K53" i="28"/>
  <c r="B53" i="62"/>
  <c r="B113" i="62" s="1"/>
  <c r="J53" i="28"/>
  <c r="E53" i="62"/>
  <c r="M53" i="28"/>
  <c r="D53" i="62"/>
  <c r="L53" i="28"/>
  <c r="P53" i="62" l="1"/>
  <c r="D113" i="62"/>
  <c r="P113" i="62" s="1"/>
  <c r="Q53" i="62"/>
  <c r="E113" i="62"/>
  <c r="Q113" i="62" s="1"/>
  <c r="N113" i="62"/>
  <c r="O53" i="62"/>
  <c r="C113" i="62"/>
  <c r="O113" i="62" s="1"/>
  <c r="N53" i="6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tc={4A13895A-05E2-494B-9A19-F2FC2115375C}</author>
    <author>tc={3220E411-2BC8-4570-B704-3D8504835FA4}</author>
  </authors>
  <commentList>
    <comment ref="B19" authorId="0" shapeId="0" xr:uid="{4A13895A-05E2-494B-9A19-F2FC2115375C}">
      <text>
        <t>[Threaded comment]
Your version of Excel allows you to read this threaded comment; however, any edits to it will get removed if the file is opened in a newer version of Excel. Learn more: https://go.microsoft.com/fwlink/?linkid=870924
Comment:
    property damage + temporary housing costs + home contents</t>
      </text>
    </comment>
    <comment ref="D19" authorId="1" shapeId="0" xr:uid="{3220E411-2BC8-4570-B704-3D8504835FA4}">
      <text>
        <t>[Threaded comment]
Your version of Excel allows you to read this threaded comment; however, any edits to it will get removed if the file is opened in a newer version of Excel. Learn more: https://go.microsoft.com/fwlink/?linkid=870924
Comment:
    home contents + material and labour costs + property damage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tc={F398A450-DA60-4B1C-A858-5C714A60ED7B}</author>
    <author>tc={489D6759-5DE6-418F-A534-B56FE270C6EE}</author>
    <author>tc={1F09204C-850C-4392-9A17-4433F7893400}</author>
  </authors>
  <commentList>
    <comment ref="B9" authorId="0" shapeId="0" xr:uid="{F398A450-DA60-4B1C-A858-5C714A60ED7B}">
      <text>
        <t>[Threaded comment]
Your version of Excel allows you to read this threaded comment; however, any edits to it will get removed if the file is opened in a newer version of Excel. Learn more: https://go.microsoft.com/fwlink/?linkid=870924
Comment:
    we can exclude droughts + floods from this if we want?</t>
      </text>
    </comment>
    <comment ref="B14" authorId="1" shapeId="0" xr:uid="{489D6759-5DE6-418F-A534-B56FE270C6EE}">
      <text>
        <t>[Threaded comment]
Your version of Excel allows you to read this threaded comment; however, any edits to it will get removed if the file is opened in a newer version of Excel. Learn more: https://go.microsoft.com/fwlink/?linkid=870924
Comment:
    we can exclude droughts + floods from this if we want?</t>
      </text>
    </comment>
    <comment ref="L65" authorId="2" shapeId="0" xr:uid="{1F09204C-850C-4392-9A17-4433F7893400}">
      <text>
        <t>[Threaded comment]
Your version of Excel allows you to read this threaded comment; however, any edits to it will get removed if the file is opened in a newer version of Excel. Learn more: https://go.microsoft.com/fwlink/?linkid=870924
Comment:
    Assume all movements in 2021 were involuntary relocation and not voluntary relocation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tc={2D47629A-8E8A-4A7D-A22D-59C3C057D8FA}</author>
    <author>tc={6F9A97A7-4273-4F41-8107-7106FB8E4E81}</author>
    <author>tc={065DEA5C-7E0E-4606-A0A9-83B9713BD755}</author>
    <author>tc={B34D2964-47BA-4CE4-817F-BC11EC0958F1}</author>
    <author>tc={F122D73A-2DE4-4857-B371-41ABA23201F1}</author>
    <author>tc={FA38E8E2-90BC-4DED-8F15-8F7D037B5940}</author>
    <author>tc={E3EBE98E-5D8A-4690-944E-17D4293991DC}</author>
    <author>tc={20A39508-8123-4D43-AC58-86CCFE4F1379}</author>
    <author>tc={910DCDE2-5E47-4393-BB07-DF0A40995C86}</author>
    <author>tc={088D1087-F6C8-49E8-BC37-1E97EBCC3E2D}</author>
    <author>tc={564DC24E-B176-4840-8F18-7F8D859A4718}</author>
    <author>tc={C5463B5D-D2CF-46D8-BC5D-14DD59C21BE4}</author>
    <author>tc={87E9EA1E-7D7A-4F8B-A0CA-4A8C1152A904}</author>
    <author>tc={465A8AF8-698E-46A8-8EB8-BCE87305E16C}</author>
    <author>tc={427C2B6D-854A-49D1-9A00-24DDB5303072}</author>
    <author>tc={5D32E451-AE49-4CB3-9B14-6ACED6D57836}</author>
    <author>tc={9D574230-4F7B-4EDA-AD51-1D9F65215D4A}</author>
    <author>tc={F3E8F2E2-238F-4D5C-9FDC-694212B67DE7}</author>
    <author>tc={7ED38F2B-031F-48E7-B3EC-57089F6ED43B}</author>
    <author>tc={C9EC1FFD-C3DA-4E5B-A6A2-DC4190114906}</author>
    <author>tc={1C26549F-BD1E-4332-BC5C-407AED964BF8}</author>
    <author>tc={A5108137-C35E-4BF4-B70D-6145BE41C822}</author>
    <author>tc={F5ADC5E0-7C75-4328-9E80-6FDEB2C90646}</author>
    <author>tc={4685C250-72BE-4F55-867A-8038025DAD9A}</author>
    <author>tc={94430870-7420-4577-9544-96F0D7F43281}</author>
    <author>tc={3ADB9838-B1CF-4F6D-A13B-3060F0BE228D}</author>
    <author>tc={647541CF-9CE7-403E-878B-92F52BFCEE20}</author>
    <author>tc={764DB485-BE0B-42F4-AE21-AB67536F9A04}</author>
    <author>tc={4937138A-DC2C-4E19-AA46-4DC323314233}</author>
    <author>tc={B89905D6-6A75-4C72-8BAA-92CE35B5B270}</author>
    <author>tc={C18D6810-3FC8-469D-905A-390216DE7692}</author>
    <author>tc={279CD115-8659-42D2-8F6C-E8F189503C3F}</author>
    <author>tc={5113B021-8186-4035-8CAA-F9388B355491}</author>
    <author>tc={48807F5B-B29B-4566-B8A9-FD625EB7FE51}</author>
    <author>tc={25FB23DD-9FE3-422E-933C-FCE286926A5B}</author>
    <author>tc={7A85A96E-BE37-46E5-A968-7AAE3A2CD9E0}</author>
    <author>tc={0C3325F1-AEDA-44A9-9736-1D5E2C149B13}</author>
    <author>tc={C36223C9-D073-4029-A682-E3E738F69617}</author>
  </authors>
  <commentList>
    <comment ref="B9" authorId="0" shapeId="0" xr:uid="{2D47629A-8E8A-4A7D-A22D-59C3C057D8FA}">
      <text>
        <t>[Threaded comment]
Your version of Excel allows you to read this threaded comment; however, any edits to it will get removed if the file is opened in a newer version of Excel. Learn more: https://go.microsoft.com/fwlink/?linkid=870924
Comment:
    we can exclude droughts + floods from this if we want?</t>
      </text>
    </comment>
    <comment ref="B18" authorId="1" shapeId="0" xr:uid="{6F9A97A7-4273-4F41-8107-7106FB8E4E81}">
      <text>
        <t>[Threaded comment]
Your version of Excel allows you to read this threaded comment; however, any edits to it will get removed if the file is opened in a newer version of Excel. Learn more: https://go.microsoft.com/fwlink/?linkid=870924
Comment:
    Theoretically this would be affected by the SSP scenarios, but by assuming all regions get equally worse with time, I've assumed rates of migrations between regions stay the same and have avoided doing this by SSP.</t>
      </text>
    </comment>
    <comment ref="C42" authorId="2" shapeId="0" xr:uid="{065DEA5C-7E0E-4606-A0A9-83B9713BD755}">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D42" authorId="3" shapeId="0" xr:uid="{B34D2964-47BA-4CE4-817F-BC11EC0958F1}">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E42" authorId="4" shapeId="0" xr:uid="{F122D73A-2DE4-4857-B371-41ABA23201F1}">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F42" authorId="5" shapeId="0" xr:uid="{FA38E8E2-90BC-4DED-8F15-8F7D037B5940}">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G42" authorId="6" shapeId="0" xr:uid="{E3EBE98E-5D8A-4690-944E-17D4293991DC}">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H42" authorId="7" shapeId="0" xr:uid="{20A39508-8123-4D43-AC58-86CCFE4F1379}">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C43" authorId="8" shapeId="0" xr:uid="{910DCDE2-5E47-4393-BB07-DF0A40995C86}">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D43" authorId="9" shapeId="0" xr:uid="{088D1087-F6C8-49E8-BC37-1E97EBCC3E2D}">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E43" authorId="10" shapeId="0" xr:uid="{564DC24E-B176-4840-8F18-7F8D859A4718}">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F43" authorId="11" shapeId="0" xr:uid="{C5463B5D-D2CF-46D8-BC5D-14DD59C21BE4}">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G43" authorId="12" shapeId="0" xr:uid="{87E9EA1E-7D7A-4F8B-A0CA-4A8C1152A904}">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H43" authorId="13" shapeId="0" xr:uid="{465A8AF8-698E-46A8-8EB8-BCE87305E16C}">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C44" authorId="14" shapeId="0" xr:uid="{427C2B6D-854A-49D1-9A00-24DDB5303072}">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D44" authorId="15" shapeId="0" xr:uid="{5D32E451-AE49-4CB3-9B14-6ACED6D57836}">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E44" authorId="16" shapeId="0" xr:uid="{9D574230-4F7B-4EDA-AD51-1D9F65215D4A}">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F44" authorId="17" shapeId="0" xr:uid="{F3E8F2E2-238F-4D5C-9FDC-694212B67DE7}">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G44" authorId="18" shapeId="0" xr:uid="{7ED38F2B-031F-48E7-B3EC-57089F6ED43B}">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H44" authorId="19" shapeId="0" xr:uid="{C9EC1FFD-C3DA-4E5B-A6A2-DC4190114906}">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C45" authorId="20" shapeId="0" xr:uid="{1C26549F-BD1E-4332-BC5C-407AED964BF8}">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D45" authorId="21" shapeId="0" xr:uid="{A5108137-C35E-4BF4-B70D-6145BE41C822}">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E45" authorId="22" shapeId="0" xr:uid="{F5ADC5E0-7C75-4328-9E80-6FDEB2C90646}">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F45" authorId="23" shapeId="0" xr:uid="{4685C250-72BE-4F55-867A-8038025DAD9A}">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G45" authorId="24" shapeId="0" xr:uid="{94430870-7420-4577-9544-96F0D7F43281}">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H45" authorId="25" shapeId="0" xr:uid="{3ADB9838-B1CF-4F6D-A13B-3060F0BE228D}">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C46" authorId="26" shapeId="0" xr:uid="{647541CF-9CE7-403E-878B-92F52BFCEE20}">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D46" authorId="27" shapeId="0" xr:uid="{764DB485-BE0B-42F4-AE21-AB67536F9A04}">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E46" authorId="28" shapeId="0" xr:uid="{4937138A-DC2C-4E19-AA46-4DC323314233}">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F46" authorId="29" shapeId="0" xr:uid="{B89905D6-6A75-4C72-8BAA-92CE35B5B270}">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G46" authorId="30" shapeId="0" xr:uid="{C18D6810-3FC8-469D-905A-390216DE7692}">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H46" authorId="31" shapeId="0" xr:uid="{279CD115-8659-42D2-8F6C-E8F189503C3F}">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C47" authorId="32" shapeId="0" xr:uid="{5113B021-8186-4035-8CAA-F9388B355491}">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D47" authorId="33" shapeId="0" xr:uid="{48807F5B-B29B-4566-B8A9-FD625EB7FE51}">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E47" authorId="34" shapeId="0" xr:uid="{25FB23DD-9FE3-422E-933C-FCE286926A5B}">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F47" authorId="35" shapeId="0" xr:uid="{7A85A96E-BE37-46E5-A968-7AAE3A2CD9E0}">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G47" authorId="36" shapeId="0" xr:uid="{0C3325F1-AEDA-44A9-9736-1D5E2C149B13}">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 ref="H47" authorId="37" shapeId="0" xr:uid="{C36223C9-D073-4029-A682-E3E738F69617}">
      <text>
        <t>[Threaded comment]
Your version of Excel allows you to read this threaded comment; however, any edits to it will get removed if the file is opened in a newer version of Excel. Learn more: https://go.microsoft.com/fwlink/?linkid=870924
Comment:
     0 now - assume we don't pay subsidies to people moving regions due to involuntary relocation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Emma Liu</author>
  </authors>
  <commentList>
    <comment ref="G1" authorId="0" shapeId="0" xr:uid="{93034090-AE09-4F4C-BA68-2245528570BF}">
      <text>
        <r>
          <rPr>
            <b/>
            <sz val="9"/>
            <color rgb="FF000000"/>
            <rFont val="Tahoma"/>
            <family val="2"/>
          </rPr>
          <t>Emma Liu:</t>
        </r>
        <r>
          <rPr>
            <sz val="9"/>
            <color rgb="FF000000"/>
            <rFont val="Tahoma"/>
            <family val="2"/>
          </rPr>
          <t xml:space="preserve">
</t>
        </r>
        <r>
          <rPr>
            <sz val="9"/>
            <color rgb="FF000000"/>
            <rFont val="Tahoma"/>
            <family val="2"/>
          </rPr>
          <t>assuming converges to normal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tc={5BE818F2-CC75-4766-A3A0-173F74317AD4}</author>
  </authors>
  <commentList>
    <comment ref="W4" authorId="0" shapeId="0" xr:uid="{5BE818F2-CC75-4766-A3A0-173F74317AD4}">
      <text>
        <t>[Threaded comment]
Your version of Excel allows you to read this threaded comment; however, any edits to it will get removed if the file is opened in a newer version of Excel. Learn more: https://go.microsoft.com/fwlink/?linkid=870924
Comment:
    mass-entry into region 2 in 2020</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tc={F8154F7A-949A-468E-954D-91CBE5C8E047}</author>
  </authors>
  <commentList>
    <comment ref="B6" authorId="0" shapeId="0" xr:uid="{F8154F7A-949A-468E-954D-91CBE5C8E047}">
      <text>
        <t>[Threaded comment]
Your version of Excel allows you to read this threaded comment; however, any edits to it will get removed if the file is opened in a newer version of Excel. Learn more: https://go.microsoft.com/fwlink/?linkid=870924
Comment:
     should think about spread across regions. Are we giving discounts to people who are migrating into storslysia</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Emma Liu</author>
  </authors>
  <commentList>
    <comment ref="I4" authorId="0" shapeId="0" xr:uid="{92A0FB56-10A3-4F63-AE8A-85C7A71A2378}">
      <text>
        <r>
          <rPr>
            <b/>
            <sz val="9"/>
            <color indexed="81"/>
            <rFont val="Tahoma"/>
            <family val="2"/>
          </rPr>
          <t>Emma Liu:</t>
        </r>
        <r>
          <rPr>
            <sz val="9"/>
            <color indexed="81"/>
            <rFont val="Tahoma"/>
            <family val="2"/>
          </rPr>
          <t xml:space="preserve">
Severity - 2020 tab columns H and I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<sst xmlns="http://schemas.openxmlformats.org/spreadsheetml/2006/main" count="940" uniqueCount="273">
  <si>
    <t>Definitions + assumptions</t>
  </si>
  <si>
    <t>Short-term</t>
  </si>
  <si>
    <t>years</t>
  </si>
  <si>
    <t>Long-term</t>
  </si>
  <si>
    <t>Severity Projections remain unchanged across SSP scenarios</t>
  </si>
  <si>
    <t>Assume GDP growth is consistent with inflation</t>
  </si>
  <si>
    <t>Assume temporary housing costs inflate over time</t>
  </si>
  <si>
    <t>Assume average severity of property damage grows with inflation and property growth</t>
  </si>
  <si>
    <t>Assume an impact of the subsidy to encouraging relocation &lt;-- in the migration matrix tabs</t>
  </si>
  <si>
    <t>Parameters</t>
  </si>
  <si>
    <t>% of people who voluntarily relocate without incentives - 50 years - "general" hazards</t>
  </si>
  <si>
    <t>% of people who voluntarily relocate without incentives - 50 years - "major" hazards</t>
  </si>
  <si>
    <t>% of people who experience hazards who involuntarily relocate to a different region - "general"</t>
  </si>
  <si>
    <t>% of people who experience hazards who rebuild</t>
  </si>
  <si>
    <t>% of people who experience hazards who involuntarily relocate to a different region - "major"</t>
  </si>
  <si>
    <t>% of population who experience each hazard event on average</t>
  </si>
  <si>
    <t>% of people who lodge a claim who involuntarily relocate (with program)</t>
  </si>
  <si>
    <t>% of people who lodge a claim who rebuild (with program)</t>
  </si>
  <si>
    <t>% of people who lodge a claim who involuntarily relocate (without program)</t>
  </si>
  <si>
    <t>% of people who lodge a claim who rebuild (without program)</t>
  </si>
  <si>
    <t xml:space="preserve">Home contents </t>
  </si>
  <si>
    <t>40% to 75%</t>
  </si>
  <si>
    <t>Material and labour</t>
  </si>
  <si>
    <t>Population growth rate</t>
  </si>
  <si>
    <t>Inflation</t>
  </si>
  <si>
    <t>USD to P currency conversion</t>
  </si>
  <si>
    <t xml:space="preserve">Region 1 </t>
  </si>
  <si>
    <t>Region 2</t>
  </si>
  <si>
    <t xml:space="preserve">Region 3 </t>
  </si>
  <si>
    <t>Region 4</t>
  </si>
  <si>
    <t xml:space="preserve">Region 5 </t>
  </si>
  <si>
    <t xml:space="preserve">Region 6 </t>
  </si>
  <si>
    <t>Temporary housing cost with disaster (per person per month) ( Ꝕ )</t>
  </si>
  <si>
    <t>Months</t>
  </si>
  <si>
    <t>Temporary housing cost with disaster (per person)</t>
  </si>
  <si>
    <t>Number of risks</t>
  </si>
  <si>
    <t>Region</t>
  </si>
  <si>
    <t>Risk</t>
  </si>
  <si>
    <t>Total</t>
  </si>
  <si>
    <t>Minor</t>
  </si>
  <si>
    <t>Medium</t>
  </si>
  <si>
    <t>Major</t>
  </si>
  <si>
    <t>Assumed short-term migration rate p.a.</t>
  </si>
  <si>
    <t>Assumed long-term migration rate p.a.</t>
  </si>
  <si>
    <t>Assumed short-term migration rate</t>
  </si>
  <si>
    <t>Assumed long-term migration rate</t>
  </si>
  <si>
    <t>&lt;&lt; Without subsidies</t>
  </si>
  <si>
    <t>General</t>
  </si>
  <si>
    <t>Total migration rate</t>
  </si>
  <si>
    <t>General %</t>
  </si>
  <si>
    <t>Major %</t>
  </si>
  <si>
    <t>Total short-term migration rate</t>
  </si>
  <si>
    <t>Total long-term migration rate</t>
  </si>
  <si>
    <t>Risk region analysis - haven't linked to it yet</t>
  </si>
  <si>
    <t>Risk factor</t>
  </si>
  <si>
    <t>Ranking</t>
  </si>
  <si>
    <t>Discount selection</t>
  </si>
  <si>
    <t>Visual check below - $ amount of these discounts</t>
  </si>
  <si>
    <t>Discount - assumed impact</t>
  </si>
  <si>
    <t>0-5 yrs, 0.75% going to move</t>
  </si>
  <si>
    <t>Net movement</t>
  </si>
  <si>
    <t>5-30 yrs, 1.5% going to move</t>
  </si>
  <si>
    <t>Transitions into/out of p.a.</t>
  </si>
  <si>
    <t>Short-term - end result</t>
  </si>
  <si>
    <t>Transitions p.a.</t>
  </si>
  <si>
    <t>With assumed impact of subsidies</t>
  </si>
  <si>
    <t>Change 2020-2021</t>
  </si>
  <si>
    <t>Long-term - end result</t>
  </si>
  <si>
    <t>Number of risks - 2020</t>
  </si>
  <si>
    <t xml:space="preserve">Assumed final migration rate following a hazard </t>
  </si>
  <si>
    <t>Population</t>
  </si>
  <si>
    <t>% of population affected by a hazard event</t>
  </si>
  <si>
    <t>Population affected by a hazard event</t>
  </si>
  <si>
    <t>Population relocating - for a general event</t>
  </si>
  <si>
    <t>Population relocating - for a major event</t>
  </si>
  <si>
    <t>Population relocating - for a general event - per year</t>
  </si>
  <si>
    <t>Population relocating - for a major event - per year</t>
  </si>
  <si>
    <t>% of population relocating - for a general event each year</t>
  </si>
  <si>
    <t>% of population relocating - for a major event each year</t>
  </si>
  <si>
    <t>% of population relocating - total</t>
  </si>
  <si>
    <t>Risk region analysis - haven't linked to it</t>
  </si>
  <si>
    <t>Discount selection - if we decide ot include discounts</t>
  </si>
  <si>
    <t>With program</t>
  </si>
  <si>
    <t>Without program</t>
  </si>
  <si>
    <t>Overall transitions</t>
  </si>
  <si>
    <t>Transitions into/out of</t>
  </si>
  <si>
    <t>Short term</t>
  </si>
  <si>
    <t>Short to long term</t>
  </si>
  <si>
    <t>Group</t>
  </si>
  <si>
    <t>avg_sev_fit</t>
  </si>
  <si>
    <t>lower bound</t>
  </si>
  <si>
    <t>upper bound</t>
  </si>
  <si>
    <t>Severity selection</t>
  </si>
  <si>
    <t>Total severity for a region</t>
  </si>
  <si>
    <t>Average severity for a region</t>
  </si>
  <si>
    <t>2020 population</t>
  </si>
  <si>
    <t>Population proportions</t>
  </si>
  <si>
    <t>Data summary as check</t>
  </si>
  <si>
    <t xml:space="preserve">Medium </t>
  </si>
  <si>
    <t>[1] "1"</t>
  </si>
  <si>
    <t>[1] "minor"</t>
  </si>
  <si>
    <t xml:space="preserve">     Min.   1st Qu.    Median      Mean   3rd Qu.      Max. </t>
  </si>
  <si>
    <t xml:space="preserve">    150.5   25326.0  179439.6  460290.1  437506.1 2194350.5 </t>
  </si>
  <si>
    <t>[1] "medium"</t>
  </si>
  <si>
    <t xml:space="preserve">    Min.  1st Qu.   Median     Mean  3rd Qu.     Max. </t>
  </si>
  <si>
    <t xml:space="preserve">     192    18788    65286  1156637   223868 19994340 </t>
  </si>
  <si>
    <t>[1] "major"</t>
  </si>
  <si>
    <t xml:space="preserve">       28     18385    135269   3013965    609596 269538327 </t>
  </si>
  <si>
    <t>[1] "2"</t>
  </si>
  <si>
    <t xml:space="preserve">   11786   292228  1601979  5379025  4473147 31971006 </t>
  </si>
  <si>
    <t>Average cost per person of population</t>
  </si>
  <si>
    <t xml:space="preserve">      507     21398     77709   4460093    315700 243464572 </t>
  </si>
  <si>
    <t xml:space="preserve">7.900e+01 1.831e+04 6.005e+04 3.904e+07 4.362e+05 1.770e+10 </t>
  </si>
  <si>
    <t>[1] "3"</t>
  </si>
  <si>
    <t xml:space="preserve">   Min. 1st Qu.  Median    Mean 3rd Qu.    Max. </t>
  </si>
  <si>
    <t xml:space="preserve">  11926   46643   66750  364746  508326 1190085 </t>
  </si>
  <si>
    <t xml:space="preserve">    465   21000   84089  431593  346622 5377691 </t>
  </si>
  <si>
    <t xml:space="preserve">       28     15893     57328   3825118    209937 958275762 </t>
  </si>
  <si>
    <t>[1] "4"</t>
  </si>
  <si>
    <t xml:space="preserve">  11855   35991  270290  451721  686019 1254448 </t>
  </si>
  <si>
    <t xml:space="preserve">    462   14972   46860  477988  123184 9243952 </t>
  </si>
  <si>
    <t xml:space="preserve">2.600e+01 1.810e+04 5.813e+04 4.968e+06 2.244e+05 1.200e+09 </t>
  </si>
  <si>
    <t>[1] "5"</t>
  </si>
  <si>
    <t xml:space="preserve">  12586   29816  244423  387040  551706 1208393 </t>
  </si>
  <si>
    <t xml:space="preserve">    489   16066   44856  280299  121171 6224465 </t>
  </si>
  <si>
    <t xml:space="preserve">5.400e+01 1.704e+04 7.259e+04 2.338e+07 2.343e+05 6.935e+09 </t>
  </si>
  <si>
    <t>[1] "6"</t>
  </si>
  <si>
    <t xml:space="preserve">    156.7   30474.2  281932.7  410685.7  662144.2 1078720.6 </t>
  </si>
  <si>
    <t xml:space="preserve">    495   15045   45190  366940   83655 6300606 </t>
  </si>
  <si>
    <t xml:space="preserve">       28     15427     74303   1970838    275757 178900760 </t>
  </si>
  <si>
    <t>pos_freq_fit</t>
  </si>
  <si>
    <t>pos_freq_se</t>
  </si>
  <si>
    <t>tot_freq_var</t>
  </si>
  <si>
    <t>lower bound…</t>
  </si>
  <si>
    <t>upper bound…</t>
  </si>
  <si>
    <t>Frequency selection for spreadsheet model</t>
  </si>
  <si>
    <t>Expected Number of Hazard Events in 2020</t>
  </si>
  <si>
    <t>major</t>
  </si>
  <si>
    <t>medium</t>
  </si>
  <si>
    <t>minor</t>
  </si>
  <si>
    <t>Risk Amplification Factor (RAF)</t>
  </si>
  <si>
    <t>Year</t>
  </si>
  <si>
    <t>SSP1‒ 2.6</t>
  </si>
  <si>
    <t>SSP2‒3.4</t>
  </si>
  <si>
    <t>SSP3‒6.0</t>
  </si>
  <si>
    <t>SSP5‒Baseline</t>
  </si>
  <si>
    <t>Low Emissions</t>
  </si>
  <si>
    <t>Medium Emissions</t>
  </si>
  <si>
    <t>High Emissions</t>
  </si>
  <si>
    <t>Very High Emissions</t>
  </si>
  <si>
    <t>avg_sev_fit per person</t>
  </si>
  <si>
    <t xml:space="preserve">Average Severity of Property Damage --&gt; </t>
  </si>
  <si>
    <t>OUR TABLE - ready to merge with frequency projections</t>
  </si>
  <si>
    <t>Provided populations</t>
  </si>
  <si>
    <t>Proportions of populations in each region</t>
  </si>
  <si>
    <t>Changes in proportions of populations in each region</t>
  </si>
  <si>
    <t>Total population</t>
  </si>
  <si>
    <t>Population growth</t>
  </si>
  <si>
    <t>Census, July 1, 2019</t>
  </si>
  <si>
    <t>-</t>
  </si>
  <si>
    <t>Census, July 1, 2020</t>
  </si>
  <si>
    <t>Census, July 1, 2021</t>
  </si>
  <si>
    <t>Involuntary relocation into region</t>
  </si>
  <si>
    <t>Involuntary relocation out of region</t>
  </si>
  <si>
    <t>Net</t>
  </si>
  <si>
    <t>Proportions</t>
  </si>
  <si>
    <t>Growth rate</t>
  </si>
  <si>
    <t>Cumulative growth rate</t>
  </si>
  <si>
    <t>are these given or do we have to check</t>
  </si>
  <si>
    <t>use pop of current year or prev?</t>
  </si>
  <si>
    <t>Proportion</t>
  </si>
  <si>
    <t>TOTAL (across all years)</t>
  </si>
  <si>
    <t>% of GDP</t>
  </si>
  <si>
    <t>GDP</t>
  </si>
  <si>
    <t>Temporary housing cost with disaster (per person per year) (Ꝕ)</t>
  </si>
  <si>
    <t xml:space="preserve">Projections --&gt; </t>
  </si>
  <si>
    <t>Region 1</t>
  </si>
  <si>
    <t>Region 3</t>
  </si>
  <si>
    <t>Region 5</t>
  </si>
  <si>
    <t>Region 6</t>
  </si>
  <si>
    <t>Number of people that involuntarily relocate into this region</t>
  </si>
  <si>
    <t>Projections --&gt;</t>
  </si>
  <si>
    <t>Total Temporary Housing Costs</t>
  </si>
  <si>
    <t>OUR TABLE - ready to merge</t>
  </si>
  <si>
    <t>TOTAL</t>
  </si>
  <si>
    <t>year</t>
  </si>
  <si>
    <t>inflation rate</t>
  </si>
  <si>
    <t>1+inflation</t>
  </si>
  <si>
    <t>New populations apportioned across regions</t>
  </si>
  <si>
    <t>&lt;&gt;</t>
  </si>
  <si>
    <t>Total populations in each region at the end of each year</t>
  </si>
  <si>
    <t>Check population proportions in each region at the end of each year</t>
  </si>
  <si>
    <t>Number of migrations into...</t>
  </si>
  <si>
    <t>Number of migrations out of...</t>
  </si>
  <si>
    <t>Number of voluntary migrations into</t>
  </si>
  <si>
    <t>Number of voluntary migrations out of</t>
  </si>
  <si>
    <t>Number of involuntary migrations into</t>
  </si>
  <si>
    <t>Number of involuntary migrations out of</t>
  </si>
  <si>
    <t>Check selection</t>
  </si>
  <si>
    <t>Check sum</t>
  </si>
  <si>
    <t>Checks</t>
  </si>
  <si>
    <t>'Migration Matrix - invol'!$C$66:$H$71</t>
  </si>
  <si>
    <t>Cost of one person</t>
  </si>
  <si>
    <t>Original total severity -&gt;</t>
  </si>
  <si>
    <t>Original total frequency -&gt;</t>
  </si>
  <si>
    <t>Net change in population</t>
  </si>
  <si>
    <t>Total cost change from population net change</t>
  </si>
  <si>
    <t>Total severity of region (major/medium/minor severities * major/medium/minor frequencies)</t>
  </si>
  <si>
    <t>Average severity of region (across major/medium/minor)</t>
  </si>
  <si>
    <t>DECREASE IN TOTAL COST</t>
  </si>
  <si>
    <t>Number of voluntary migrations out of...</t>
  </si>
  <si>
    <t>Number of voluntary migrations into, ignoring new population...</t>
  </si>
  <si>
    <t>Average Property Value of Range ('000)</t>
  </si>
  <si>
    <t>Expected Property Value to be Covered by Program in 2020</t>
  </si>
  <si>
    <t xml:space="preserve">Inflated amounts --&gt; </t>
  </si>
  <si>
    <t>Property Value distribution &lt;Ꝕ50K</t>
  </si>
  <si>
    <t>Property Value distribution Ꝕ50K-Ꝕ99K</t>
  </si>
  <si>
    <t>Property Value distribution Ꝕ100K-Ꝕ149K</t>
  </si>
  <si>
    <t>Property Value distribution Ꝕ150K-Ꝕ199K</t>
  </si>
  <si>
    <t>Property Value distribution Ꝕ200K-Ꝕ249K</t>
  </si>
  <si>
    <t>Property Value distribution Ꝕ250K-Ꝕ299K</t>
  </si>
  <si>
    <t>Property Value distribution Ꝕ300K-Ꝕ399K</t>
  </si>
  <si>
    <t>Property Value distribution Ꝕ400K-Ꝕ499K</t>
  </si>
  <si>
    <t>(how many people will relocate into this region)</t>
  </si>
  <si>
    <t xml:space="preserve">Migration matrix --&gt; </t>
  </si>
  <si>
    <t>Property Value distribution Ꝕ500K-Ꝕ749K</t>
  </si>
  <si>
    <t>Property Value distribution Ꝕ750K-Ꝕ999K</t>
  </si>
  <si>
    <t>Property Value distribution Ꝕ1M-Ꝕ1.499K</t>
  </si>
  <si>
    <t>Property Value distribution Ꝕ1.5M-Ꝕ1.99M</t>
  </si>
  <si>
    <t>Property Value distribution &gt;=Ꝕ2M *</t>
  </si>
  <si>
    <t>Expected Property Value (Ꝕ) ('000)</t>
  </si>
  <si>
    <t>* beware of this assumption where we assume properties &gt; 2 m to have 2 m dollar property value --&gt; underestimation</t>
  </si>
  <si>
    <t>Total Costs --&gt;</t>
  </si>
  <si>
    <t xml:space="preserve">Expected Property Value (Ꝕ) </t>
  </si>
  <si>
    <t>Proportion Covered by Program - voluntary</t>
  </si>
  <si>
    <t>Amount Covered by Program</t>
  </si>
  <si>
    <t>Proportion Covered by Program - involuntary</t>
  </si>
  <si>
    <t xml:space="preserve">Voluntary Program Costs </t>
  </si>
  <si>
    <t>Voluntary Program Costs as a % of GDP</t>
  </si>
  <si>
    <t>GDP, 2020 (Ꝕ )</t>
  </si>
  <si>
    <t>Original total sev</t>
  </si>
  <si>
    <t xml:space="preserve">Total Severity of Property Damage (adjusted by migration effect)  --&gt; </t>
  </si>
  <si>
    <t>Total sev of Property Damage, adjusted by inflation</t>
  </si>
  <si>
    <t>Original region frequency</t>
  </si>
  <si>
    <t>Original total frequency</t>
  </si>
  <si>
    <t xml:space="preserve">Average Severity of Property Damage (adjusted by inflation and population growth) --&gt; </t>
  </si>
  <si>
    <t>SUM OF PROPERTY DAMAGE OF ALL CLAIMS (INCLUDES CLAIMS OF POLICYHOLDERS WHO CHOOSE TO REBUILD AND THOSE WHO INVOLUNTARY RELOCATE)</t>
  </si>
  <si>
    <t>Temporary housing cost with disaster (per person per 6 months) (Ꝕ)</t>
  </si>
  <si>
    <t xml:space="preserve">Cost Growth Per Year </t>
  </si>
  <si>
    <t>GDP Projections (Ꝕ ) --&gt;</t>
  </si>
  <si>
    <t xml:space="preserve">Total Costs --&gt; </t>
  </si>
  <si>
    <t xml:space="preserve">Total Costs as a % of GDP --&gt; </t>
  </si>
  <si>
    <t>Involuntary Costs (% of GDP)</t>
  </si>
  <si>
    <t>Voluntary Costs (% of GDP)</t>
  </si>
  <si>
    <t xml:space="preserve">Year </t>
  </si>
  <si>
    <t xml:space="preserve">Involuntary Costs - SSP1‒ 2.6 </t>
  </si>
  <si>
    <t xml:space="preserve">Involuntary Costs - SSP2‒3.4 </t>
  </si>
  <si>
    <t xml:space="preserve">Involuntary Costs - SSP3‒6.0 </t>
  </si>
  <si>
    <t xml:space="preserve">Involuntary Costs - SSP5‒Baseline </t>
  </si>
  <si>
    <t>Voluntary Costs across all SSPs</t>
  </si>
  <si>
    <t>SSP1‒ 2.6 - Voluntary</t>
  </si>
  <si>
    <t>SSP2‒3.4 - Voluntary</t>
  </si>
  <si>
    <t>SSP3‒6.0 - Voluntary</t>
  </si>
  <si>
    <t>SSP5‒Baseline - Voluntary</t>
  </si>
  <si>
    <t>Voluntary Cost (fixed across SSPs)</t>
  </si>
  <si>
    <t>With 0.05 voluntary, 0.03 involuntary discount selections</t>
  </si>
  <si>
    <t>SSP1‒ 2.6 with program</t>
  </si>
  <si>
    <t>SSP2‒3.4 with program</t>
  </si>
  <si>
    <t>SSP3‒6.0 with program</t>
  </si>
  <si>
    <t>SSP5‒Baseline with program</t>
  </si>
  <si>
    <t>Without Program</t>
  </si>
  <si>
    <t>With Program</t>
  </si>
  <si>
    <t>(With Program-Without Program)/Without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</si>
</sst>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000"/>
    <numFmt numFmtId="165" formatCode="0.0"/>
    <numFmt numFmtId="166" formatCode="_(* #,##0_);_(* \(#,##0\);_(* &quot;-&quot;??_);_(@_)"/>
    <numFmt numFmtId="167" formatCode="0.00000"/>
    <numFmt numFmtId="168" formatCode="#,##0;[Red]\-#,##0;\-"/>
    <numFmt numFmtId="169" formatCode="0.000000%"/>
    <numFmt numFmtId="170" formatCode="0.000%"/>
    <numFmt numFmtId="171" formatCode="0.0%"/>
    <numFmt numFmtId="172" formatCode="#,##0.00;[Red]\-#,##0.00;\-"/>
    <numFmt numFmtId="173" formatCode="#,##0.0000"/>
    <numFmt numFmtId="174" formatCode="0.000"/>
    <numFmt numFmtId="175" formatCode="0.00000000%"/>
    <numFmt numFmtId="176" formatCode="0.0000%"/>
    <numFmt numFmtId="177" formatCode="0.00000%"/>
  </numFmts>
  <fonts count="50">
    <font>
      <sz val="11"/>
      <color theme="1"/>
      <name val="Calibri"/>
      <family val="2"/>
      <scheme val="minor"/>
    </font>
    <font>
      <sz val="11"/>
      <color rgb="FF000000"/>
      <name val="Calibri"/>
      <family val="2"/>
    </font>
    <font>
      <sz val="11"/>
      <color rgb="FFFF0000"/>
      <name val="Calibri"/>
      <family val="2"/>
      <scheme val="minor"/>
    </font>
    <font>
      <b/>
      <sz val="10"/>
      <color rgb="FF000000"/>
      <name val="Calibri"/>
      <family val="2"/>
    </font>
    <font>
      <sz val="10"/>
      <color theme="1"/>
      <name val="Calibri"/>
      <family val="2"/>
    </font>
    <font>
      <sz val="10"/>
      <color rgb="FF000000"/>
      <name val="Calibri"/>
      <family val="2"/>
    </font>
    <font>
      <sz val="10"/>
      <color rgb="FFFF0000"/>
      <name val="Calibri"/>
      <family val="2"/>
    </font>
    <font>
      <b/>
      <sz val="11"/>
      <color theme="0"/>
      <name val="Calibri"/>
      <family val="2"/>
    </font>
    <font>
      <sz val="11"/>
      <color theme="0"/>
      <name val="Calibri"/>
      <family val="2"/>
    </font>
    <font>
      <sz val="11"/>
      <color rgb="FF000000"/>
      <name val="Calibri Light"/>
      <family val="2"/>
    </font>
    <font>
      <b/>
      <sz val="11"/>
      <color rgb="FF000000"/>
      <name val="Calibri Light"/>
      <family val="2"/>
    </font>
    <font>
      <sz val="11"/>
      <color rgb="FFFFFFFF"/>
      <name val="Calibri Light"/>
      <family val="2"/>
    </font>
    <font>
      <b/>
      <sz val="11"/>
      <color rgb="FFFF0000"/>
      <name val="Calibri Light"/>
      <family val="2"/>
    </font>
    <font>
      <b/>
      <sz val="11"/>
      <color theme="1"/>
      <name val="Calibri"/>
      <family val="2"/>
      <scheme val="minor"/>
    </font>
    <font>
      <sz val="11"/>
      <color rgb="FFA5A5A5"/>
      <name val="Calibri"/>
      <family val="2"/>
      <scheme val="minor"/>
    </font>
    <font>
      <sz val="11"/>
      <color rgb="FF000000"/>
      <name val="Calibri"/>
      <family val="2"/>
      <scheme val="minor"/>
    </font>
    <font>
      <b/>
      <sz val="11"/>
      <color rgb="FFFF0000"/>
      <name val="Calibri"/>
      <family val="2"/>
      <scheme val="minor"/>
    </font>
    <font>
      <b/>
      <sz val="11"/>
      <color rgb="FF000000"/>
      <name val="Calibri"/>
      <family val="2"/>
      <scheme val="minor"/>
    </font>
    <font>
      <sz val="11"/>
      <name val="Calibri Light"/>
      <family val="2"/>
    </font>
    <font>
      <b/>
      <sz val="11"/>
      <color rgb="FFFFFFFF"/>
      <name val="Calibri"/>
      <family val="2"/>
    </font>
    <font>
      <sz val="10"/>
      <color rgb="FF000000"/>
      <name val="Calibri Light"/>
      <family val="2"/>
    </font>
    <font>
      <sz val="11"/>
      <color theme="0"/>
      <name val="Calibri"/>
      <family val="2"/>
      <scheme val="minor"/>
    </font>
    <font>
      <b/>
      <sz val="11"/>
      <name val="Calibri Light"/>
      <family val="2"/>
    </font>
    <font>
      <b/>
      <sz val="11"/>
      <name val="Calibri"/>
      <family val="2"/>
    </font>
    <font>
      <b/>
      <sz val="16"/>
      <color theme="1"/>
      <name val="Calibri"/>
      <family val="2"/>
      <scheme val="minor"/>
    </font>
    <font>
      <b/>
      <sz val="15"/>
      <color theme="9"/>
      <name val="Calibri"/>
      <family val="2"/>
      <scheme val="minor"/>
    </font>
    <font>
      <b/>
      <sz val="11"/>
      <color rgb="FF000000"/>
      <name val="Calibri"/>
      <family val="2"/>
    </font>
    <font>
      <sz val="11"/>
      <color theme="6"/>
      <name val="Calibri"/>
      <family val="2"/>
      <scheme val="minor"/>
    </font>
    <font>
      <b/>
      <sz val="11"/>
      <color rgb="FFC00000"/>
      <name val="Calibri"/>
      <family val="2"/>
      <scheme val="minor"/>
    </font>
    <font>
      <i/>
      <sz val="11"/>
      <color theme="1"/>
      <name val="Calibri"/>
      <family val="2"/>
      <scheme val="minor"/>
    </font>
    <font>
      <b/>
      <sz val="11"/>
      <color theme="6"/>
      <name val="Calibri"/>
      <family val="2"/>
      <scheme val="minor"/>
    </font>
    <font>
      <sz val="11"/>
      <name val="Calibri"/>
      <family val="2"/>
      <scheme val="minor"/>
    </font>
    <font>
      <b/>
      <sz val="11"/>
      <name val="Calibri"/>
      <family val="2"/>
      <scheme val="minor"/>
    </font>
    <font>
      <b/>
      <sz val="11"/>
      <color theme="2"/>
      <name val="Calibri"/>
      <family val="2"/>
      <scheme val="minor"/>
    </font>
    <font>
      <sz val="11"/>
      <color theme="2"/>
      <name val="Calibri"/>
      <family val="2"/>
      <scheme val="minor"/>
    </font>
    <font>
      <sz val="11"/>
      <color theme="2"/>
      <name val="Calibri"/>
      <family val="2"/>
    </font>
    <font>
      <i/>
      <sz val="11"/>
      <color rgb="FF000000"/>
      <name val="Calibri"/>
      <family val="2"/>
      <scheme val="minor"/>
    </font>
    <font>
      <sz val="11"/>
      <color theme="1"/>
      <name val="Calibri"/>
      <family val="2"/>
      <scheme val="minor"/>
    </font>
    <font>
      <b/>
      <sz val="11"/>
      <color rgb="FFFFFFFF"/>
      <name val="Calibri"/>
      <family val="2"/>
      <scheme val="minor"/>
    </font>
    <font>
      <sz val="11"/>
      <color rgb="FFFFFFFF"/>
      <name val="Calibri"/>
      <family val="2"/>
      <scheme val="minor"/>
    </font>
    <font>
      <sz val="7"/>
      <color rgb="FF333333"/>
      <name val="Lucida Console"/>
      <family val="3"/>
    </font>
    <font>
      <b/>
      <sz val="9"/>
      <color rgb="FF000000"/>
      <name val="Tahoma"/>
      <family val="2"/>
    </font>
    <font>
      <sz val="9"/>
      <color rgb="FF000000"/>
      <name val="Tahoma"/>
      <family val="2"/>
    </font>
    <font>
      <sz val="16"/>
      <color theme="1"/>
      <name val="Calibri"/>
      <family val="2"/>
      <scheme val="minor"/>
    </font>
    <font>
      <b/>
      <sz val="11"/>
      <color theme="9"/>
      <name val="Calibri"/>
      <family val="2"/>
      <scheme val="minor"/>
    </font>
    <font>
      <sz val="9"/>
      <color indexed="81"/>
      <name val="Tahoma"/>
      <family val="2"/>
    </font>
    <font>
      <b/>
      <sz val="9"/>
      <color indexed="81"/>
      <name val="Tahoma"/>
      <family val="2"/>
    </font>
    <font>
      <sz val="11"/>
      <color rgb="FF000000"/>
      <name val="Calibri"/>
    </font>
    <font>
      <b/>
      <sz val="11"/>
      <color rgb="FF000000"/>
      <name val="Calibri"/>
    </font>
    <font>
      <sz val="11"/>
      <color rgb="FF70AD47"/>
      <name val="Calibri"/>
      <family val="2"/>
      <scheme val="minor"/>
    </font>
  </fonts>
  <fills count="26">
    <fill>
      <patternFill patternType="none"/>
    </fill>
    <fill>
      <patternFill patternType="gray125"/>
    </fill>
    <fill>
      <patternFill patternType="solid">
        <fgColor rgb="FFB0B3B2"/>
        <bgColor indexed="64"/>
      </patternFill>
    </fill>
    <fill>
      <patternFill patternType="solid">
        <fgColor rgb="FFD4D4D4"/>
        <bgColor indexed="64"/>
      </patternFill>
    </fill>
    <fill>
      <patternFill patternType="solid">
        <fgColor rgb="FFD0CECE"/>
        <bgColor indexed="64"/>
      </patternFill>
    </fill>
    <fill>
      <patternFill patternType="solid">
        <fgColor rgb="FF92D050"/>
        <bgColor indexed="64"/>
      </patternFill>
    </fill>
    <fill>
      <patternFill patternType="solid">
        <fgColor theme="4"/>
        <bgColor indexed="64"/>
      </patternFill>
    </fill>
    <fill>
      <patternFill patternType="solid">
        <fgColor theme="0"/>
        <bgColor indexed="64"/>
      </patternFill>
    </fill>
    <fill>
      <patternFill patternType="solid">
        <fgColor rgb="FFB4C6E7"/>
        <bgColor indexed="64"/>
      </patternFill>
    </fill>
    <fill>
      <patternFill patternType="solid">
        <fgColor rgb="FF4472C4"/>
        <bgColor indexed="64"/>
      </patternFill>
    </fill>
    <fill>
      <patternFill patternType="solid">
        <fgColor rgb="FF024D7C"/>
        <bgColor rgb="FF000000"/>
      </patternFill>
    </fill>
    <fill>
      <patternFill patternType="solid">
        <fgColor rgb="FFFFFFFF"/>
        <bgColor rgb="FF000000"/>
      </patternFill>
    </fill>
    <fill>
      <patternFill patternType="solid">
        <fgColor rgb="FFF2F2F2"/>
        <bgColor indexed="64"/>
      </patternFill>
    </fill>
    <fill>
      <patternFill patternType="solid">
        <fgColor rgb="FFFFFF00"/>
        <bgColor indexed="64"/>
      </patternFill>
    </fill>
    <fill>
      <patternFill patternType="solid">
        <fgColor rgb="FFE7E6E6"/>
        <bgColor indexed="64"/>
      </patternFill>
    </fill>
    <fill>
      <patternFill patternType="solid">
        <fgColor rgb="FFE2EFDA"/>
        <bgColor indexed="64"/>
      </patternFill>
    </fill>
    <fill>
      <patternFill patternType="solid">
        <fgColor rgb="FFC6E0B4"/>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C000"/>
        <bgColor indexed="64"/>
      </patternFill>
    </fill>
    <fill>
      <patternFill patternType="solid">
        <fgColor rgb="FFEEEEEE"/>
        <bgColor indexed="64"/>
      </patternFill>
    </fill>
    <fill>
      <patternFill patternType="solid">
        <fgColor rgb="FFD9E1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hair">
        <color indexed="64"/>
      </top>
      <bottom/>
      <diagonal/>
    </border>
    <border>
      <left/>
      <right/>
      <top/>
      <bottom style="hair">
        <color indexed="64"/>
      </bottom>
      <diagonal/>
    </border>
    <border>
      <left/>
      <right style="thin">
        <color indexed="64"/>
      </right>
      <top/>
      <bottom/>
      <diagonal/>
    </border>
    <border>
      <left/>
      <right style="thin">
        <color rgb="FF000000"/>
      </right>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37" fillId="0" borderId="0" applyFont="0" applyFill="0" applyBorder="0" applyAlignment="0" applyProtection="0"/>
  </cellStyleXfs>
  <cellXfs count="212">
    <xf numFmtId="0" fontId="0" fillId="0" borderId="0" xfId="0"/>
    <xf numFmtId="0" fontId="1" fillId="0" borderId="0" xfId="0" applyFont="1"/>
    <xf numFmtId="0" fontId="2" fillId="0" borderId="0" xfId="0" applyFont="1"/>
    <xf numFmtId="0" fontId="0" fillId="0" borderId="0" xfId="0" applyAlignment="1">
      <alignment horizontal="right"/>
    </xf>
    <xf numFmtId="0" fontId="0" fillId="5" borderId="0" xfId="0" applyFill="1"/>
    <xf numFmtId="0" fontId="3" fillId="2" borderId="1" xfId="0" applyFont="1" applyFill="1" applyBorder="1"/>
    <xf numFmtId="0" fontId="3" fillId="2" borderId="3" xfId="0" applyFont="1" applyFill="1" applyBorder="1"/>
    <xf numFmtId="0" fontId="4" fillId="0" borderId="0" xfId="0" applyFont="1"/>
    <xf numFmtId="0" fontId="3" fillId="4" borderId="2" xfId="0" applyFont="1" applyFill="1" applyBorder="1"/>
    <xf numFmtId="0" fontId="5" fillId="0" borderId="1" xfId="0" applyFont="1" applyBorder="1"/>
    <xf numFmtId="0" fontId="3" fillId="4" borderId="1" xfId="0" applyFont="1" applyFill="1" applyBorder="1"/>
    <xf numFmtId="0" fontId="5" fillId="0" borderId="4" xfId="0" applyFont="1" applyBorder="1"/>
    <xf numFmtId="0" fontId="3" fillId="3" borderId="1" xfId="0" applyFont="1" applyFill="1" applyBorder="1"/>
    <xf numFmtId="0" fontId="6" fillId="0" borderId="1" xfId="0" applyFont="1" applyBorder="1"/>
    <xf numFmtId="0" fontId="7" fillId="6" borderId="0" xfId="0" applyFont="1" applyFill="1" applyAlignment="1">
      <alignment horizontal="left"/>
    </xf>
    <xf numFmtId="0" fontId="8" fillId="6" borderId="0" xfId="0" applyFont="1" applyFill="1" applyAlignment="1">
      <alignment horizontal="right"/>
    </xf>
    <xf numFmtId="0" fontId="9" fillId="7" borderId="0" xfId="0" applyFont="1" applyFill="1" applyAlignment="1">
      <alignment horizontal="left" vertical="top"/>
    </xf>
    <xf numFmtId="10" fontId="9" fillId="7" borderId="0" xfId="0" applyNumberFormat="1" applyFont="1" applyFill="1" applyAlignment="1">
      <alignment horizontal="right" vertical="top"/>
    </xf>
    <xf numFmtId="0" fontId="10" fillId="8" borderId="0" xfId="0" applyFont="1" applyFill="1" applyAlignment="1">
      <alignment horizontal="left" vertical="top"/>
    </xf>
    <xf numFmtId="2" fontId="10" fillId="8" borderId="0" xfId="0" applyNumberFormat="1" applyFont="1" applyFill="1" applyAlignment="1">
      <alignment horizontal="right" vertical="top"/>
    </xf>
    <xf numFmtId="0" fontId="11" fillId="9" borderId="0" xfId="0" applyFont="1" applyFill="1" applyAlignment="1">
      <alignment horizontal="left" vertical="top"/>
    </xf>
    <xf numFmtId="2" fontId="0" fillId="0" borderId="0" xfId="0" applyNumberFormat="1"/>
    <xf numFmtId="0" fontId="8" fillId="6" borderId="0" xfId="0" applyFont="1" applyFill="1" applyAlignment="1">
      <alignment horizontal="left"/>
    </xf>
    <xf numFmtId="0" fontId="13" fillId="0" borderId="0" xfId="0" applyFont="1"/>
    <xf numFmtId="0" fontId="14" fillId="0" borderId="0" xfId="0" applyFont="1"/>
    <xf numFmtId="0" fontId="0" fillId="0" borderId="6" xfId="0" applyBorder="1"/>
    <xf numFmtId="0" fontId="15" fillId="0" borderId="5" xfId="0" applyFont="1" applyBorder="1"/>
    <xf numFmtId="0" fontId="0" fillId="0" borderId="7" xfId="0" applyBorder="1"/>
    <xf numFmtId="0" fontId="13" fillId="0" borderId="7" xfId="0" applyFont="1" applyBorder="1"/>
    <xf numFmtId="0" fontId="15" fillId="0" borderId="0" xfId="0" applyFont="1"/>
    <xf numFmtId="9" fontId="16" fillId="0" borderId="0" xfId="0" applyNumberFormat="1" applyFont="1"/>
    <xf numFmtId="0" fontId="17" fillId="0" borderId="5" xfId="0" applyFont="1" applyBorder="1"/>
    <xf numFmtId="0" fontId="13" fillId="0" borderId="7" xfId="0" applyFont="1" applyBorder="1" applyAlignment="1">
      <alignment horizontal="right"/>
    </xf>
    <xf numFmtId="0" fontId="0" fillId="0" borderId="7" xfId="0" applyBorder="1" applyAlignment="1">
      <alignment horizontal="right"/>
    </xf>
    <xf numFmtId="0" fontId="11" fillId="10" borderId="0" xfId="0" applyFont="1" applyFill="1"/>
    <xf numFmtId="0" fontId="19" fillId="10" borderId="0" xfId="0" applyFont="1" applyFill="1"/>
    <xf numFmtId="0" fontId="19" fillId="10" borderId="8" xfId="0" applyFont="1" applyFill="1" applyBorder="1"/>
    <xf numFmtId="0" fontId="16" fillId="0" borderId="0" xfId="0" applyFont="1"/>
    <xf numFmtId="0" fontId="13" fillId="0" borderId="6" xfId="0" applyFont="1" applyBorder="1"/>
    <xf numFmtId="3" fontId="0" fillId="0" borderId="0" xfId="0" applyNumberFormat="1"/>
    <xf numFmtId="10" fontId="0" fillId="0" borderId="0" xfId="0" applyNumberFormat="1"/>
    <xf numFmtId="10" fontId="16" fillId="0" borderId="0" xfId="0" applyNumberFormat="1" applyFont="1"/>
    <xf numFmtId="10" fontId="0" fillId="12" borderId="0" xfId="0" applyNumberFormat="1" applyFill="1"/>
    <xf numFmtId="3" fontId="0" fillId="12" borderId="0" xfId="0" applyNumberFormat="1" applyFill="1"/>
    <xf numFmtId="0" fontId="9" fillId="12" borderId="0" xfId="0" applyFont="1" applyFill="1" applyAlignment="1">
      <alignment horizontal="left" vertical="top"/>
    </xf>
    <xf numFmtId="3" fontId="9" fillId="12" borderId="0" xfId="0" applyNumberFormat="1" applyFont="1" applyFill="1" applyAlignment="1">
      <alignment horizontal="right" vertical="top"/>
    </xf>
    <xf numFmtId="0" fontId="1" fillId="0" borderId="0" xfId="0" applyFont="1" applyAlignment="1">
      <alignment wrapText="1"/>
    </xf>
    <xf numFmtId="164" fontId="0" fillId="0" borderId="0" xfId="0" applyNumberFormat="1"/>
    <xf numFmtId="1" fontId="0" fillId="0" borderId="0" xfId="0" applyNumberFormat="1"/>
    <xf numFmtId="10" fontId="2" fillId="0" borderId="0" xfId="0" applyNumberFormat="1" applyFont="1"/>
    <xf numFmtId="0" fontId="13" fillId="0" borderId="0" xfId="0" applyFont="1" applyAlignment="1">
      <alignment horizontal="right"/>
    </xf>
    <xf numFmtId="10" fontId="13" fillId="0" borderId="0" xfId="0" applyNumberFormat="1" applyFont="1"/>
    <xf numFmtId="43" fontId="0" fillId="0" borderId="0" xfId="0" applyNumberFormat="1"/>
    <xf numFmtId="3" fontId="0" fillId="0" borderId="0" xfId="0" applyNumberFormat="1" applyAlignment="1">
      <alignment wrapText="1"/>
    </xf>
    <xf numFmtId="0" fontId="0" fillId="0" borderId="5" xfId="0" applyBorder="1" applyAlignment="1">
      <alignment wrapText="1"/>
    </xf>
    <xf numFmtId="0" fontId="0" fillId="0" borderId="0" xfId="0" applyAlignment="1">
      <alignment wrapText="1"/>
    </xf>
    <xf numFmtId="0" fontId="15" fillId="0" borderId="0" xfId="0" applyFont="1" applyAlignment="1">
      <alignment wrapText="1"/>
    </xf>
    <xf numFmtId="2" fontId="1" fillId="0" borderId="0" xfId="0" applyNumberFormat="1" applyFont="1"/>
    <xf numFmtId="165" fontId="0" fillId="0" borderId="0" xfId="0" applyNumberFormat="1"/>
    <xf numFmtId="0" fontId="0" fillId="14" borderId="0" xfId="0" applyFill="1"/>
    <xf numFmtId="166" fontId="0" fillId="0" borderId="0" xfId="0" applyNumberFormat="1" applyAlignment="1">
      <alignment wrapText="1"/>
    </xf>
    <xf numFmtId="166" fontId="0" fillId="0" borderId="0" xfId="0" applyNumberFormat="1"/>
    <xf numFmtId="0" fontId="18" fillId="11" borderId="0" xfId="0" applyFont="1" applyFill="1"/>
    <xf numFmtId="0" fontId="0" fillId="15" borderId="0" xfId="0" applyFill="1"/>
    <xf numFmtId="0" fontId="0" fillId="16" borderId="0" xfId="0" applyFill="1"/>
    <xf numFmtId="9" fontId="2" fillId="0" borderId="0" xfId="0" applyNumberFormat="1" applyFont="1" applyAlignment="1">
      <alignment wrapText="1"/>
    </xf>
    <xf numFmtId="9" fontId="0" fillId="0" borderId="0" xfId="0" applyNumberFormat="1"/>
    <xf numFmtId="9" fontId="2" fillId="0" borderId="0" xfId="0" applyNumberFormat="1" applyFont="1"/>
    <xf numFmtId="0" fontId="0" fillId="5" borderId="0" xfId="0" applyFill="1" applyAlignment="1">
      <alignment horizontal="right"/>
    </xf>
    <xf numFmtId="0" fontId="20" fillId="0" borderId="0" xfId="0" applyFont="1"/>
    <xf numFmtId="0" fontId="21" fillId="6" borderId="0" xfId="0" applyFont="1" applyFill="1"/>
    <xf numFmtId="0" fontId="22" fillId="11" borderId="0" xfId="0" applyFont="1" applyFill="1"/>
    <xf numFmtId="0" fontId="23" fillId="6" borderId="0" xfId="0" applyFont="1" applyFill="1"/>
    <xf numFmtId="0" fontId="7" fillId="6" borderId="8" xfId="0" applyFont="1" applyFill="1" applyBorder="1" applyAlignment="1">
      <alignment horizontal="center"/>
    </xf>
    <xf numFmtId="167" fontId="18" fillId="18" borderId="0" xfId="0" applyNumberFormat="1" applyFont="1" applyFill="1" applyAlignment="1">
      <alignment horizontal="center"/>
    </xf>
    <xf numFmtId="167" fontId="18" fillId="7" borderId="0" xfId="0" applyNumberFormat="1" applyFont="1" applyFill="1" applyAlignment="1">
      <alignment horizontal="center"/>
    </xf>
    <xf numFmtId="0" fontId="18" fillId="7" borderId="0" xfId="0" applyFont="1" applyFill="1"/>
    <xf numFmtId="0" fontId="18" fillId="17" borderId="0" xfId="0" applyFont="1" applyFill="1"/>
    <xf numFmtId="0" fontId="18" fillId="14" borderId="0" xfId="0" applyFont="1" applyFill="1"/>
    <xf numFmtId="0" fontId="22" fillId="14" borderId="0" xfId="0" applyFont="1" applyFill="1"/>
    <xf numFmtId="0" fontId="13" fillId="5" borderId="0" xfId="0" applyFont="1" applyFill="1"/>
    <xf numFmtId="0" fontId="0" fillId="13" borderId="0" xfId="0" applyFill="1"/>
    <xf numFmtId="0" fontId="24" fillId="0" borderId="0" xfId="0" applyFont="1"/>
    <xf numFmtId="0" fontId="25" fillId="0" borderId="0" xfId="0" applyFont="1"/>
    <xf numFmtId="0" fontId="0" fillId="0" borderId="0" xfId="0" applyAlignment="1">
      <alignment horizontal="center"/>
    </xf>
    <xf numFmtId="2" fontId="26" fillId="0" borderId="0" xfId="0" applyNumberFormat="1" applyFont="1"/>
    <xf numFmtId="2" fontId="13" fillId="0" borderId="0" xfId="0" applyNumberFormat="1" applyFont="1"/>
    <xf numFmtId="0" fontId="26" fillId="0" borderId="0" xfId="0" applyFont="1"/>
    <xf numFmtId="0" fontId="0" fillId="17" borderId="0" xfId="0" applyFill="1"/>
    <xf numFmtId="168" fontId="0" fillId="0" borderId="0" xfId="0" applyNumberFormat="1"/>
    <xf numFmtId="0" fontId="0" fillId="0" borderId="11" xfId="0" applyBorder="1"/>
    <xf numFmtId="3" fontId="15" fillId="0" borderId="0" xfId="0" applyNumberFormat="1" applyFont="1"/>
    <xf numFmtId="10" fontId="2" fillId="0" borderId="0" xfId="0" applyNumberFormat="1" applyFont="1" applyAlignment="1">
      <alignment wrapText="1"/>
    </xf>
    <xf numFmtId="10" fontId="15" fillId="0" borderId="0" xfId="0" applyNumberFormat="1" applyFont="1"/>
    <xf numFmtId="0" fontId="27" fillId="0" borderId="0" xfId="0" applyFont="1"/>
    <xf numFmtId="0" fontId="28" fillId="0" borderId="0" xfId="0" applyFont="1"/>
    <xf numFmtId="0" fontId="29" fillId="0" borderId="0" xfId="0" applyFont="1" applyAlignment="1">
      <alignment wrapText="1"/>
    </xf>
    <xf numFmtId="0" fontId="27" fillId="0" borderId="5" xfId="0" applyFont="1" applyBorder="1" applyAlignment="1">
      <alignment wrapText="1"/>
    </xf>
    <xf numFmtId="9" fontId="30" fillId="0" borderId="0" xfId="0" applyNumberFormat="1" applyFont="1"/>
    <xf numFmtId="10" fontId="27" fillId="0" borderId="0" xfId="0" applyNumberFormat="1" applyFont="1"/>
    <xf numFmtId="0" fontId="17" fillId="0" borderId="12" xfId="0" applyFont="1" applyBorder="1"/>
    <xf numFmtId="0" fontId="0" fillId="0" borderId="5" xfId="0" applyBorder="1" applyAlignment="1">
      <alignment horizontal="left"/>
    </xf>
    <xf numFmtId="0" fontId="27" fillId="0" borderId="0" xfId="0" applyFont="1" applyAlignment="1">
      <alignment wrapText="1"/>
    </xf>
    <xf numFmtId="0" fontId="0" fillId="0" borderId="10" xfId="0" applyBorder="1" applyAlignment="1">
      <alignment horizontal="right"/>
    </xf>
    <xf numFmtId="0" fontId="31" fillId="0" borderId="10" xfId="0" applyFont="1" applyBorder="1" applyAlignment="1">
      <alignment horizontal="right"/>
    </xf>
    <xf numFmtId="0" fontId="31" fillId="0" borderId="0" xfId="0" applyFont="1" applyAlignment="1">
      <alignment horizontal="right"/>
    </xf>
    <xf numFmtId="0" fontId="32" fillId="0" borderId="0" xfId="0" applyFont="1" applyAlignment="1">
      <alignment horizontal="right"/>
    </xf>
    <xf numFmtId="0" fontId="34" fillId="0" borderId="0" xfId="0" applyFont="1"/>
    <xf numFmtId="0" fontId="35" fillId="0" borderId="0" xfId="0" applyFont="1" applyAlignment="1">
      <alignment wrapText="1"/>
    </xf>
    <xf numFmtId="0" fontId="34" fillId="0" borderId="6" xfId="0" applyFont="1" applyBorder="1"/>
    <xf numFmtId="0" fontId="33" fillId="0" borderId="5" xfId="0" applyFont="1" applyBorder="1"/>
    <xf numFmtId="0" fontId="33" fillId="0" borderId="7" xfId="0" applyFont="1" applyBorder="1" applyAlignment="1">
      <alignment horizontal="right"/>
    </xf>
    <xf numFmtId="10" fontId="34" fillId="0" borderId="0" xfId="0" applyNumberFormat="1" applyFont="1"/>
    <xf numFmtId="10" fontId="0" fillId="19" borderId="0" xfId="0" applyNumberFormat="1" applyFill="1"/>
    <xf numFmtId="168" fontId="0" fillId="0" borderId="0" xfId="0" applyNumberFormat="1" applyAlignment="1">
      <alignment wrapText="1"/>
    </xf>
    <xf numFmtId="2" fontId="29" fillId="0" borderId="0" xfId="0" applyNumberFormat="1" applyFont="1"/>
    <xf numFmtId="0" fontId="29" fillId="0" borderId="0" xfId="0" applyFont="1"/>
    <xf numFmtId="2" fontId="2" fillId="0" borderId="0" xfId="0" applyNumberFormat="1" applyFont="1"/>
    <xf numFmtId="166" fontId="13" fillId="0" borderId="0" xfId="0" applyNumberFormat="1" applyFont="1" applyAlignment="1">
      <alignment wrapText="1"/>
    </xf>
    <xf numFmtId="0" fontId="36" fillId="0" borderId="0" xfId="0" applyFont="1" applyAlignment="1">
      <alignment wrapText="1"/>
    </xf>
    <xf numFmtId="10" fontId="29" fillId="0" borderId="0" xfId="0" applyNumberFormat="1" applyFont="1"/>
    <xf numFmtId="0" fontId="0" fillId="20" borderId="0" xfId="0" applyFill="1"/>
    <xf numFmtId="0" fontId="0" fillId="20" borderId="6" xfId="0" applyFill="1" applyBorder="1"/>
    <xf numFmtId="0" fontId="17" fillId="20" borderId="5" xfId="0" applyFont="1" applyFill="1" applyBorder="1"/>
    <xf numFmtId="0" fontId="13" fillId="20" borderId="7" xfId="0" applyFont="1" applyFill="1" applyBorder="1" applyAlignment="1">
      <alignment horizontal="right"/>
    </xf>
    <xf numFmtId="10" fontId="0" fillId="20" borderId="0" xfId="0" applyNumberFormat="1" applyFill="1"/>
    <xf numFmtId="0" fontId="0" fillId="21" borderId="0" xfId="0" applyFill="1"/>
    <xf numFmtId="0" fontId="1" fillId="21" borderId="0" xfId="0" applyFont="1" applyFill="1" applyAlignment="1">
      <alignment wrapText="1"/>
    </xf>
    <xf numFmtId="0" fontId="0" fillId="21" borderId="6" xfId="0" applyFill="1" applyBorder="1"/>
    <xf numFmtId="0" fontId="17" fillId="21" borderId="5" xfId="0" applyFont="1" applyFill="1" applyBorder="1"/>
    <xf numFmtId="0" fontId="13" fillId="21" borderId="7" xfId="0" applyFont="1" applyFill="1" applyBorder="1" applyAlignment="1">
      <alignment horizontal="right"/>
    </xf>
    <xf numFmtId="164" fontId="0" fillId="21" borderId="0" xfId="0" applyNumberFormat="1" applyFill="1"/>
    <xf numFmtId="0" fontId="13" fillId="22" borderId="0" xfId="0" applyFont="1" applyFill="1"/>
    <xf numFmtId="0" fontId="0" fillId="22" borderId="0" xfId="0" applyFill="1"/>
    <xf numFmtId="0" fontId="16" fillId="22" borderId="0" xfId="0" applyFont="1" applyFill="1"/>
    <xf numFmtId="0" fontId="2" fillId="22" borderId="0" xfId="0" applyFont="1" applyFill="1"/>
    <xf numFmtId="0" fontId="0" fillId="22" borderId="6" xfId="0" applyFill="1" applyBorder="1"/>
    <xf numFmtId="0" fontId="17" fillId="22" borderId="5" xfId="0" applyFont="1" applyFill="1" applyBorder="1"/>
    <xf numFmtId="0" fontId="13" fillId="22" borderId="7" xfId="0" applyFont="1" applyFill="1" applyBorder="1" applyAlignment="1">
      <alignment horizontal="right"/>
    </xf>
    <xf numFmtId="10" fontId="0" fillId="22" borderId="0" xfId="0" applyNumberFormat="1" applyFill="1"/>
    <xf numFmtId="0" fontId="13" fillId="20" borderId="0" xfId="0" applyFont="1" applyFill="1"/>
    <xf numFmtId="0" fontId="16" fillId="20" borderId="0" xfId="0" applyFont="1" applyFill="1"/>
    <xf numFmtId="0" fontId="2" fillId="20" borderId="0" xfId="0" applyFont="1" applyFill="1"/>
    <xf numFmtId="166" fontId="2" fillId="19" borderId="0" xfId="0" applyNumberFormat="1" applyFont="1" applyFill="1"/>
    <xf numFmtId="166" fontId="16" fillId="0" borderId="0" xfId="0" applyNumberFormat="1" applyFont="1" applyAlignment="1">
      <alignment wrapText="1"/>
    </xf>
    <xf numFmtId="166" fontId="2" fillId="0" borderId="0" xfId="0" applyNumberFormat="1" applyFont="1" applyAlignment="1">
      <alignment wrapText="1"/>
    </xf>
    <xf numFmtId="1" fontId="20" fillId="0" borderId="0" xfId="0" applyNumberFormat="1" applyFont="1"/>
    <xf numFmtId="3" fontId="0" fillId="17" borderId="0" xfId="0" applyNumberFormat="1" applyFill="1"/>
    <xf numFmtId="168" fontId="0" fillId="17" borderId="0" xfId="0" applyNumberFormat="1" applyFill="1"/>
    <xf numFmtId="2" fontId="13" fillId="0" borderId="14" xfId="0" applyNumberFormat="1" applyFont="1" applyBorder="1"/>
    <xf numFmtId="0" fontId="26" fillId="0" borderId="0" xfId="0" applyFont="1" applyAlignment="1">
      <alignment wrapText="1"/>
    </xf>
    <xf numFmtId="0" fontId="13" fillId="0" borderId="0" xfId="0" applyFont="1" applyAlignment="1">
      <alignment wrapText="1"/>
    </xf>
    <xf numFmtId="0" fontId="13" fillId="0" borderId="13" xfId="0" applyFont="1" applyBorder="1" applyAlignment="1">
      <alignment wrapText="1"/>
    </xf>
    <xf numFmtId="0" fontId="38" fillId="10" borderId="0" xfId="0" applyFont="1" applyFill="1" applyAlignment="1">
      <alignment horizontal="left"/>
    </xf>
    <xf numFmtId="0" fontId="39" fillId="10" borderId="0" xfId="0" applyFont="1" applyFill="1" applyAlignment="1">
      <alignment horizontal="right"/>
    </xf>
    <xf numFmtId="3" fontId="9" fillId="11" borderId="0" xfId="0" applyNumberFormat="1" applyFont="1" applyFill="1" applyAlignment="1">
      <alignment horizontal="right" vertical="top"/>
    </xf>
    <xf numFmtId="169" fontId="0" fillId="0" borderId="0" xfId="1" applyNumberFormat="1" applyFont="1"/>
    <xf numFmtId="0" fontId="13" fillId="13" borderId="0" xfId="0" applyFont="1" applyFill="1"/>
    <xf numFmtId="0" fontId="0" fillId="23" borderId="0" xfId="0" applyFill="1"/>
    <xf numFmtId="170" fontId="0" fillId="0" borderId="0" xfId="1" applyNumberFormat="1" applyFont="1"/>
    <xf numFmtId="9" fontId="0" fillId="0" borderId="0" xfId="1" applyFont="1"/>
    <xf numFmtId="0" fontId="26" fillId="0" borderId="13" xfId="0" applyFont="1" applyBorder="1"/>
    <xf numFmtId="168" fontId="26" fillId="0" borderId="0" xfId="0" applyNumberFormat="1" applyFont="1"/>
    <xf numFmtId="0" fontId="40" fillId="0" borderId="0" xfId="0" applyFont="1" applyAlignment="1">
      <alignment vertical="center"/>
    </xf>
    <xf numFmtId="0" fontId="40" fillId="24" borderId="0" xfId="0" applyFont="1" applyFill="1" applyAlignment="1">
      <alignment vertical="center"/>
    </xf>
    <xf numFmtId="172" fontId="1" fillId="0" borderId="0" xfId="0" applyNumberFormat="1" applyFont="1"/>
    <xf numFmtId="172" fontId="26" fillId="0" borderId="0" xfId="0" applyNumberFormat="1" applyFont="1"/>
    <xf numFmtId="0" fontId="9" fillId="11" borderId="0" xfId="0" applyFont="1" applyFill="1" applyAlignment="1">
      <alignment horizontal="left" vertical="top"/>
    </xf>
    <xf numFmtId="0" fontId="0" fillId="0" borderId="0" xfId="1" applyNumberFormat="1" applyFont="1"/>
    <xf numFmtId="166" fontId="31" fillId="0" borderId="0" xfId="0" applyNumberFormat="1" applyFont="1" applyAlignment="1">
      <alignment wrapText="1"/>
    </xf>
    <xf numFmtId="173" fontId="0" fillId="0" borderId="0" xfId="0" applyNumberFormat="1"/>
    <xf numFmtId="0" fontId="44" fillId="0" borderId="0" xfId="0" applyFont="1"/>
    <xf numFmtId="1" fontId="1" fillId="0" borderId="0" xfId="0" applyNumberFormat="1" applyFont="1"/>
    <xf numFmtId="168" fontId="1" fillId="0" borderId="0" xfId="0" applyNumberFormat="1" applyFont="1"/>
    <xf numFmtId="168" fontId="13" fillId="0" borderId="0" xfId="0" applyNumberFormat="1" applyFont="1"/>
    <xf numFmtId="175" fontId="2" fillId="0" borderId="0" xfId="0" applyNumberFormat="1" applyFont="1"/>
    <xf numFmtId="168" fontId="26" fillId="0" borderId="14" xfId="0" applyNumberFormat="1" applyFont="1" applyBorder="1"/>
    <xf numFmtId="168" fontId="26" fillId="0" borderId="15" xfId="0" applyNumberFormat="1" applyFont="1" applyBorder="1"/>
    <xf numFmtId="174" fontId="13" fillId="0" borderId="0" xfId="0" applyNumberFormat="1" applyFont="1"/>
    <xf numFmtId="3" fontId="9" fillId="7" borderId="0" xfId="0" applyNumberFormat="1" applyFont="1" applyFill="1" applyAlignment="1">
      <alignment horizontal="right" vertical="top"/>
    </xf>
    <xf numFmtId="2" fontId="12" fillId="0" borderId="0" xfId="0" applyNumberFormat="1" applyFont="1" applyAlignment="1">
      <alignment horizontal="right" vertical="top"/>
    </xf>
    <xf numFmtId="2" fontId="0" fillId="5" borderId="0" xfId="0" applyNumberFormat="1" applyFill="1"/>
    <xf numFmtId="169" fontId="0" fillId="0" borderId="0" xfId="0" applyNumberFormat="1"/>
    <xf numFmtId="0" fontId="10" fillId="25" borderId="0" xfId="0" applyFont="1" applyFill="1" applyAlignment="1">
      <alignment horizontal="left" vertical="top"/>
    </xf>
    <xf numFmtId="2" fontId="12" fillId="25" borderId="0" xfId="0" applyNumberFormat="1" applyFont="1" applyFill="1" applyAlignment="1">
      <alignment horizontal="right" vertical="top"/>
    </xf>
    <xf numFmtId="176" fontId="0" fillId="20" borderId="0" xfId="0" applyNumberFormat="1" applyFill="1"/>
    <xf numFmtId="1" fontId="12" fillId="8" borderId="0" xfId="0" applyNumberFormat="1" applyFont="1" applyFill="1" applyAlignment="1">
      <alignment horizontal="right" vertical="top"/>
    </xf>
    <xf numFmtId="0" fontId="47" fillId="0" borderId="0" xfId="0" applyFont="1"/>
    <xf numFmtId="177" fontId="47" fillId="0" borderId="0" xfId="0" applyNumberFormat="1" applyFont="1"/>
    <xf numFmtId="177" fontId="0" fillId="0" borderId="0" xfId="0" applyNumberFormat="1"/>
    <xf numFmtId="0" fontId="0" fillId="0" borderId="0" xfId="1" applyNumberFormat="1" applyFont="1" applyFill="1"/>
    <xf numFmtId="169" fontId="0" fillId="0" borderId="0" xfId="1" applyNumberFormat="1" applyFont="1" applyFill="1"/>
    <xf numFmtId="0" fontId="43" fillId="0" borderId="0" xfId="0" applyFont="1"/>
    <xf numFmtId="171" fontId="0" fillId="0" borderId="0" xfId="0" applyNumberFormat="1"/>
    <xf numFmtId="0" fontId="48" fillId="5" borderId="0" xfId="0" applyFont="1" applyFill="1"/>
    <xf numFmtId="0" fontId="26" fillId="5" borderId="0" xfId="0" applyFont="1" applyFill="1"/>
    <xf numFmtId="0" fontId="7" fillId="6" borderId="9" xfId="0" applyFont="1" applyFill="1" applyBorder="1" applyAlignment="1">
      <alignment horizontal="center"/>
    </xf>
    <xf numFmtId="0" fontId="0" fillId="13" borderId="0" xfId="0" applyFill="1" applyAlignment="1">
      <alignment horizontal="center"/>
    </xf>
    <xf numFmtId="0" fontId="13" fillId="5" borderId="0" xfId="0" applyFont="1" applyFill="1" applyAlignment="1">
      <alignment horizontal="center"/>
    </xf>
    <xf numFmtId="0" fontId="48" fillId="5" borderId="0" xfId="0" applyFont="1" applyFill="1" applyAlignment="1">
      <alignment horizontal="center"/>
    </xf>
    <xf numFmtId="0" fontId="13" fillId="0" borderId="0" xfId="0" applyFont="1" applyAlignment="1">
      <alignment horizontal="center"/>
    </xf>
    <xf numFmtId="0" fontId="0" fillId="5" borderId="0" xfId="0" applyFill="1" applyAlignment="1">
      <alignment horizontal="center"/>
    </xf>
    <xf numFmtId="0" fontId="0" fillId="0" borderId="0" xfId="0" applyAlignment="1">
      <alignment horizontal="center"/>
    </xf>
    <xf numFmtId="0" fontId="13" fillId="0" borderId="0" xfId="0" applyFont="1" applyFill="1"/>
    <xf numFmtId="0" fontId="0" fillId="0" borderId="0" xfId="0" applyFill="1"/>
    <xf numFmtId="0" fontId="24" fillId="5" borderId="0" xfId="0" applyFont="1" applyFill="1"/>
    <xf numFmtId="0" fontId="49" fillId="0" borderId="0" xfId="0" applyFont="1"/>
    <xf numFmtId="1" fontId="49" fillId="0" borderId="0" xfId="0" applyNumberFormat="1" applyFont="1"/>
    <xf numFmtId="0" fontId="13" fillId="8" borderId="0" xfId="0" applyFont="1" applyFill="1"/>
    <xf numFmtId="0" fontId="11" fillId="10" borderId="0" xfId="0" applyFont="1" applyFill="1" applyAlignment="1"/>
    <xf numFmtId="0" fontId="19" fillId="10" borderId="0" xfId="0" applyFont="1" applyFill="1" applyAlignment="1"/>
    <xf numFmtId="0" fontId="18" fillId="11" borderId="0" xfId="0" applyFont="1" applyFill="1" applyAlignment="1"/>
  </cellXfs>
  <cellStyles count="2">
    <cellStyle name="Normal" xfId="0" builtinId="0"/>
    <cellStyle name="Percent" xfId="1" builtinId="5"/>
  </cellStyles>
  <dxfs count="2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Population across</a:t>
            </a:r>
            <a:r>
              <a:rPr lang="en-AU" sz="1200" baseline="0"/>
              <a:t> regions </a:t>
            </a:r>
            <a:r>
              <a:rPr lang="en-AU" sz="1200"/>
              <a:t>over time without program</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Population!$AV$8</c:f>
              <c:strCache>
                <c:ptCount val="1"/>
                <c:pt idx="0">
                  <c:v>Region 1 </c:v>
                </c:pt>
              </c:strCache>
            </c:strRef>
          </c:tx>
          <c:spPr>
            <a:solidFill>
              <a:schemeClr val="accent1"/>
            </a:solidFill>
            <a:ln>
              <a:noFill/>
            </a:ln>
            <a:effectLst/>
          </c:spPr>
          <c:cat>
            <c:numRef>
              <c:f>Population!$A$9:$A$39</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Population!$AV$9:$AV$39</c:f>
              <c:numCache>
                <c:formatCode>0%</c:formatCode>
                <c:ptCount val="31"/>
                <c:pt idx="0">
                  <c:v>0.34846361028706768</c:v>
                </c:pt>
                <c:pt idx="1">
                  <c:v>0.34854821091504073</c:v>
                </c:pt>
                <c:pt idx="2">
                  <c:v>0.34776310302086866</c:v>
                </c:pt>
                <c:pt idx="3">
                  <c:v>0.34698073737261859</c:v>
                </c:pt>
                <c:pt idx="4">
                  <c:v>0.34620110408453719</c:v>
                </c:pt>
                <c:pt idx="5">
                  <c:v>0.34542419330722562</c:v>
                </c:pt>
                <c:pt idx="6">
                  <c:v>0.34464999522750411</c:v>
                </c:pt>
                <c:pt idx="7">
                  <c:v>0.34387850006827708</c:v>
                </c:pt>
                <c:pt idx="8">
                  <c:v>0.34310969808839836</c:v>
                </c:pt>
                <c:pt idx="9">
                  <c:v>0.34234357958253731</c:v>
                </c:pt>
                <c:pt idx="10">
                  <c:v>0.34158013488104505</c:v>
                </c:pt>
                <c:pt idx="11">
                  <c:v>0.34081935434982197</c:v>
                </c:pt>
                <c:pt idx="12">
                  <c:v>0.34006122839018449</c:v>
                </c:pt>
                <c:pt idx="13">
                  <c:v>0.33930574743873365</c:v>
                </c:pt>
                <c:pt idx="14">
                  <c:v>0.33855290196722321</c:v>
                </c:pt>
                <c:pt idx="15">
                  <c:v>0.33780268248242884</c:v>
                </c:pt>
                <c:pt idx="16">
                  <c:v>0.33705507952601749</c:v>
                </c:pt>
                <c:pt idx="17">
                  <c:v>0.33631008367441695</c:v>
                </c:pt>
                <c:pt idx="18">
                  <c:v>0.33556768553868732</c:v>
                </c:pt>
                <c:pt idx="19">
                  <c:v>0.33482787576439083</c:v>
                </c:pt>
                <c:pt idx="20">
                  <c:v>0.33409064503146385</c:v>
                </c:pt>
                <c:pt idx="21">
                  <c:v>0.33335598405408873</c:v>
                </c:pt>
                <c:pt idx="22">
                  <c:v>0.33262388358056616</c:v>
                </c:pt>
                <c:pt idx="23">
                  <c:v>0.33189433439318783</c:v>
                </c:pt>
                <c:pt idx="24">
                  <c:v>0.3311673273081101</c:v>
                </c:pt>
                <c:pt idx="25">
                  <c:v>0.33044285317522754</c:v>
                </c:pt>
                <c:pt idx="26">
                  <c:v>0.32972090287804767</c:v>
                </c:pt>
                <c:pt idx="27">
                  <c:v>0.32900146733356489</c:v>
                </c:pt>
                <c:pt idx="28">
                  <c:v>0.32828453749213671</c:v>
                </c:pt>
                <c:pt idx="29">
                  <c:v>0.32757010433735884</c:v>
                </c:pt>
                <c:pt idx="30">
                  <c:v>0.32685815888594155</c:v>
                </c:pt>
              </c:numCache>
            </c:numRef>
          </c:val>
          <c:extLst>
            <c:ext xmlns:c16="http://schemas.microsoft.com/office/drawing/2014/chart" uri="{C3380CC4-5D6E-409C-BE32-E72D297353CC}">
              <c16:uniqueId val="{00000000-FAB7-4547-BD12-74BB43645D9C}"/>
            </c:ext>
          </c:extLst>
        </c:ser>
        <c:ser>
          <c:idx val="1"/>
          <c:order val="1"/>
          <c:tx>
            <c:strRef>
              <c:f>Population!$AW$8</c:f>
              <c:strCache>
                <c:ptCount val="1"/>
                <c:pt idx="0">
                  <c:v>Region 2</c:v>
                </c:pt>
              </c:strCache>
            </c:strRef>
          </c:tx>
          <c:spPr>
            <a:solidFill>
              <a:schemeClr val="accent2"/>
            </a:solidFill>
            <a:ln>
              <a:noFill/>
            </a:ln>
            <a:effectLst/>
          </c:spPr>
          <c:cat>
            <c:numRef>
              <c:f>Population!$A$9:$A$39</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Population!$AW$9:$AW$39</c:f>
              <c:numCache>
                <c:formatCode>0%</c:formatCode>
                <c:ptCount val="31"/>
                <c:pt idx="0">
                  <c:v>0.23275531679293648</c:v>
                </c:pt>
                <c:pt idx="1">
                  <c:v>0.23869200237922217</c:v>
                </c:pt>
                <c:pt idx="2">
                  <c:v>0.23829778322952636</c:v>
                </c:pt>
                <c:pt idx="3">
                  <c:v>0.23790479607392856</c:v>
                </c:pt>
                <c:pt idx="4">
                  <c:v>0.23751303693764528</c:v>
                </c:pt>
                <c:pt idx="5">
                  <c:v>0.23712250185889264</c:v>
                </c:pt>
                <c:pt idx="6">
                  <c:v>0.23673318688884373</c:v>
                </c:pt>
                <c:pt idx="7">
                  <c:v>0.23634508809158614</c:v>
                </c:pt>
                <c:pt idx="8">
                  <c:v>0.23595820154407962</c:v>
                </c:pt>
                <c:pt idx="9">
                  <c:v>0.23557252333611423</c:v>
                </c:pt>
                <c:pt idx="10">
                  <c:v>0.23518804957026773</c:v>
                </c:pt>
                <c:pt idx="11">
                  <c:v>0.23480477636186439</c:v>
                </c:pt>
                <c:pt idx="12">
                  <c:v>0.2344226998389326</c:v>
                </c:pt>
                <c:pt idx="13">
                  <c:v>0.23404181614216357</c:v>
                </c:pt>
                <c:pt idx="14">
                  <c:v>0.23366212142486986</c:v>
                </c:pt>
                <c:pt idx="15">
                  <c:v>0.23328361185294402</c:v>
                </c:pt>
                <c:pt idx="16">
                  <c:v>0.23290628360481719</c:v>
                </c:pt>
                <c:pt idx="17">
                  <c:v>0.23253013287141805</c:v>
                </c:pt>
                <c:pt idx="18">
                  <c:v>0.23215515585613222</c:v>
                </c:pt>
                <c:pt idx="19">
                  <c:v>0.23178134877476103</c:v>
                </c:pt>
                <c:pt idx="20">
                  <c:v>0.23140870785548101</c:v>
                </c:pt>
                <c:pt idx="21">
                  <c:v>0.23103722933880344</c:v>
                </c:pt>
                <c:pt idx="22">
                  <c:v>0.23066690947753374</c:v>
                </c:pt>
                <c:pt idx="23">
                  <c:v>0.23029774453673113</c:v>
                </c:pt>
                <c:pt idx="24">
                  <c:v>0.22992973079366896</c:v>
                </c:pt>
                <c:pt idx="25">
                  <c:v>0.22956286453779395</c:v>
                </c:pt>
                <c:pt idx="26">
                  <c:v>0.22919714207068695</c:v>
                </c:pt>
                <c:pt idx="27">
                  <c:v>0.22883255970602279</c:v>
                </c:pt>
                <c:pt idx="28">
                  <c:v>0.22846911376953075</c:v>
                </c:pt>
                <c:pt idx="29">
                  <c:v>0.22810680059895516</c:v>
                </c:pt>
                <c:pt idx="30">
                  <c:v>0.22774561654401584</c:v>
                </c:pt>
              </c:numCache>
            </c:numRef>
          </c:val>
          <c:extLst>
            <c:ext xmlns:c16="http://schemas.microsoft.com/office/drawing/2014/chart" uri="{C3380CC4-5D6E-409C-BE32-E72D297353CC}">
              <c16:uniqueId val="{00000001-FAB7-4547-BD12-74BB43645D9C}"/>
            </c:ext>
          </c:extLst>
        </c:ser>
        <c:ser>
          <c:idx val="2"/>
          <c:order val="2"/>
          <c:tx>
            <c:strRef>
              <c:f>Population!$AX$8</c:f>
              <c:strCache>
                <c:ptCount val="1"/>
                <c:pt idx="0">
                  <c:v>Region 3 </c:v>
                </c:pt>
              </c:strCache>
            </c:strRef>
          </c:tx>
          <c:spPr>
            <a:solidFill>
              <a:schemeClr val="accent3"/>
            </a:solidFill>
            <a:ln>
              <a:noFill/>
            </a:ln>
            <a:effectLst/>
          </c:spPr>
          <c:cat>
            <c:numRef>
              <c:f>Population!$A$9:$A$39</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Population!$AX$9:$AX$39</c:f>
              <c:numCache>
                <c:formatCode>0%</c:formatCode>
                <c:ptCount val="31"/>
                <c:pt idx="0">
                  <c:v>0.27593283408900732</c:v>
                </c:pt>
                <c:pt idx="1">
                  <c:v>0.27311890299838143</c:v>
                </c:pt>
                <c:pt idx="2">
                  <c:v>0.27271033554503321</c:v>
                </c:pt>
                <c:pt idx="3">
                  <c:v>0.27230285883508548</c:v>
                </c:pt>
                <c:pt idx="4">
                  <c:v>0.27189647005868678</c:v>
                </c:pt>
                <c:pt idx="5">
                  <c:v>0.27149116641246873</c:v>
                </c:pt>
                <c:pt idx="6">
                  <c:v>0.27108694509953546</c:v>
                </c:pt>
                <c:pt idx="7">
                  <c:v>0.27068380332945258</c:v>
                </c:pt>
                <c:pt idx="8">
                  <c:v>0.27028173831823665</c:v>
                </c:pt>
                <c:pt idx="9">
                  <c:v>0.26988074728834427</c:v>
                </c:pt>
                <c:pt idx="10">
                  <c:v>0.26948082746866137</c:v>
                </c:pt>
                <c:pt idx="11">
                  <c:v>0.26908197609449241</c:v>
                </c:pt>
                <c:pt idx="12">
                  <c:v>0.26868419040754965</c:v>
                </c:pt>
                <c:pt idx="13">
                  <c:v>0.26828746765594236</c:v>
                </c:pt>
                <c:pt idx="14">
                  <c:v>0.26789180509416599</c:v>
                </c:pt>
                <c:pt idx="15">
                  <c:v>0.2674971999830914</c:v>
                </c:pt>
                <c:pt idx="16">
                  <c:v>0.26710364958995414</c:v>
                </c:pt>
                <c:pt idx="17">
                  <c:v>0.26671115118834332</c:v>
                </c:pt>
                <c:pt idx="18">
                  <c:v>0.26631970205819128</c:v>
                </c:pt>
                <c:pt idx="19">
                  <c:v>0.26592929948576249</c:v>
                </c:pt>
                <c:pt idx="20">
                  <c:v>0.26553994076364268</c:v>
                </c:pt>
                <c:pt idx="21">
                  <c:v>0.26515162319072827</c:v>
                </c:pt>
                <c:pt idx="22">
                  <c:v>0.26476434407221539</c:v>
                </c:pt>
                <c:pt idx="23">
                  <c:v>0.26437810071958878</c:v>
                </c:pt>
                <c:pt idx="24">
                  <c:v>0.26399289045061158</c:v>
                </c:pt>
                <c:pt idx="25">
                  <c:v>0.2636087105893139</c:v>
                </c:pt>
                <c:pt idx="26">
                  <c:v>0.2632255584659825</c:v>
                </c:pt>
                <c:pt idx="27">
                  <c:v>0.26284343141714939</c:v>
                </c:pt>
                <c:pt idx="28">
                  <c:v>0.26246232678558135</c:v>
                </c:pt>
                <c:pt idx="29">
                  <c:v>0.26208224192026902</c:v>
                </c:pt>
                <c:pt idx="30">
                  <c:v>0.26170317417641603</c:v>
                </c:pt>
              </c:numCache>
            </c:numRef>
          </c:val>
          <c:extLst>
            <c:ext xmlns:c16="http://schemas.microsoft.com/office/drawing/2014/chart" uri="{C3380CC4-5D6E-409C-BE32-E72D297353CC}">
              <c16:uniqueId val="{00000002-FAB7-4547-BD12-74BB43645D9C}"/>
            </c:ext>
          </c:extLst>
        </c:ser>
        <c:ser>
          <c:idx val="3"/>
          <c:order val="3"/>
          <c:tx>
            <c:strRef>
              <c:f>Population!$AY$8</c:f>
              <c:strCache>
                <c:ptCount val="1"/>
                <c:pt idx="0">
                  <c:v>Region 4</c:v>
                </c:pt>
              </c:strCache>
            </c:strRef>
          </c:tx>
          <c:spPr>
            <a:solidFill>
              <a:schemeClr val="accent4"/>
            </a:solidFill>
            <a:ln>
              <a:noFill/>
            </a:ln>
            <a:effectLst/>
          </c:spPr>
          <c:cat>
            <c:numRef>
              <c:f>Population!$A$9:$A$39</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Population!$AY$9:$AY$39</c:f>
              <c:numCache>
                <c:formatCode>0%</c:formatCode>
                <c:ptCount val="31"/>
                <c:pt idx="0">
                  <c:v>5.5845388974277023E-2</c:v>
                </c:pt>
                <c:pt idx="1">
                  <c:v>5.4167131868583886E-2</c:v>
                </c:pt>
                <c:pt idx="2">
                  <c:v>5.4669252234033031E-2</c:v>
                </c:pt>
                <c:pt idx="3">
                  <c:v>5.5169469568798965E-2</c:v>
                </c:pt>
                <c:pt idx="4">
                  <c:v>5.566779062974414E-2</c:v>
                </c:pt>
                <c:pt idx="5">
                  <c:v>5.6164222150379896E-2</c:v>
                </c:pt>
                <c:pt idx="6">
                  <c:v>5.6658770840946317E-2</c:v>
                </c:pt>
                <c:pt idx="7">
                  <c:v>5.7151443388491735E-2</c:v>
                </c:pt>
                <c:pt idx="8">
                  <c:v>5.7642246456952033E-2</c:v>
                </c:pt>
                <c:pt idx="9">
                  <c:v>5.8131186687229587E-2</c:v>
                </c:pt>
                <c:pt idx="10">
                  <c:v>5.8618270697272094E-2</c:v>
                </c:pt>
                <c:pt idx="11">
                  <c:v>5.9103505082150919E-2</c:v>
                </c:pt>
                <c:pt idx="12">
                  <c:v>5.9586896414139362E-2</c:v>
                </c:pt>
                <c:pt idx="13">
                  <c:v>6.0068451242790588E-2</c:v>
                </c:pt>
                <c:pt idx="14">
                  <c:v>6.0548176095015227E-2</c:v>
                </c:pt>
                <c:pt idx="15">
                  <c:v>6.1026077475158848E-2</c:v>
                </c:pt>
                <c:pt idx="16">
                  <c:v>6.1502161865079064E-2</c:v>
                </c:pt>
                <c:pt idx="17">
                  <c:v>6.1976435724222394E-2</c:v>
                </c:pt>
                <c:pt idx="18">
                  <c:v>6.2448905489700869E-2</c:v>
                </c:pt>
                <c:pt idx="19">
                  <c:v>6.2919577576368416E-2</c:v>
                </c:pt>
                <c:pt idx="20">
                  <c:v>6.3388458376896925E-2</c:v>
                </c:pt>
                <c:pt idx="21">
                  <c:v>6.3855554261852063E-2</c:v>
                </c:pt>
                <c:pt idx="22">
                  <c:v>6.4320871579768873E-2</c:v>
                </c:pt>
                <c:pt idx="23">
                  <c:v>6.478441665722709E-2</c:v>
                </c:pt>
                <c:pt idx="24">
                  <c:v>6.5246195798926168E-2</c:v>
                </c:pt>
                <c:pt idx="25">
                  <c:v>6.5706215287760147E-2</c:v>
                </c:pt>
                <c:pt idx="26">
                  <c:v>6.6164481384892102E-2</c:v>
                </c:pt>
                <c:pt idx="27">
                  <c:v>6.6621000329828525E-2</c:v>
                </c:pt>
                <c:pt idx="28">
                  <c:v>6.7075778340493372E-2</c:v>
                </c:pt>
                <c:pt idx="29">
                  <c:v>6.7528821613301732E-2</c:v>
                </c:pt>
                <c:pt idx="30">
                  <c:v>6.7980136323233506E-2</c:v>
                </c:pt>
              </c:numCache>
            </c:numRef>
          </c:val>
          <c:extLst>
            <c:ext xmlns:c16="http://schemas.microsoft.com/office/drawing/2014/chart" uri="{C3380CC4-5D6E-409C-BE32-E72D297353CC}">
              <c16:uniqueId val="{00000003-FAB7-4547-BD12-74BB43645D9C}"/>
            </c:ext>
          </c:extLst>
        </c:ser>
        <c:ser>
          <c:idx val="4"/>
          <c:order val="4"/>
          <c:tx>
            <c:strRef>
              <c:f>Population!$AZ$8</c:f>
              <c:strCache>
                <c:ptCount val="1"/>
                <c:pt idx="0">
                  <c:v>Region 5 </c:v>
                </c:pt>
              </c:strCache>
            </c:strRef>
          </c:tx>
          <c:spPr>
            <a:solidFill>
              <a:schemeClr val="accent5"/>
            </a:solidFill>
            <a:ln>
              <a:noFill/>
            </a:ln>
            <a:effectLst/>
          </c:spPr>
          <c:cat>
            <c:numRef>
              <c:f>Population!$A$9:$A$39</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Population!$AZ$9:$AZ$39</c:f>
              <c:numCache>
                <c:formatCode>0%</c:formatCode>
                <c:ptCount val="31"/>
                <c:pt idx="0">
                  <c:v>6.999057120464465E-2</c:v>
                </c:pt>
                <c:pt idx="1">
                  <c:v>6.8398066588186285E-2</c:v>
                </c:pt>
                <c:pt idx="2">
                  <c:v>6.8853260997495044E-2</c:v>
                </c:pt>
                <c:pt idx="3">
                  <c:v>6.9306645019873547E-2</c:v>
                </c:pt>
                <c:pt idx="4">
                  <c:v>6.9758225307593069E-2</c:v>
                </c:pt>
                <c:pt idx="5">
                  <c:v>7.0208008489296883E-2</c:v>
                </c:pt>
                <c:pt idx="6">
                  <c:v>7.0656001170082888E-2</c:v>
                </c:pt>
                <c:pt idx="7">
                  <c:v>7.1102209931585975E-2</c:v>
                </c:pt>
                <c:pt idx="8">
                  <c:v>7.1546641332059985E-2</c:v>
                </c:pt>
                <c:pt idx="9">
                  <c:v>7.1989301906459524E-2</c:v>
                </c:pt>
                <c:pt idx="10">
                  <c:v>7.2430198166521451E-2</c:v>
                </c:pt>
                <c:pt idx="11">
                  <c:v>7.2869336600845949E-2</c:v>
                </c:pt>
                <c:pt idx="12">
                  <c:v>7.3306723674977606E-2</c:v>
                </c:pt>
                <c:pt idx="13">
                  <c:v>7.374236583148587E-2</c:v>
                </c:pt>
                <c:pt idx="14">
                  <c:v>7.4176269490045549E-2</c:v>
                </c:pt>
                <c:pt idx="15">
                  <c:v>7.4608441047516724E-2</c:v>
                </c:pt>
                <c:pt idx="16">
                  <c:v>7.5038886878024666E-2</c:v>
                </c:pt>
                <c:pt idx="17">
                  <c:v>7.5467613333039266E-2</c:v>
                </c:pt>
                <c:pt idx="18">
                  <c:v>7.5894626741454307E-2</c:v>
                </c:pt>
                <c:pt idx="19">
                  <c:v>7.6319933409666446E-2</c:v>
                </c:pt>
                <c:pt idx="20">
                  <c:v>7.6743539621653825E-2</c:v>
                </c:pt>
                <c:pt idx="21">
                  <c:v>7.7165451639054583E-2</c:v>
                </c:pt>
                <c:pt idx="22">
                  <c:v>7.7585675701244902E-2</c:v>
                </c:pt>
                <c:pt idx="23">
                  <c:v>7.8004218025416933E-2</c:v>
                </c:pt>
                <c:pt idx="24">
                  <c:v>7.8421084806656424E-2</c:v>
                </c:pt>
                <c:pt idx="25">
                  <c:v>7.8836282218019957E-2</c:v>
                </c:pt>
                <c:pt idx="26">
                  <c:v>7.9249816410612073E-2</c:v>
                </c:pt>
                <c:pt idx="27">
                  <c:v>7.9661693513662091E-2</c:v>
                </c:pt>
                <c:pt idx="28">
                  <c:v>8.0071919634600572E-2</c:v>
                </c:pt>
                <c:pt idx="29">
                  <c:v>8.048050085913562E-2</c:v>
                </c:pt>
                <c:pt idx="30">
                  <c:v>8.0887443251328892E-2</c:v>
                </c:pt>
              </c:numCache>
            </c:numRef>
          </c:val>
          <c:extLst>
            <c:ext xmlns:c16="http://schemas.microsoft.com/office/drawing/2014/chart" uri="{C3380CC4-5D6E-409C-BE32-E72D297353CC}">
              <c16:uniqueId val="{00000004-FAB7-4547-BD12-74BB43645D9C}"/>
            </c:ext>
          </c:extLst>
        </c:ser>
        <c:ser>
          <c:idx val="5"/>
          <c:order val="5"/>
          <c:tx>
            <c:strRef>
              <c:f>Population!$BA$8</c:f>
              <c:strCache>
                <c:ptCount val="1"/>
                <c:pt idx="0">
                  <c:v>Region 6 </c:v>
                </c:pt>
              </c:strCache>
            </c:strRef>
          </c:tx>
          <c:spPr>
            <a:solidFill>
              <a:schemeClr val="accent6"/>
            </a:solidFill>
            <a:ln>
              <a:noFill/>
            </a:ln>
            <a:effectLst/>
          </c:spPr>
          <c:cat>
            <c:numRef>
              <c:f>Population!$A$9:$A$39</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Population!$BA$9:$BA$39</c:f>
              <c:numCache>
                <c:formatCode>0%</c:formatCode>
                <c:ptCount val="31"/>
                <c:pt idx="0">
                  <c:v>1.7012278652066844E-2</c:v>
                </c:pt>
                <c:pt idx="1">
                  <c:v>1.70756852505855E-2</c:v>
                </c:pt>
                <c:pt idx="2">
                  <c:v>1.7706264973043655E-2</c:v>
                </c:pt>
                <c:pt idx="3">
                  <c:v>1.833549312969477E-2</c:v>
                </c:pt>
                <c:pt idx="4">
                  <c:v>1.8963372981793476E-2</c:v>
                </c:pt>
                <c:pt idx="5">
                  <c:v>1.9589907781736159E-2</c:v>
                </c:pt>
                <c:pt idx="6">
                  <c:v>2.021510077308741E-2</c:v>
                </c:pt>
                <c:pt idx="7">
                  <c:v>2.0838955190606419E-2</c:v>
                </c:pt>
                <c:pt idx="8">
                  <c:v>2.1461474260273245E-2</c:v>
                </c:pt>
                <c:pt idx="9">
                  <c:v>2.208266119931504E-2</c:v>
                </c:pt>
                <c:pt idx="10">
                  <c:v>2.2702519216232172E-2</c:v>
                </c:pt>
                <c:pt idx="11">
                  <c:v>2.3321051510824253E-2</c:v>
                </c:pt>
                <c:pt idx="12">
                  <c:v>2.3938261274216124E-2</c:v>
                </c:pt>
                <c:pt idx="13">
                  <c:v>2.45541516888837E-2</c:v>
                </c:pt>
                <c:pt idx="14">
                  <c:v>2.5168725928679789E-2</c:v>
                </c:pt>
                <c:pt idx="15">
                  <c:v>2.5781987158859782E-2</c:v>
                </c:pt>
                <c:pt idx="16">
                  <c:v>2.639393853610731E-2</c:v>
                </c:pt>
                <c:pt idx="17">
                  <c:v>2.7004583208559765E-2</c:v>
                </c:pt>
                <c:pt idx="18">
                  <c:v>2.7613924315833781E-2</c:v>
                </c:pt>
                <c:pt idx="19">
                  <c:v>2.8221964989050618E-2</c:v>
                </c:pt>
                <c:pt idx="20">
                  <c:v>2.882870835086147E-2</c:v>
                </c:pt>
                <c:pt idx="21">
                  <c:v>2.9434157515472681E-2</c:v>
                </c:pt>
                <c:pt idx="22">
                  <c:v>3.0038315588670903E-2</c:v>
                </c:pt>
                <c:pt idx="23">
                  <c:v>3.0641185667848146E-2</c:v>
                </c:pt>
                <c:pt idx="24">
                  <c:v>3.1242770842026785E-2</c:v>
                </c:pt>
                <c:pt idx="25">
                  <c:v>3.1843074191884445E-2</c:v>
                </c:pt>
                <c:pt idx="26">
                  <c:v>3.2442098789778821E-2</c:v>
                </c:pt>
                <c:pt idx="27">
                  <c:v>3.3039847699772466E-2</c:v>
                </c:pt>
                <c:pt idx="28">
                  <c:v>3.3636323977657409E-2</c:v>
                </c:pt>
                <c:pt idx="29">
                  <c:v>3.4231530670979796E-2</c:v>
                </c:pt>
                <c:pt idx="30">
                  <c:v>3.4825470819064348E-2</c:v>
                </c:pt>
              </c:numCache>
            </c:numRef>
          </c:val>
          <c:extLst>
            <c:ext xmlns:c16="http://schemas.microsoft.com/office/drawing/2014/chart" uri="{C3380CC4-5D6E-409C-BE32-E72D297353CC}">
              <c16:uniqueId val="{00000005-FAB7-4547-BD12-74BB43645D9C}"/>
            </c:ext>
          </c:extLst>
        </c:ser>
        <c:dLbls>
          <c:showLegendKey val="0"/>
          <c:showVal val="0"/>
          <c:showCatName val="0"/>
          <c:showSerName val="0"/>
          <c:showPercent val="0"/>
          <c:showBubbleSize val="0"/>
        </c:dLbls>
        <c:axId val="1449012575"/>
        <c:axId val="1372643423"/>
      </c:areaChart>
      <c:catAx>
        <c:axId val="1449012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643423"/>
        <c:crosses val="autoZero"/>
        <c:auto val="1"/>
        <c:lblAlgn val="ctr"/>
        <c:lblOffset val="100"/>
        <c:noMultiLvlLbl val="0"/>
      </c:catAx>
      <c:valAx>
        <c:axId val="13726434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0125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Cost to Storslysia</a:t>
            </a:r>
            <a:r>
              <a:rPr lang="en-AU" baseline="0"/>
              <a:t> of hazard events as a proportion of GDP</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'Total Costs'!$B$2</c:f>
              <c:strCache>
                <c:ptCount val="1"/>
                <c:pt idx="0">
                  <c:v>Year</c:v>
                </c:pt>
              </c:strCache>
            </c:strRef>
          </c:tx>
          <c:spPr>
            <a:ln w="28575" cap="rnd">
              <a:solidFill>
                <a:schemeClr val="accent1"/>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Costs'!$B$3:$B$33</c:f>
              <c:numCache>
                <c:formatCode>General</c:formatCode>
                <c:ptCount val="31"/>
              </c:numCache>
            </c:numRef>
          </c:val>
          <c:smooth val="0"/>
          <c:extLst>
            <c:ext xmlns:c16="http://schemas.microsoft.com/office/drawing/2014/chart" uri="{C3380CC4-5D6E-409C-BE32-E72D297353CC}">
              <c16:uniqueId val="{00000000-3921-4136-905F-D9007EA4785F}"/>
            </c:ext>
          </c:extLst>
        </c:ser>
        <c:ser>
          <c:idx val="1"/>
          <c:order val="1"/>
          <c:tx>
            <c:strRef>
              <c:f>'Total Costs'!$J$2</c:f>
              <c:strCache>
                <c:ptCount val="1"/>
                <c:pt idx="0">
                  <c:v>SSP1‒ 2.6</c:v>
                </c:pt>
              </c:strCache>
            </c:strRef>
          </c:tx>
          <c:spPr>
            <a:ln w="28575" cap="rnd">
              <a:solidFill>
                <a:schemeClr val="accent2"/>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Costs'!$J$3:$J$33</c:f>
              <c:numCache>
                <c:formatCode>0.000000%</c:formatCode>
                <c:ptCount val="31"/>
                <c:pt idx="0">
                  <c:v>1.1770545439133693E-3</c:v>
                </c:pt>
                <c:pt idx="1">
                  <c:v>1.1973377994651557E-3</c:v>
                </c:pt>
                <c:pt idx="2">
                  <c:v>1.1966337658073762E-3</c:v>
                </c:pt>
                <c:pt idx="3">
                  <c:v>1.1959317379939397E-3</c:v>
                </c:pt>
                <c:pt idx="4">
                  <c:v>1.1952317098350841E-3</c:v>
                </c:pt>
                <c:pt idx="5">
                  <c:v>1.1945336751611384E-3</c:v>
                </c:pt>
                <c:pt idx="6">
                  <c:v>1.1938376278224543E-3</c:v>
                </c:pt>
                <c:pt idx="7">
                  <c:v>1.1931435616893418E-3</c:v>
                </c:pt>
                <c:pt idx="8">
                  <c:v>1.1924514706519993E-3</c:v>
                </c:pt>
                <c:pt idx="9">
                  <c:v>1.1917613486204502E-3</c:v>
                </c:pt>
                <c:pt idx="10">
                  <c:v>1.2164369977629968E-3</c:v>
                </c:pt>
                <c:pt idx="11">
                  <c:v>1.2438767225077633E-3</c:v>
                </c:pt>
                <c:pt idx="12">
                  <c:v>1.274381311552148E-3</c:v>
                </c:pt>
                <c:pt idx="13">
                  <c:v>1.3082843101590196E-3</c:v>
                </c:pt>
                <c:pt idx="14">
                  <c:v>1.3459555873445038E-3</c:v>
                </c:pt>
                <c:pt idx="15">
                  <c:v>1.3878052915325238E-3</c:v>
                </c:pt>
                <c:pt idx="16">
                  <c:v>1.434288236980131E-3</c:v>
                </c:pt>
                <c:pt idx="17">
                  <c:v>1.4859087678845532E-3</c:v>
                </c:pt>
                <c:pt idx="18">
                  <c:v>1.5432261521915209E-3</c:v>
                </c:pt>
                <c:pt idx="19">
                  <c:v>1.6068605627893159E-3</c:v>
                </c:pt>
                <c:pt idx="20">
                  <c:v>1.7205798541877052E-3</c:v>
                </c:pt>
                <c:pt idx="21">
                  <c:v>1.8682963508467507E-3</c:v>
                </c:pt>
                <c:pt idx="22">
                  <c:v>2.0442596246715637E-3</c:v>
                </c:pt>
                <c:pt idx="23">
                  <c:v>2.2437182248728955E-3</c:v>
                </c:pt>
                <c:pt idx="24">
                  <c:v>2.493335700144008E-3</c:v>
                </c:pt>
                <c:pt idx="25">
                  <c:v>2.7905953773821493E-3</c:v>
                </c:pt>
                <c:pt idx="26">
                  <c:v>3.144566071393717E-3</c:v>
                </c:pt>
                <c:pt idx="27">
                  <c:v>3.5660429376634154E-3</c:v>
                </c:pt>
                <c:pt idx="28">
                  <c:v>4.0678760985622389E-3</c:v>
                </c:pt>
                <c:pt idx="29">
                  <c:v>4.6653618268404258E-3</c:v>
                </c:pt>
                <c:pt idx="30">
                  <c:v>5.5436328739762132E-3</c:v>
                </c:pt>
              </c:numCache>
            </c:numRef>
          </c:val>
          <c:smooth val="0"/>
          <c:extLst>
            <c:ext xmlns:c16="http://schemas.microsoft.com/office/drawing/2014/chart" uri="{C3380CC4-5D6E-409C-BE32-E72D297353CC}">
              <c16:uniqueId val="{00000001-3921-4136-905F-D9007EA4785F}"/>
            </c:ext>
          </c:extLst>
        </c:ser>
        <c:ser>
          <c:idx val="2"/>
          <c:order val="2"/>
          <c:tx>
            <c:strRef>
              <c:f>'Total Costs'!$K$2</c:f>
              <c:strCache>
                <c:ptCount val="1"/>
                <c:pt idx="0">
                  <c:v>SSP2‒3.4</c:v>
                </c:pt>
              </c:strCache>
            </c:strRef>
          </c:tx>
          <c:spPr>
            <a:ln w="28575" cap="rnd">
              <a:solidFill>
                <a:schemeClr val="accent3"/>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Costs'!$K$3:$K$33</c:f>
              <c:numCache>
                <c:formatCode>0.000000%</c:formatCode>
                <c:ptCount val="31"/>
                <c:pt idx="0">
                  <c:v>1.1770545439133693E-3</c:v>
                </c:pt>
                <c:pt idx="1">
                  <c:v>1.1973377994651557E-3</c:v>
                </c:pt>
                <c:pt idx="2">
                  <c:v>1.196633765807376E-3</c:v>
                </c:pt>
                <c:pt idx="3">
                  <c:v>1.1959317379939397E-3</c:v>
                </c:pt>
                <c:pt idx="4">
                  <c:v>1.1952317098350841E-3</c:v>
                </c:pt>
                <c:pt idx="5">
                  <c:v>1.1945336751611384E-3</c:v>
                </c:pt>
                <c:pt idx="6">
                  <c:v>1.1938376278224543E-3</c:v>
                </c:pt>
                <c:pt idx="7">
                  <c:v>1.1931435616893418E-3</c:v>
                </c:pt>
                <c:pt idx="8">
                  <c:v>1.1924514706519991E-3</c:v>
                </c:pt>
                <c:pt idx="9">
                  <c:v>1.1917613486204502E-3</c:v>
                </c:pt>
                <c:pt idx="10">
                  <c:v>1.2198281552281288E-3</c:v>
                </c:pt>
                <c:pt idx="11">
                  <c:v>1.2514470067866257E-3</c:v>
                </c:pt>
                <c:pt idx="12">
                  <c:v>1.2870561911376384E-3</c:v>
                </c:pt>
                <c:pt idx="13">
                  <c:v>1.3271481079039356E-3</c:v>
                </c:pt>
                <c:pt idx="14">
                  <c:v>1.3722759491273679E-3</c:v>
                </c:pt>
                <c:pt idx="15">
                  <c:v>1.4230612046984559E-3</c:v>
                </c:pt>
                <c:pt idx="16">
                  <c:v>1.4802020944063236E-3</c:v>
                </c:pt>
                <c:pt idx="17">
                  <c:v>1.5444830410095232E-3</c:v>
                </c:pt>
                <c:pt idx="18">
                  <c:v>1.6167853128521957E-3</c:v>
                </c:pt>
                <c:pt idx="19">
                  <c:v>1.6980989804176274E-3</c:v>
                </c:pt>
                <c:pt idx="20">
                  <c:v>1.8724418770230439E-3</c:v>
                </c:pt>
                <c:pt idx="21">
                  <c:v>2.1030643493195065E-3</c:v>
                </c:pt>
                <c:pt idx="22">
                  <c:v>2.3911253246618855E-3</c:v>
                </c:pt>
                <c:pt idx="23">
                  <c:v>2.7407604651132943E-3</c:v>
                </c:pt>
                <c:pt idx="24">
                  <c:v>3.1900391989083737E-3</c:v>
                </c:pt>
                <c:pt idx="25">
                  <c:v>3.7510543527269199E-3</c:v>
                </c:pt>
                <c:pt idx="26">
                  <c:v>4.4515540880220392E-3</c:v>
                </c:pt>
                <c:pt idx="27">
                  <c:v>5.3261775460808347E-3</c:v>
                </c:pt>
                <c:pt idx="28">
                  <c:v>6.4181661539517753E-3</c:v>
                </c:pt>
                <c:pt idx="29">
                  <c:v>7.781499916086094E-3</c:v>
                </c:pt>
                <c:pt idx="30">
                  <c:v>1.0246193604681562E-2</c:v>
                </c:pt>
              </c:numCache>
            </c:numRef>
          </c:val>
          <c:smooth val="0"/>
          <c:extLst>
            <c:ext xmlns:c16="http://schemas.microsoft.com/office/drawing/2014/chart" uri="{C3380CC4-5D6E-409C-BE32-E72D297353CC}">
              <c16:uniqueId val="{00000002-3921-4136-905F-D9007EA4785F}"/>
            </c:ext>
          </c:extLst>
        </c:ser>
        <c:ser>
          <c:idx val="3"/>
          <c:order val="3"/>
          <c:tx>
            <c:strRef>
              <c:f>'Total Costs'!$L$2</c:f>
              <c:strCache>
                <c:ptCount val="1"/>
                <c:pt idx="0">
                  <c:v>SSP3‒6.0</c:v>
                </c:pt>
              </c:strCache>
            </c:strRef>
          </c:tx>
          <c:spPr>
            <a:ln w="28575" cap="rnd">
              <a:solidFill>
                <a:schemeClr val="accent4"/>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Costs'!$L$3:$L$33</c:f>
              <c:numCache>
                <c:formatCode>0.000000%</c:formatCode>
                <c:ptCount val="31"/>
                <c:pt idx="0">
                  <c:v>1.1770545439133693E-3</c:v>
                </c:pt>
                <c:pt idx="1">
                  <c:v>1.1973377994651557E-3</c:v>
                </c:pt>
                <c:pt idx="2">
                  <c:v>1.196633765807376E-3</c:v>
                </c:pt>
                <c:pt idx="3">
                  <c:v>1.1959317379939397E-3</c:v>
                </c:pt>
                <c:pt idx="4">
                  <c:v>1.1952317098350841E-3</c:v>
                </c:pt>
                <c:pt idx="5">
                  <c:v>1.1945336751611384E-3</c:v>
                </c:pt>
                <c:pt idx="6">
                  <c:v>1.1938376278224543E-3</c:v>
                </c:pt>
                <c:pt idx="7">
                  <c:v>1.1931435616893418E-3</c:v>
                </c:pt>
                <c:pt idx="8">
                  <c:v>1.1924514706519991E-3</c:v>
                </c:pt>
                <c:pt idx="9">
                  <c:v>1.1917613486204502E-3</c:v>
                </c:pt>
                <c:pt idx="10">
                  <c:v>1.2275584104662974E-3</c:v>
                </c:pt>
                <c:pt idx="11">
                  <c:v>1.2690728390577261E-3</c:v>
                </c:pt>
                <c:pt idx="12">
                  <c:v>1.3171999473184867E-3</c:v>
                </c:pt>
                <c:pt idx="13">
                  <c:v>1.3729752999061362E-3</c:v>
                </c:pt>
                <c:pt idx="14">
                  <c:v>1.4375966836430074E-3</c:v>
                </c:pt>
                <c:pt idx="15">
                  <c:v>1.5124495196152073E-3</c:v>
                </c:pt>
                <c:pt idx="16">
                  <c:v>1.5991362560769233E-3</c:v>
                </c:pt>
                <c:pt idx="17">
                  <c:v>1.6995103657532064E-3</c:v>
                </c:pt>
                <c:pt idx="18">
                  <c:v>1.8157156688202469E-3</c:v>
                </c:pt>
                <c:pt idx="19">
                  <c:v>1.9502318158305153E-3</c:v>
                </c:pt>
                <c:pt idx="20">
                  <c:v>2.2667238759010206E-3</c:v>
                </c:pt>
                <c:pt idx="21">
                  <c:v>2.7008857400063128E-3</c:v>
                </c:pt>
                <c:pt idx="22">
                  <c:v>3.2776796674553804E-3</c:v>
                </c:pt>
                <c:pt idx="23">
                  <c:v>4.0337630627848894E-3</c:v>
                </c:pt>
                <c:pt idx="24">
                  <c:v>5.0515314193009982E-3</c:v>
                </c:pt>
                <c:pt idx="25">
                  <c:v>6.4033622537520724E-3</c:v>
                </c:pt>
                <c:pt idx="26">
                  <c:v>8.1988341329214919E-3</c:v>
                </c:pt>
                <c:pt idx="27">
                  <c:v>1.0583469586936982E-2</c:v>
                </c:pt>
                <c:pt idx="28">
                  <c:v>1.3750525448120778E-2</c:v>
                </c:pt>
                <c:pt idx="29">
                  <c:v>1.795665065678945E-2</c:v>
                </c:pt>
                <c:pt idx="30">
                  <c:v>2.653442970967955E-2</c:v>
                </c:pt>
              </c:numCache>
            </c:numRef>
          </c:val>
          <c:smooth val="0"/>
          <c:extLst>
            <c:ext xmlns:c16="http://schemas.microsoft.com/office/drawing/2014/chart" uri="{C3380CC4-5D6E-409C-BE32-E72D297353CC}">
              <c16:uniqueId val="{00000003-3921-4136-905F-D9007EA4785F}"/>
            </c:ext>
          </c:extLst>
        </c:ser>
        <c:ser>
          <c:idx val="4"/>
          <c:order val="4"/>
          <c:tx>
            <c:strRef>
              <c:f>'Total Costs'!$M$2</c:f>
              <c:strCache>
                <c:ptCount val="1"/>
                <c:pt idx="0">
                  <c:v>SSP5‒Baseline</c:v>
                </c:pt>
              </c:strCache>
            </c:strRef>
          </c:tx>
          <c:spPr>
            <a:ln w="28575" cap="rnd">
              <a:solidFill>
                <a:schemeClr val="accent5"/>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Costs'!$M$3:$M$33</c:f>
              <c:numCache>
                <c:formatCode>0.000000%</c:formatCode>
                <c:ptCount val="31"/>
                <c:pt idx="0">
                  <c:v>1.1770545439133693E-3</c:v>
                </c:pt>
                <c:pt idx="1">
                  <c:v>1.1973377994651557E-3</c:v>
                </c:pt>
                <c:pt idx="2">
                  <c:v>1.196633765807376E-3</c:v>
                </c:pt>
                <c:pt idx="3">
                  <c:v>1.1959317379939397E-3</c:v>
                </c:pt>
                <c:pt idx="4">
                  <c:v>1.1952317098350841E-3</c:v>
                </c:pt>
                <c:pt idx="5">
                  <c:v>1.1945336751611384E-3</c:v>
                </c:pt>
                <c:pt idx="6">
                  <c:v>1.1938376278224543E-3</c:v>
                </c:pt>
                <c:pt idx="7">
                  <c:v>1.1931435616893418E-3</c:v>
                </c:pt>
                <c:pt idx="8">
                  <c:v>1.1924514706519991E-3</c:v>
                </c:pt>
                <c:pt idx="9">
                  <c:v>1.1917613486204502E-3</c:v>
                </c:pt>
                <c:pt idx="10">
                  <c:v>1.2324145665890999E-3</c:v>
                </c:pt>
                <c:pt idx="11">
                  <c:v>1.2804078358717654E-3</c:v>
                </c:pt>
                <c:pt idx="12">
                  <c:v>1.3370436621986867E-3</c:v>
                </c:pt>
                <c:pt idx="13">
                  <c:v>1.4038557471572663E-3</c:v>
                </c:pt>
                <c:pt idx="14">
                  <c:v>1.482650025453177E-3</c:v>
                </c:pt>
                <c:pt idx="15">
                  <c:v>1.5755529862853334E-3</c:v>
                </c:pt>
                <c:pt idx="16">
                  <c:v>1.6850685717649261E-3</c:v>
                </c:pt>
                <c:pt idx="17">
                  <c:v>1.8141451748038466E-3</c:v>
                </c:pt>
                <c:pt idx="18">
                  <c:v>1.9662545291283264E-3</c:v>
                </c:pt>
                <c:pt idx="19">
                  <c:v>2.1454846022700008E-3</c:v>
                </c:pt>
                <c:pt idx="20">
                  <c:v>2.6526699196707374E-3</c:v>
                </c:pt>
                <c:pt idx="21">
                  <c:v>3.3950585281089895E-3</c:v>
                </c:pt>
                <c:pt idx="22">
                  <c:v>4.4600360303944818E-3</c:v>
                </c:pt>
                <c:pt idx="23">
                  <c:v>5.9775222054478357E-3</c:v>
                </c:pt>
                <c:pt idx="24">
                  <c:v>8.1686287313369951E-3</c:v>
                </c:pt>
                <c:pt idx="25">
                  <c:v>1.1311265018162415E-2</c:v>
                </c:pt>
                <c:pt idx="26">
                  <c:v>1.5818527394483754E-2</c:v>
                </c:pt>
                <c:pt idx="27">
                  <c:v>2.2282853831408066E-2</c:v>
                </c:pt>
                <c:pt idx="28">
                  <c:v>3.1553883323277326E-2</c:v>
                </c:pt>
                <c:pt idx="29">
                  <c:v>4.4850117139887728E-2</c:v>
                </c:pt>
                <c:pt idx="30">
                  <c:v>7.9958689720891235E-2</c:v>
                </c:pt>
              </c:numCache>
            </c:numRef>
          </c:val>
          <c:smooth val="0"/>
          <c:extLst>
            <c:ext xmlns:c16="http://schemas.microsoft.com/office/drawing/2014/chart" uri="{C3380CC4-5D6E-409C-BE32-E72D297353CC}">
              <c16:uniqueId val="{00000004-3921-4136-905F-D9007EA4785F}"/>
            </c:ext>
          </c:extLst>
        </c:ser>
        <c:dLbls>
          <c:showLegendKey val="0"/>
          <c:showVal val="0"/>
          <c:showCatName val="0"/>
          <c:showSerName val="0"/>
          <c:showPercent val="0"/>
          <c:showBubbleSize val="0"/>
        </c:dLbls>
        <c:smooth val="0"/>
        <c:axId val="1218845167"/>
        <c:axId val="1291384287"/>
      </c:lineChart>
      <c:catAx>
        <c:axId val="121884516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384287"/>
        <c:crosses val="autoZero"/>
        <c:auto val="1"/>
        <c:lblAlgn val="ctr"/>
        <c:lblOffset val="100"/>
        <c:noMultiLvlLbl val="0"/>
      </c:catAx>
      <c:valAx>
        <c:axId val="12913842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 of GDP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845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AU" sz="1200"/>
              <a:t>Population across</a:t>
            </a:r>
            <a:r>
              <a:rPr lang="en-AU" sz="1200" baseline="0"/>
              <a:t> regions over time with program</a:t>
            </a:r>
            <a:endParaRPr lang="en-AU"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'New population'!$T$2</c:f>
              <c:strCache>
                <c:ptCount val="1"/>
                <c:pt idx="0">
                  <c:v>Region 1</c:v>
                </c:pt>
              </c:strCache>
            </c:strRef>
          </c:tx>
          <c:spPr>
            <a:solidFill>
              <a:schemeClr val="accent1"/>
            </a:solidFill>
            <a:ln>
              <a:noFill/>
            </a:ln>
            <a:effectLst/>
          </c:spPr>
          <c:cat>
            <c:numRef>
              <c:f>'New population'!$A$4:$A$54</c:f>
              <c:numCache>
                <c:formatCode>General</c:formatCode>
                <c:ptCount val="5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numCache>
            </c:numRef>
          </c:cat>
          <c:val>
            <c:numRef>
              <c:f>'New population'!$T$4:$T$54</c:f>
              <c:numCache>
                <c:formatCode>0.00%</c:formatCode>
                <c:ptCount val="51"/>
                <c:pt idx="0">
                  <c:v>0.34846361028706768</c:v>
                </c:pt>
                <c:pt idx="1">
                  <c:v>0.34854821091504073</c:v>
                </c:pt>
                <c:pt idx="2">
                  <c:v>0.34667075659363833</c:v>
                </c:pt>
                <c:pt idx="3">
                  <c:v>0.34480528004034156</c:v>
                </c:pt>
                <c:pt idx="4">
                  <c:v>0.34295171291270998</c:v>
                </c:pt>
                <c:pt idx="5">
                  <c:v>0.34110998714009727</c:v>
                </c:pt>
                <c:pt idx="6">
                  <c:v>0.33992197953709435</c:v>
                </c:pt>
                <c:pt idx="7">
                  <c:v>0.3387397385766765</c:v>
                </c:pt>
                <c:pt idx="8">
                  <c:v>0.33756323612476796</c:v>
                </c:pt>
                <c:pt idx="9">
                  <c:v>0.33639244418196595</c:v>
                </c:pt>
                <c:pt idx="10">
                  <c:v>0.33522733488293077</c:v>
                </c:pt>
                <c:pt idx="11">
                  <c:v>0.33406788049577868</c:v>
                </c:pt>
                <c:pt idx="12">
                  <c:v>0.33291405342147756</c:v>
                </c:pt>
                <c:pt idx="13">
                  <c:v>0.33176582619324407</c:v>
                </c:pt>
                <c:pt idx="14">
                  <c:v>0.33062317147594378</c:v>
                </c:pt>
                <c:pt idx="15">
                  <c:v>0.32948606206549386</c:v>
                </c:pt>
                <c:pt idx="16">
                  <c:v>0.32835447088826752</c:v>
                </c:pt>
                <c:pt idx="17">
                  <c:v>0.32722837100050167</c:v>
                </c:pt>
                <c:pt idx="18">
                  <c:v>0.32610773558770589</c:v>
                </c:pt>
                <c:pt idx="19">
                  <c:v>0.3249925379640749</c:v>
                </c:pt>
                <c:pt idx="20">
                  <c:v>0.32388275157190233</c:v>
                </c:pt>
                <c:pt idx="21">
                  <c:v>0.3227783499809978</c:v>
                </c:pt>
                <c:pt idx="22">
                  <c:v>0.32167930688810575</c:v>
                </c:pt>
                <c:pt idx="23">
                  <c:v>0.32058559611632648</c:v>
                </c:pt>
                <c:pt idx="24">
                  <c:v>0.31949719161454004</c:v>
                </c:pt>
                <c:pt idx="25">
                  <c:v>0.31841406745683204</c:v>
                </c:pt>
                <c:pt idx="26">
                  <c:v>0.31733619784192224</c:v>
                </c:pt>
                <c:pt idx="27">
                  <c:v>0.31626355709259463</c:v>
                </c:pt>
                <c:pt idx="28">
                  <c:v>0.31519611965513078</c:v>
                </c:pt>
                <c:pt idx="29">
                  <c:v>0.31413386009874494</c:v>
                </c:pt>
                <c:pt idx="30">
                  <c:v>0.31307675311502092</c:v>
                </c:pt>
                <c:pt idx="31">
                  <c:v>0.31202477351735275</c:v>
                </c:pt>
                <c:pt idx="32">
                  <c:v>0.31097789624038624</c:v>
                </c:pt>
                <c:pt idx="33">
                  <c:v>0.30993609633946329</c:v>
                </c:pt>
                <c:pt idx="34">
                  <c:v>0.30889934899006849</c:v>
                </c:pt>
                <c:pt idx="35">
                  <c:v>0.30786762948727819</c:v>
                </c:pt>
                <c:pt idx="36">
                  <c:v>0.30684091324521112</c:v>
                </c:pt>
                <c:pt idx="37">
                  <c:v>0.30581917579648216</c:v>
                </c:pt>
                <c:pt idx="38">
                  <c:v>0.30480239279165766</c:v>
                </c:pt>
                <c:pt idx="39">
                  <c:v>0.30379053999871353</c:v>
                </c:pt>
                <c:pt idx="40">
                  <c:v>0.30278359330249477</c:v>
                </c:pt>
                <c:pt idx="41">
                  <c:v>0.30178152870417818</c:v>
                </c:pt>
                <c:pt idx="42">
                  <c:v>0.30078432232073643</c:v>
                </c:pt>
                <c:pt idx="43">
                  <c:v>0.29979195038440531</c:v>
                </c:pt>
                <c:pt idx="44">
                  <c:v>0.29880438924215202</c:v>
                </c:pt>
                <c:pt idx="45">
                  <c:v>0.29782161535514623</c:v>
                </c:pt>
                <c:pt idx="46">
                  <c:v>0.29684360529823395</c:v>
                </c:pt>
                <c:pt idx="47">
                  <c:v>0.29587033575941213</c:v>
                </c:pt>
                <c:pt idx="48">
                  <c:v>0.29490178353930674</c:v>
                </c:pt>
                <c:pt idx="49">
                  <c:v>0.29393792555065257</c:v>
                </c:pt>
                <c:pt idx="50">
                  <c:v>0.29297873881777492</c:v>
                </c:pt>
              </c:numCache>
            </c:numRef>
          </c:val>
          <c:extLst>
            <c:ext xmlns:c16="http://schemas.microsoft.com/office/drawing/2014/chart" uri="{C3380CC4-5D6E-409C-BE32-E72D297353CC}">
              <c16:uniqueId val="{00000000-C8DB-49D5-B3CB-46EE4FA77361}"/>
            </c:ext>
          </c:extLst>
        </c:ser>
        <c:ser>
          <c:idx val="1"/>
          <c:order val="1"/>
          <c:tx>
            <c:strRef>
              <c:f>'New population'!$U$2</c:f>
              <c:strCache>
                <c:ptCount val="1"/>
                <c:pt idx="0">
                  <c:v>Region 2</c:v>
                </c:pt>
              </c:strCache>
            </c:strRef>
          </c:tx>
          <c:spPr>
            <a:solidFill>
              <a:schemeClr val="accent2"/>
            </a:solidFill>
            <a:ln>
              <a:noFill/>
            </a:ln>
            <a:effectLst/>
          </c:spPr>
          <c:cat>
            <c:numRef>
              <c:f>'New population'!$A$4:$A$54</c:f>
              <c:numCache>
                <c:formatCode>General</c:formatCode>
                <c:ptCount val="5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numCache>
            </c:numRef>
          </c:cat>
          <c:val>
            <c:numRef>
              <c:f>'New population'!$U$4:$U$54</c:f>
              <c:numCache>
                <c:formatCode>0.00%</c:formatCode>
                <c:ptCount val="51"/>
                <c:pt idx="0">
                  <c:v>0.23275531679293648</c:v>
                </c:pt>
                <c:pt idx="1">
                  <c:v>0.23869200237922217</c:v>
                </c:pt>
                <c:pt idx="2">
                  <c:v>0.2365326167218974</c:v>
                </c:pt>
                <c:pt idx="3">
                  <c:v>0.23439716934504726</c:v>
                </c:pt>
                <c:pt idx="4">
                  <c:v>0.23228538925336184</c:v>
                </c:pt>
                <c:pt idx="5">
                  <c:v>0.23019700855533534</c:v>
                </c:pt>
                <c:pt idx="6">
                  <c:v>0.22915347110920051</c:v>
                </c:pt>
                <c:pt idx="7">
                  <c:v>0.22811672509690739</c:v>
                </c:pt>
                <c:pt idx="8">
                  <c:v>0.22708672469531552</c:v>
                </c:pt>
                <c:pt idx="9">
                  <c:v>0.22606342439734675</c:v>
                </c:pt>
                <c:pt idx="10">
                  <c:v>0.22504677900977549</c:v>
                </c:pt>
                <c:pt idx="11">
                  <c:v>0.22403674365103501</c:v>
                </c:pt>
                <c:pt idx="12">
                  <c:v>0.22303327374903906</c:v>
                </c:pt>
                <c:pt idx="13">
                  <c:v>0.22203632503901835</c:v>
                </c:pt>
                <c:pt idx="14">
                  <c:v>0.22104585356137299</c:v>
                </c:pt>
                <c:pt idx="15">
                  <c:v>0.22006181565953997</c:v>
                </c:pt>
                <c:pt idx="16">
                  <c:v>0.21908416797787492</c:v>
                </c:pt>
                <c:pt idx="17">
                  <c:v>0.21811286745954989</c:v>
                </c:pt>
                <c:pt idx="18">
                  <c:v>0.21714787134446503</c:v>
                </c:pt>
                <c:pt idx="19">
                  <c:v>0.21618913716717564</c:v>
                </c:pt>
                <c:pt idx="20">
                  <c:v>0.21523662275483332</c:v>
                </c:pt>
                <c:pt idx="21">
                  <c:v>0.21429028622514204</c:v>
                </c:pt>
                <c:pt idx="22">
                  <c:v>0.21335008598432842</c:v>
                </c:pt>
                <c:pt idx="23">
                  <c:v>0.2124159807251261</c:v>
                </c:pt>
                <c:pt idx="24">
                  <c:v>0.21148792942477468</c:v>
                </c:pt>
                <c:pt idx="25">
                  <c:v>0.21056589134303269</c:v>
                </c:pt>
                <c:pt idx="26">
                  <c:v>0.20964982602020441</c:v>
                </c:pt>
                <c:pt idx="27">
                  <c:v>0.20873969327518069</c:v>
                </c:pt>
                <c:pt idx="28">
                  <c:v>0.20783545320349334</c:v>
                </c:pt>
                <c:pt idx="29">
                  <c:v>0.20693706617538402</c:v>
                </c:pt>
                <c:pt idx="30">
                  <c:v>0.20604449283388507</c:v>
                </c:pt>
                <c:pt idx="31">
                  <c:v>0.20515769409291607</c:v>
                </c:pt>
                <c:pt idx="32">
                  <c:v>0.20427663113539207</c:v>
                </c:pt>
                <c:pt idx="33">
                  <c:v>0.20340126541134587</c:v>
                </c:pt>
                <c:pt idx="34">
                  <c:v>0.20253155863606317</c:v>
                </c:pt>
                <c:pt idx="35">
                  <c:v>0.20166747278823161</c:v>
                </c:pt>
                <c:pt idx="36">
                  <c:v>0.20080897010810173</c:v>
                </c:pt>
                <c:pt idx="37">
                  <c:v>0.1999560130956618</c:v>
                </c:pt>
                <c:pt idx="38">
                  <c:v>0.199108564508825</c:v>
                </c:pt>
                <c:pt idx="39">
                  <c:v>0.19826658736162983</c:v>
                </c:pt>
                <c:pt idx="40">
                  <c:v>0.1974300449224525</c:v>
                </c:pt>
                <c:pt idx="41">
                  <c:v>0.1965989007122326</c:v>
                </c:pt>
                <c:pt idx="42">
                  <c:v>0.1957731185027107</c:v>
                </c:pt>
                <c:pt idx="43">
                  <c:v>0.19495266231467892</c:v>
                </c:pt>
                <c:pt idx="44">
                  <c:v>0.19413749641624337</c:v>
                </c:pt>
                <c:pt idx="45">
                  <c:v>0.19332758532109873</c:v>
                </c:pt>
                <c:pt idx="46">
                  <c:v>0.19252289378681572</c:v>
                </c:pt>
                <c:pt idx="47">
                  <c:v>0.19172338681313977</c:v>
                </c:pt>
                <c:pt idx="48">
                  <c:v>0.19092902964030192</c:v>
                </c:pt>
                <c:pt idx="49">
                  <c:v>0.19013978774734216</c:v>
                </c:pt>
                <c:pt idx="50">
                  <c:v>0.1893556268504436</c:v>
                </c:pt>
              </c:numCache>
            </c:numRef>
          </c:val>
          <c:extLst>
            <c:ext xmlns:c16="http://schemas.microsoft.com/office/drawing/2014/chart" uri="{C3380CC4-5D6E-409C-BE32-E72D297353CC}">
              <c16:uniqueId val="{00000001-C8DB-49D5-B3CB-46EE4FA77361}"/>
            </c:ext>
          </c:extLst>
        </c:ser>
        <c:ser>
          <c:idx val="2"/>
          <c:order val="2"/>
          <c:tx>
            <c:strRef>
              <c:f>'New population'!$V$2</c:f>
              <c:strCache>
                <c:ptCount val="1"/>
                <c:pt idx="0">
                  <c:v>Region 3</c:v>
                </c:pt>
              </c:strCache>
            </c:strRef>
          </c:tx>
          <c:spPr>
            <a:solidFill>
              <a:schemeClr val="accent3"/>
            </a:solidFill>
            <a:ln>
              <a:noFill/>
            </a:ln>
            <a:effectLst/>
          </c:spPr>
          <c:cat>
            <c:numRef>
              <c:f>'New population'!$A$4:$A$54</c:f>
              <c:numCache>
                <c:formatCode>General</c:formatCode>
                <c:ptCount val="5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numCache>
            </c:numRef>
          </c:cat>
          <c:val>
            <c:numRef>
              <c:f>'New population'!$V$4:$V$54</c:f>
              <c:numCache>
                <c:formatCode>0.00%</c:formatCode>
                <c:ptCount val="51"/>
                <c:pt idx="0">
                  <c:v>0.27593283408900732</c:v>
                </c:pt>
                <c:pt idx="1">
                  <c:v>0.27311890299838143</c:v>
                </c:pt>
                <c:pt idx="2">
                  <c:v>0.27287214243466246</c:v>
                </c:pt>
                <c:pt idx="3">
                  <c:v>0.27262019396084552</c:v>
                </c:pt>
                <c:pt idx="4">
                  <c:v>0.27236314504051817</c:v>
                </c:pt>
                <c:pt idx="5">
                  <c:v>0.2721010821239529</c:v>
                </c:pt>
                <c:pt idx="6">
                  <c:v>0.27174792497078371</c:v>
                </c:pt>
                <c:pt idx="7">
                  <c:v>0.27139461245508073</c:v>
                </c:pt>
                <c:pt idx="8">
                  <c:v>0.27104115466814233</c:v>
                </c:pt>
                <c:pt idx="9">
                  <c:v>0.27068756160212337</c:v>
                </c:pt>
                <c:pt idx="10">
                  <c:v>0.2703338431508025</c:v>
                </c:pt>
                <c:pt idx="11">
                  <c:v>0.26998000911034381</c:v>
                </c:pt>
                <c:pt idx="12">
                  <c:v>0.26962606918005433</c:v>
                </c:pt>
                <c:pt idx="13">
                  <c:v>0.26927203296313418</c:v>
                </c:pt>
                <c:pt idx="14">
                  <c:v>0.26891790996742337</c:v>
                </c:pt>
                <c:pt idx="15">
                  <c:v>0.2685637096061419</c:v>
                </c:pt>
                <c:pt idx="16">
                  <c:v>0.26820944119862528</c:v>
                </c:pt>
                <c:pt idx="17">
                  <c:v>0.26785511397105494</c:v>
                </c:pt>
                <c:pt idx="18">
                  <c:v>0.26750073705718275</c:v>
                </c:pt>
                <c:pt idx="19">
                  <c:v>0.2671463194990511</c:v>
                </c:pt>
                <c:pt idx="20">
                  <c:v>0.26679187024770762</c:v>
                </c:pt>
                <c:pt idx="21">
                  <c:v>0.26643739816391476</c:v>
                </c:pt>
                <c:pt idx="22">
                  <c:v>0.26608291201885459</c:v>
                </c:pt>
                <c:pt idx="23">
                  <c:v>0.26572842049482809</c:v>
                </c:pt>
                <c:pt idx="24">
                  <c:v>0.26537393218594962</c:v>
                </c:pt>
                <c:pt idx="25">
                  <c:v>0.26501945559883716</c:v>
                </c:pt>
                <c:pt idx="26">
                  <c:v>0.26466499915329672</c:v>
                </c:pt>
                <c:pt idx="27">
                  <c:v>0.26431057118300227</c:v>
                </c:pt>
                <c:pt idx="28">
                  <c:v>0.2639561799361706</c:v>
                </c:pt>
                <c:pt idx="29">
                  <c:v>0.26360183357623224</c:v>
                </c:pt>
                <c:pt idx="30">
                  <c:v>0.26324754018249585</c:v>
                </c:pt>
                <c:pt idx="31">
                  <c:v>0.26289330775080999</c:v>
                </c:pt>
                <c:pt idx="32">
                  <c:v>0.26253914419421859</c:v>
                </c:pt>
                <c:pt idx="33">
                  <c:v>0.26218505734361247</c:v>
                </c:pt>
                <c:pt idx="34">
                  <c:v>0.26183105494837583</c:v>
                </c:pt>
                <c:pt idx="35">
                  <c:v>0.26147714467702865</c:v>
                </c:pt>
                <c:pt idx="36">
                  <c:v>0.26112333411786387</c:v>
                </c:pt>
                <c:pt idx="37">
                  <c:v>0.26076963077958076</c:v>
                </c:pt>
                <c:pt idx="38">
                  <c:v>0.26041604209191271</c:v>
                </c:pt>
                <c:pt idx="39">
                  <c:v>0.26006257540625205</c:v>
                </c:pt>
                <c:pt idx="40">
                  <c:v>0.25970923799626849</c:v>
                </c:pt>
                <c:pt idx="41">
                  <c:v>0.25935603705852539</c:v>
                </c:pt>
                <c:pt idx="42">
                  <c:v>0.259002979713089</c:v>
                </c:pt>
                <c:pt idx="43">
                  <c:v>0.25865007300413617</c:v>
                </c:pt>
                <c:pt idx="44">
                  <c:v>0.25829732390055543</c:v>
                </c:pt>
                <c:pt idx="45">
                  <c:v>0.25794473929654466</c:v>
                </c:pt>
                <c:pt idx="46">
                  <c:v>0.257592326012205</c:v>
                </c:pt>
                <c:pt idx="47">
                  <c:v>0.25724009079412941</c:v>
                </c:pt>
                <c:pt idx="48">
                  <c:v>0.25688804031598778</c:v>
                </c:pt>
                <c:pt idx="49">
                  <c:v>0.25653618117910787</c:v>
                </c:pt>
                <c:pt idx="50">
                  <c:v>0.25618451991305136</c:v>
                </c:pt>
              </c:numCache>
            </c:numRef>
          </c:val>
          <c:extLst>
            <c:ext xmlns:c16="http://schemas.microsoft.com/office/drawing/2014/chart" uri="{C3380CC4-5D6E-409C-BE32-E72D297353CC}">
              <c16:uniqueId val="{00000002-C8DB-49D5-B3CB-46EE4FA77361}"/>
            </c:ext>
          </c:extLst>
        </c:ser>
        <c:ser>
          <c:idx val="3"/>
          <c:order val="3"/>
          <c:tx>
            <c:strRef>
              <c:f>'New population'!$W$2</c:f>
              <c:strCache>
                <c:ptCount val="1"/>
                <c:pt idx="0">
                  <c:v>Region 4</c:v>
                </c:pt>
              </c:strCache>
            </c:strRef>
          </c:tx>
          <c:spPr>
            <a:solidFill>
              <a:schemeClr val="accent4"/>
            </a:solidFill>
            <a:ln>
              <a:noFill/>
            </a:ln>
            <a:effectLst/>
          </c:spPr>
          <c:cat>
            <c:numRef>
              <c:f>'New population'!$A$4:$A$54</c:f>
              <c:numCache>
                <c:formatCode>General</c:formatCode>
                <c:ptCount val="5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numCache>
            </c:numRef>
          </c:cat>
          <c:val>
            <c:numRef>
              <c:f>'New population'!$W$4:$W$54</c:f>
              <c:numCache>
                <c:formatCode>0.00%</c:formatCode>
                <c:ptCount val="51"/>
                <c:pt idx="0">
                  <c:v>5.5845388974277023E-2</c:v>
                </c:pt>
                <c:pt idx="1">
                  <c:v>5.4167131868583886E-2</c:v>
                </c:pt>
                <c:pt idx="2">
                  <c:v>5.6068170072920358E-2</c:v>
                </c:pt>
                <c:pt idx="3">
                  <c:v>5.7959574203600601E-2</c:v>
                </c:pt>
                <c:pt idx="4">
                  <c:v>5.9841396477304735E-2</c:v>
                </c:pt>
                <c:pt idx="5">
                  <c:v>6.1713688798874615E-2</c:v>
                </c:pt>
                <c:pt idx="6">
                  <c:v>6.2743602912928881E-2</c:v>
                </c:pt>
                <c:pt idx="7">
                  <c:v>6.3769154047672555E-2</c:v>
                </c:pt>
                <c:pt idx="8">
                  <c:v>6.4790361036091537E-2</c:v>
                </c:pt>
                <c:pt idx="9">
                  <c:v>6.5807242626962456E-2</c:v>
                </c:pt>
                <c:pt idx="10">
                  <c:v>6.6819817485248886E-2</c:v>
                </c:pt>
                <c:pt idx="11">
                  <c:v>6.7828104192495825E-2</c:v>
                </c:pt>
                <c:pt idx="12">
                  <c:v>6.8832121247222003E-2</c:v>
                </c:pt>
                <c:pt idx="13">
                  <c:v>6.9831887065310336E-2</c:v>
                </c:pt>
                <c:pt idx="14">
                  <c:v>7.0827419980396336E-2</c:v>
                </c:pt>
                <c:pt idx="15">
                  <c:v>7.1818738244254748E-2</c:v>
                </c:pt>
                <c:pt idx="16">
                  <c:v>7.2805860027183922E-2</c:v>
                </c:pt>
                <c:pt idx="17">
                  <c:v>7.3788803418388643E-2</c:v>
                </c:pt>
                <c:pt idx="18">
                  <c:v>7.4767586426360791E-2</c:v>
                </c:pt>
                <c:pt idx="19">
                  <c:v>7.5742226979258198E-2</c:v>
                </c:pt>
                <c:pt idx="20">
                  <c:v>7.6712742925281546E-2</c:v>
                </c:pt>
                <c:pt idx="21">
                  <c:v>7.7679152033049453E-2</c:v>
                </c:pt>
                <c:pt idx="22">
                  <c:v>7.8641471991971676E-2</c:v>
                </c:pt>
                <c:pt idx="23">
                  <c:v>7.9599720412620326E-2</c:v>
                </c:pt>
                <c:pt idx="24">
                  <c:v>8.0553914827099352E-2</c:v>
                </c:pt>
                <c:pt idx="25">
                  <c:v>8.1504072689412316E-2</c:v>
                </c:pt>
                <c:pt idx="26">
                  <c:v>8.2450211375827934E-2</c:v>
                </c:pt>
                <c:pt idx="27">
                  <c:v>8.3392348185244172E-2</c:v>
                </c:pt>
                <c:pt idx="28">
                  <c:v>8.4330500339550321E-2</c:v>
                </c:pt>
                <c:pt idx="29">
                  <c:v>8.526468498398751E-2</c:v>
                </c:pt>
                <c:pt idx="30">
                  <c:v>8.6194919187506866E-2</c:v>
                </c:pt>
                <c:pt idx="31">
                  <c:v>8.7121219943126632E-2</c:v>
                </c:pt>
                <c:pt idx="32">
                  <c:v>8.8043604168287007E-2</c:v>
                </c:pt>
                <c:pt idx="33">
                  <c:v>8.8962088705203335E-2</c:v>
                </c:pt>
                <c:pt idx="34">
                  <c:v>8.9876690321217492E-2</c:v>
                </c:pt>
                <c:pt idx="35">
                  <c:v>9.0787425709147773E-2</c:v>
                </c:pt>
                <c:pt idx="36">
                  <c:v>9.1694311487636682E-2</c:v>
                </c:pt>
                <c:pt idx="37">
                  <c:v>9.259736420149732E-2</c:v>
                </c:pt>
                <c:pt idx="38">
                  <c:v>9.349660032205763E-2</c:v>
                </c:pt>
                <c:pt idx="39">
                  <c:v>9.4392036247503586E-2</c:v>
                </c:pt>
                <c:pt idx="40">
                  <c:v>9.5283688303219927E-2</c:v>
                </c:pt>
                <c:pt idx="41">
                  <c:v>9.6171572742129841E-2</c:v>
                </c:pt>
                <c:pt idx="42">
                  <c:v>9.7055705745032403E-2</c:v>
                </c:pt>
                <c:pt idx="43">
                  <c:v>9.7936103420938905E-2</c:v>
                </c:pt>
                <c:pt idx="44">
                  <c:v>9.8812781807407102E-2</c:v>
                </c:pt>
                <c:pt idx="45">
                  <c:v>9.9685756870873887E-2</c:v>
                </c:pt>
                <c:pt idx="46">
                  <c:v>0.10055504450698649</c:v>
                </c:pt>
                <c:pt idx="47">
                  <c:v>0.1014206605409318</c:v>
                </c:pt>
                <c:pt idx="48">
                  <c:v>0.10228262072776419</c:v>
                </c:pt>
                <c:pt idx="49">
                  <c:v>0.10314094075273181</c:v>
                </c:pt>
                <c:pt idx="50">
                  <c:v>0.10399563623160096</c:v>
                </c:pt>
              </c:numCache>
            </c:numRef>
          </c:val>
          <c:extLst>
            <c:ext xmlns:c16="http://schemas.microsoft.com/office/drawing/2014/chart" uri="{C3380CC4-5D6E-409C-BE32-E72D297353CC}">
              <c16:uniqueId val="{00000003-C8DB-49D5-B3CB-46EE4FA77361}"/>
            </c:ext>
          </c:extLst>
        </c:ser>
        <c:ser>
          <c:idx val="4"/>
          <c:order val="4"/>
          <c:tx>
            <c:strRef>
              <c:f>'New population'!$X$2</c:f>
              <c:strCache>
                <c:ptCount val="1"/>
                <c:pt idx="0">
                  <c:v>Region 5</c:v>
                </c:pt>
              </c:strCache>
            </c:strRef>
          </c:tx>
          <c:spPr>
            <a:solidFill>
              <a:schemeClr val="accent5"/>
            </a:solidFill>
            <a:ln>
              <a:noFill/>
            </a:ln>
            <a:effectLst/>
          </c:spPr>
          <c:cat>
            <c:numRef>
              <c:f>'New population'!$A$4:$A$54</c:f>
              <c:numCache>
                <c:formatCode>General</c:formatCode>
                <c:ptCount val="5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numCache>
            </c:numRef>
          </c:cat>
          <c:val>
            <c:numRef>
              <c:f>'New population'!$X$4:$X$54</c:f>
              <c:numCache>
                <c:formatCode>0.00%</c:formatCode>
                <c:ptCount val="51"/>
                <c:pt idx="0">
                  <c:v>6.999057120464465E-2</c:v>
                </c:pt>
                <c:pt idx="1">
                  <c:v>6.8398066588186285E-2</c:v>
                </c:pt>
                <c:pt idx="2">
                  <c:v>6.8801642362216586E-2</c:v>
                </c:pt>
                <c:pt idx="3">
                  <c:v>6.9196971413575642E-2</c:v>
                </c:pt>
                <c:pt idx="4">
                  <c:v>6.9584172747325923E-2</c:v>
                </c:pt>
                <c:pt idx="5">
                  <c:v>6.9963363831559766E-2</c:v>
                </c:pt>
                <c:pt idx="6">
                  <c:v>7.0378739749306432E-2</c:v>
                </c:pt>
                <c:pt idx="7">
                  <c:v>7.079044691835025E-2</c:v>
                </c:pt>
                <c:pt idx="8">
                  <c:v>7.1198512660943042E-2</c:v>
                </c:pt>
                <c:pt idx="9">
                  <c:v>7.1602964108385278E-2</c:v>
                </c:pt>
                <c:pt idx="10">
                  <c:v>7.2003828202326717E-2</c:v>
                </c:pt>
                <c:pt idx="11">
                  <c:v>7.2401131696058413E-2</c:v>
                </c:pt>
                <c:pt idx="12">
                  <c:v>7.2794901155795899E-2</c:v>
                </c:pt>
                <c:pt idx="13">
                  <c:v>7.3185162961953668E-2</c:v>
                </c:pt>
                <c:pt idx="14">
                  <c:v>7.3571943310411142E-2</c:v>
                </c:pt>
                <c:pt idx="15">
                  <c:v>7.3955268213770159E-2</c:v>
                </c:pt>
                <c:pt idx="16">
                  <c:v>7.4335163502603635E-2</c:v>
                </c:pt>
                <c:pt idx="17">
                  <c:v>7.4711654826696214E-2</c:v>
                </c:pt>
                <c:pt idx="18">
                  <c:v>7.5084767656276238E-2</c:v>
                </c:pt>
                <c:pt idx="19">
                  <c:v>7.5454527283239578E-2</c:v>
                </c:pt>
                <c:pt idx="20">
                  <c:v>7.5820958822365073E-2</c:v>
                </c:pt>
                <c:pt idx="21">
                  <c:v>7.6184087212521803E-2</c:v>
                </c:pt>
                <c:pt idx="22">
                  <c:v>7.6543937217868341E-2</c:v>
                </c:pt>
                <c:pt idx="23">
                  <c:v>7.6900533429043599E-2</c:v>
                </c:pt>
                <c:pt idx="24">
                  <c:v>7.7253900264349903E-2</c:v>
                </c:pt>
                <c:pt idx="25">
                  <c:v>7.760406197092809E-2</c:v>
                </c:pt>
                <c:pt idx="26">
                  <c:v>7.7951042625924408E-2</c:v>
                </c:pt>
                <c:pt idx="27">
                  <c:v>7.8294866137649799E-2</c:v>
                </c:pt>
                <c:pt idx="28">
                  <c:v>7.8635556246731173E-2</c:v>
                </c:pt>
                <c:pt idx="29">
                  <c:v>7.8973136527255183E-2</c:v>
                </c:pt>
                <c:pt idx="30">
                  <c:v>7.9307630387903755E-2</c:v>
                </c:pt>
                <c:pt idx="31">
                  <c:v>7.9639061073082579E-2</c:v>
                </c:pt>
                <c:pt idx="32">
                  <c:v>7.996745166404147E-2</c:v>
                </c:pt>
                <c:pt idx="33">
                  <c:v>8.0292825079987543E-2</c:v>
                </c:pt>
                <c:pt idx="34">
                  <c:v>8.0615204079190428E-2</c:v>
                </c:pt>
                <c:pt idx="35">
                  <c:v>8.0934611260080599E-2</c:v>
                </c:pt>
                <c:pt idx="36">
                  <c:v>8.1251069062339698E-2</c:v>
                </c:pt>
                <c:pt idx="37">
                  <c:v>8.1564599767984011E-2</c:v>
                </c:pt>
                <c:pt idx="38">
                  <c:v>8.1875225502440085E-2</c:v>
                </c:pt>
                <c:pt idx="39">
                  <c:v>8.2182968235613718E-2</c:v>
                </c:pt>
                <c:pt idx="40">
                  <c:v>8.2487849782951109E-2</c:v>
                </c:pt>
                <c:pt idx="41">
                  <c:v>8.2789891806493321E-2</c:v>
                </c:pt>
                <c:pt idx="42">
                  <c:v>8.3089115815923181E-2</c:v>
                </c:pt>
                <c:pt idx="43">
                  <c:v>8.3385543169605669E-2</c:v>
                </c:pt>
                <c:pt idx="44">
                  <c:v>8.3679195075620702E-2</c:v>
                </c:pt>
                <c:pt idx="45">
                  <c:v>8.3970092592789272E-2</c:v>
                </c:pt>
                <c:pt idx="46">
                  <c:v>8.4258256631692674E-2</c:v>
                </c:pt>
                <c:pt idx="47">
                  <c:v>8.4543707955684624E-2</c:v>
                </c:pt>
                <c:pt idx="48">
                  <c:v>8.4826467181896736E-2</c:v>
                </c:pt>
                <c:pt idx="49">
                  <c:v>8.5106554782237193E-2</c:v>
                </c:pt>
                <c:pt idx="50">
                  <c:v>8.5383991084382507E-2</c:v>
                </c:pt>
              </c:numCache>
            </c:numRef>
          </c:val>
          <c:extLst>
            <c:ext xmlns:c16="http://schemas.microsoft.com/office/drawing/2014/chart" uri="{C3380CC4-5D6E-409C-BE32-E72D297353CC}">
              <c16:uniqueId val="{00000004-C8DB-49D5-B3CB-46EE4FA77361}"/>
            </c:ext>
          </c:extLst>
        </c:ser>
        <c:ser>
          <c:idx val="5"/>
          <c:order val="5"/>
          <c:tx>
            <c:strRef>
              <c:f>'New population'!$Y$2</c:f>
              <c:strCache>
                <c:ptCount val="1"/>
                <c:pt idx="0">
                  <c:v>Region 6</c:v>
                </c:pt>
              </c:strCache>
            </c:strRef>
          </c:tx>
          <c:spPr>
            <a:solidFill>
              <a:schemeClr val="accent6"/>
            </a:solidFill>
            <a:ln>
              <a:noFill/>
            </a:ln>
            <a:effectLst/>
          </c:spPr>
          <c:cat>
            <c:numRef>
              <c:f>'New population'!$A$4:$A$54</c:f>
              <c:numCache>
                <c:formatCode>General</c:formatCode>
                <c:ptCount val="5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numCache>
            </c:numRef>
          </c:cat>
          <c:val>
            <c:numRef>
              <c:f>'New population'!$Y$4:$Y$54</c:f>
              <c:numCache>
                <c:formatCode>0.00%</c:formatCode>
                <c:ptCount val="51"/>
                <c:pt idx="0">
                  <c:v>1.7012278652066844E-2</c:v>
                </c:pt>
                <c:pt idx="1">
                  <c:v>1.70756852505855E-2</c:v>
                </c:pt>
                <c:pt idx="2">
                  <c:v>1.9054671814664713E-2</c:v>
                </c:pt>
                <c:pt idx="3">
                  <c:v>2.1020811036589204E-2</c:v>
                </c:pt>
                <c:pt idx="4">
                  <c:v>2.2974183568779203E-2</c:v>
                </c:pt>
                <c:pt idx="5">
                  <c:v>2.4914869550180213E-2</c:v>
                </c:pt>
                <c:pt idx="6">
                  <c:v>2.6054281720686009E-2</c:v>
                </c:pt>
                <c:pt idx="7">
                  <c:v>2.7189322905312497E-2</c:v>
                </c:pt>
                <c:pt idx="8">
                  <c:v>2.8320010814739477E-2</c:v>
                </c:pt>
                <c:pt idx="9">
                  <c:v>2.944636308321618E-2</c:v>
                </c:pt>
                <c:pt idx="10">
                  <c:v>3.0568397268915769E-2</c:v>
                </c:pt>
                <c:pt idx="11">
                  <c:v>3.1686130854288189E-2</c:v>
                </c:pt>
                <c:pt idx="12">
                  <c:v>3.2799581246411171E-2</c:v>
                </c:pt>
                <c:pt idx="13">
                  <c:v>3.390876577733945E-2</c:v>
                </c:pt>
                <c:pt idx="14">
                  <c:v>3.5013701704452331E-2</c:v>
                </c:pt>
                <c:pt idx="15">
                  <c:v>3.6114406210799428E-2</c:v>
                </c:pt>
                <c:pt idx="16">
                  <c:v>3.7210896405444671E-2</c:v>
                </c:pt>
                <c:pt idx="17">
                  <c:v>3.8303189323808697E-2</c:v>
                </c:pt>
                <c:pt idx="18">
                  <c:v>3.939130192800936E-2</c:v>
                </c:pt>
                <c:pt idx="19">
                  <c:v>4.047525110720071E-2</c:v>
                </c:pt>
                <c:pt idx="20">
                  <c:v>4.1555053677910132E-2</c:v>
                </c:pt>
                <c:pt idx="21">
                  <c:v>4.2630726384373915E-2</c:v>
                </c:pt>
                <c:pt idx="22">
                  <c:v>4.3702285898871089E-2</c:v>
                </c:pt>
                <c:pt idx="23">
                  <c:v>4.4769748822055533E-2</c:v>
                </c:pt>
                <c:pt idx="24">
                  <c:v>4.5833131683286572E-2</c:v>
                </c:pt>
                <c:pt idx="25">
                  <c:v>4.6892450940957821E-2</c:v>
                </c:pt>
                <c:pt idx="26">
                  <c:v>4.7947722982824403E-2</c:v>
                </c:pt>
                <c:pt idx="27">
                  <c:v>4.8998964126328558E-2</c:v>
                </c:pt>
                <c:pt idx="28">
                  <c:v>5.004619061892359E-2</c:v>
                </c:pt>
                <c:pt idx="29">
                  <c:v>5.1089418638396319E-2</c:v>
                </c:pt>
                <c:pt idx="30">
                  <c:v>5.212866429318766E-2</c:v>
                </c:pt>
                <c:pt idx="31">
                  <c:v>5.3163943622711964E-2</c:v>
                </c:pt>
                <c:pt idx="32">
                  <c:v>5.4195272597674524E-2</c:v>
                </c:pt>
                <c:pt idx="33">
                  <c:v>5.5222667120387522E-2</c:v>
                </c:pt>
                <c:pt idx="34">
                  <c:v>5.6246143025084475E-2</c:v>
                </c:pt>
                <c:pt idx="35">
                  <c:v>5.7265716078233171E-2</c:v>
                </c:pt>
                <c:pt idx="36">
                  <c:v>5.8281401978846847E-2</c:v>
                </c:pt>
                <c:pt idx="37">
                  <c:v>5.929321635879406E-2</c:v>
                </c:pt>
                <c:pt idx="38">
                  <c:v>6.0301174783106787E-2</c:v>
                </c:pt>
                <c:pt idx="39">
                  <c:v>6.1305292750287281E-2</c:v>
                </c:pt>
                <c:pt idx="40">
                  <c:v>6.2305585692613102E-2</c:v>
                </c:pt>
                <c:pt idx="41">
                  <c:v>6.3302068976440848E-2</c:v>
                </c:pt>
                <c:pt idx="42">
                  <c:v>6.4294757902508257E-2</c:v>
                </c:pt>
                <c:pt idx="43">
                  <c:v>6.5283667706234935E-2</c:v>
                </c:pt>
                <c:pt idx="44">
                  <c:v>6.6268813558021486E-2</c:v>
                </c:pt>
                <c:pt idx="45">
                  <c:v>6.7250210563547158E-2</c:v>
                </c:pt>
                <c:pt idx="46">
                  <c:v>6.8227873764066166E-2</c:v>
                </c:pt>
                <c:pt idx="47">
                  <c:v>6.920181813670237E-2</c:v>
                </c:pt>
                <c:pt idx="48">
                  <c:v>7.0172058594742556E-2</c:v>
                </c:pt>
                <c:pt idx="49">
                  <c:v>7.1138609987928328E-2</c:v>
                </c:pt>
                <c:pt idx="50">
                  <c:v>7.210148710274647E-2</c:v>
                </c:pt>
              </c:numCache>
            </c:numRef>
          </c:val>
          <c:extLst>
            <c:ext xmlns:c16="http://schemas.microsoft.com/office/drawing/2014/chart" uri="{C3380CC4-5D6E-409C-BE32-E72D297353CC}">
              <c16:uniqueId val="{00000005-C8DB-49D5-B3CB-46EE4FA77361}"/>
            </c:ext>
          </c:extLst>
        </c:ser>
        <c:dLbls>
          <c:showLegendKey val="0"/>
          <c:showVal val="0"/>
          <c:showCatName val="0"/>
          <c:showSerName val="0"/>
          <c:showPercent val="0"/>
          <c:showBubbleSize val="0"/>
        </c:dLbls>
        <c:axId val="673884592"/>
        <c:axId val="715469600"/>
      </c:areaChart>
      <c:catAx>
        <c:axId val="673884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469600"/>
        <c:crosses val="autoZero"/>
        <c:auto val="1"/>
        <c:lblAlgn val="ctr"/>
        <c:lblOffset val="100"/>
        <c:noMultiLvlLbl val="0"/>
      </c:catAx>
      <c:valAx>
        <c:axId val="71546960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884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'Severity Projections - AC'!$A$41:$A$59</c:f>
              <c:strCache>
                <c:ptCount val="19"/>
                <c:pt idx="0">
                  <c:v>Region</c:v>
                </c:pt>
                <c:pt idx="1">
                  <c:v>1</c:v>
                </c:pt>
                <c:pt idx="2">
                  <c:v>1</c:v>
                </c:pt>
                <c:pt idx="3">
                  <c:v>1</c:v>
                </c:pt>
                <c:pt idx="4">
                  <c:v>2</c:v>
                </c:pt>
                <c:pt idx="5">
                  <c:v>2</c:v>
                </c:pt>
                <c:pt idx="6">
                  <c:v>2</c:v>
                </c:pt>
                <c:pt idx="7">
                  <c:v>3</c:v>
                </c:pt>
                <c:pt idx="8">
                  <c:v>3</c:v>
                </c:pt>
                <c:pt idx="9">
                  <c:v>3</c:v>
                </c:pt>
                <c:pt idx="10">
                  <c:v>4</c:v>
                </c:pt>
                <c:pt idx="11">
                  <c:v>4</c:v>
                </c:pt>
                <c:pt idx="12">
                  <c:v>4</c:v>
                </c:pt>
                <c:pt idx="13">
                  <c:v>5</c:v>
                </c:pt>
                <c:pt idx="14">
                  <c:v>5</c:v>
                </c:pt>
                <c:pt idx="15">
                  <c:v>5</c:v>
                </c:pt>
                <c:pt idx="16">
                  <c:v>6</c:v>
                </c:pt>
                <c:pt idx="17">
                  <c:v>6</c:v>
                </c:pt>
                <c:pt idx="18">
                  <c:v>6</c:v>
                </c:pt>
              </c:strCache>
            </c:strRef>
          </c:cat>
          <c:val>
            <c:numRef>
              <c:f>'Severity Projections - AC'!$BD$41:$BD$59</c:f>
              <c:numCache>
                <c:formatCode>General</c:formatCode>
                <c:ptCount val="19"/>
                <c:pt idx="0">
                  <c:v>2070</c:v>
                </c:pt>
                <c:pt idx="1">
                  <c:v>3581209.7503113723</c:v>
                </c:pt>
                <c:pt idx="2">
                  <c:v>280504.92392827559</c:v>
                </c:pt>
                <c:pt idx="3">
                  <c:v>33209.212812018952</c:v>
                </c:pt>
                <c:pt idx="4">
                  <c:v>4238473.5935865249</c:v>
                </c:pt>
                <c:pt idx="5">
                  <c:v>331986.33931528655</c:v>
                </c:pt>
                <c:pt idx="6">
                  <c:v>39304.140765857672</c:v>
                </c:pt>
                <c:pt idx="7">
                  <c:v>2399401.987369569</c:v>
                </c:pt>
                <c:pt idx="8">
                  <c:v>187937.62953174152</c:v>
                </c:pt>
                <c:pt idx="9">
                  <c:v>22250.092417432454</c:v>
                </c:pt>
                <c:pt idx="10">
                  <c:v>2552220.7632599827</c:v>
                </c:pt>
                <c:pt idx="11">
                  <c:v>199907.44567812287</c:v>
                </c:pt>
                <c:pt idx="12">
                  <c:v>23667.210057336852</c:v>
                </c:pt>
                <c:pt idx="13">
                  <c:v>2225416.2619776353</c:v>
                </c:pt>
                <c:pt idx="14">
                  <c:v>174309.87373781321</c:v>
                </c:pt>
                <c:pt idx="15">
                  <c:v>20636.690904881387</c:v>
                </c:pt>
                <c:pt idx="16">
                  <c:v>2308811.1969471197</c:v>
                </c:pt>
                <c:pt idx="17">
                  <c:v>180841.93998138039</c:v>
                </c:pt>
                <c:pt idx="18">
                  <c:v>21410.026364399961</c:v>
                </c:pt>
              </c:numCache>
            </c:numRef>
          </c:val>
          <c:extLst>
            <c:ext xmlns:c16="http://schemas.microsoft.com/office/drawing/2014/chart" uri="{C3380CC4-5D6E-409C-BE32-E72D297353CC}">
              <c16:uniqueId val="{00000000-4C42-4221-90C9-C241EAD04575}"/>
            </c:ext>
          </c:extLst>
        </c:ser>
        <c:dLbls>
          <c:showLegendKey val="0"/>
          <c:showVal val="0"/>
          <c:showCatName val="0"/>
          <c:showSerName val="0"/>
          <c:showPercent val="0"/>
          <c:showBubbleSize val="0"/>
        </c:dLbls>
        <c:gapWidth val="219"/>
        <c:overlap val="-27"/>
        <c:axId val="910502688"/>
        <c:axId val="1805133456"/>
      </c:barChart>
      <c:catAx>
        <c:axId val="91050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33456"/>
        <c:crosses val="autoZero"/>
        <c:auto val="1"/>
        <c:lblAlgn val="ctr"/>
        <c:lblOffset val="100"/>
        <c:noMultiLvlLbl val="0"/>
      </c:catAx>
      <c:valAx>
        <c:axId val="180513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02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'Severity Projections - AC'!$A$41:$A$59</c:f>
              <c:strCache>
                <c:ptCount val="19"/>
                <c:pt idx="0">
                  <c:v>Region</c:v>
                </c:pt>
                <c:pt idx="1">
                  <c:v>1</c:v>
                </c:pt>
                <c:pt idx="2">
                  <c:v>1</c:v>
                </c:pt>
                <c:pt idx="3">
                  <c:v>1</c:v>
                </c:pt>
                <c:pt idx="4">
                  <c:v>2</c:v>
                </c:pt>
                <c:pt idx="5">
                  <c:v>2</c:v>
                </c:pt>
                <c:pt idx="6">
                  <c:v>2</c:v>
                </c:pt>
                <c:pt idx="7">
                  <c:v>3</c:v>
                </c:pt>
                <c:pt idx="8">
                  <c:v>3</c:v>
                </c:pt>
                <c:pt idx="9">
                  <c:v>3</c:v>
                </c:pt>
                <c:pt idx="10">
                  <c:v>4</c:v>
                </c:pt>
                <c:pt idx="11">
                  <c:v>4</c:v>
                </c:pt>
                <c:pt idx="12">
                  <c:v>4</c:v>
                </c:pt>
                <c:pt idx="13">
                  <c:v>5</c:v>
                </c:pt>
                <c:pt idx="14">
                  <c:v>5</c:v>
                </c:pt>
                <c:pt idx="15">
                  <c:v>5</c:v>
                </c:pt>
                <c:pt idx="16">
                  <c:v>6</c:v>
                </c:pt>
                <c:pt idx="17">
                  <c:v>6</c:v>
                </c:pt>
                <c:pt idx="18">
                  <c:v>6</c:v>
                </c:pt>
              </c:strCache>
            </c:strRef>
          </c:cat>
          <c:val>
            <c:numRef>
              <c:f>'Severity Projections - AC'!$F$41:$F$59</c:f>
              <c:numCache>
                <c:formatCode>General</c:formatCode>
                <c:ptCount val="19"/>
                <c:pt idx="0">
                  <c:v>2020</c:v>
                </c:pt>
                <c:pt idx="1">
                  <c:v>1400768.1877832927</c:v>
                </c:pt>
                <c:pt idx="2">
                  <c:v>109717.77732961268</c:v>
                </c:pt>
                <c:pt idx="3">
                  <c:v>12989.579525286643</c:v>
                </c:pt>
                <c:pt idx="4">
                  <c:v>1640044.6970656435</c:v>
                </c:pt>
                <c:pt idx="5">
                  <c:v>128459.55584485491</c:v>
                </c:pt>
                <c:pt idx="6">
                  <c:v>15208.434407449269</c:v>
                </c:pt>
                <c:pt idx="7">
                  <c:v>905501.82766064047</c:v>
                </c:pt>
                <c:pt idx="8">
                  <c:v>70925.117142944393</c:v>
                </c:pt>
                <c:pt idx="9">
                  <c:v>8396.8836633709161</c:v>
                </c:pt>
                <c:pt idx="10">
                  <c:v>903924.20767119364</c:v>
                </c:pt>
                <c:pt idx="11">
                  <c:v>70801.547437987931</c:v>
                </c:pt>
                <c:pt idx="12">
                  <c:v>8382.2545474239905</c:v>
                </c:pt>
                <c:pt idx="13">
                  <c:v>813411.45376142964</c:v>
                </c:pt>
                <c:pt idx="14">
                  <c:v>63711.967160717541</c:v>
                </c:pt>
                <c:pt idx="15">
                  <c:v>7542.9127739219948</c:v>
                </c:pt>
                <c:pt idx="16">
                  <c:v>812799.56469409401</c:v>
                </c:pt>
                <c:pt idx="17">
                  <c:v>63664.040736488183</c:v>
                </c:pt>
                <c:pt idx="18">
                  <c:v>7537.238268804158</c:v>
                </c:pt>
              </c:numCache>
            </c:numRef>
          </c:val>
          <c:extLst>
            <c:ext xmlns:c16="http://schemas.microsoft.com/office/drawing/2014/chart" uri="{C3380CC4-5D6E-409C-BE32-E72D297353CC}">
              <c16:uniqueId val="{00000000-58E2-46AF-8E1F-EE684BBCF36A}"/>
            </c:ext>
          </c:extLst>
        </c:ser>
        <c:dLbls>
          <c:showLegendKey val="0"/>
          <c:showVal val="0"/>
          <c:showCatName val="0"/>
          <c:showSerName val="0"/>
          <c:showPercent val="0"/>
          <c:showBubbleSize val="0"/>
        </c:dLbls>
        <c:gapWidth val="219"/>
        <c:axId val="910502688"/>
        <c:axId val="1805133456"/>
      </c:barChart>
      <c:catAx>
        <c:axId val="91050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133456"/>
        <c:crosses val="autoZero"/>
        <c:auto val="1"/>
        <c:lblAlgn val="ctr"/>
        <c:lblOffset val="100"/>
        <c:noMultiLvlLbl val="0"/>
      </c:catAx>
      <c:valAx>
        <c:axId val="180513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502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Voluntary vs Involuntary Costs (% of GDP)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'Voluntary vs Involuntary Costs'!$B$2</c:f>
              <c:strCache>
                <c:ptCount val="1"/>
                <c:pt idx="0">
                  <c:v>Involuntary Costs - SSP1‒ 2.6 </c:v>
                </c:pt>
              </c:strCache>
            </c:strRef>
          </c:tx>
          <c:spPr>
            <a:ln w="28575" cap="rnd">
              <a:solidFill>
                <a:schemeClr val="accent1"/>
              </a:solidFill>
              <a:round/>
            </a:ln>
            <a:effectLst/>
          </c:spPr>
          <c:marker>
            <c:symbol val="none"/>
          </c:marker>
          <c:cat>
            <c:numRef>
              <c:f>'Voluntary vs Involuntary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'Voluntary vs Involuntary Costs'!$B$3:$B$33</c:f>
              <c:numCache>
                <c:formatCode>0.00000%</c:formatCode>
                <c:ptCount val="31"/>
                <c:pt idx="0">
                  <c:v>4.797E-4</c:v>
                </c:pt>
                <c:pt idx="1">
                  <c:v>5.3970000000000005E-4</c:v>
                </c:pt>
                <c:pt idx="2">
                  <c:v>5.4770000000000003E-4</c:v>
                </c:pt>
                <c:pt idx="3">
                  <c:v>5.4659999999999995E-4</c:v>
                </c:pt>
                <c:pt idx="4">
                  <c:v>5.4549999999999998E-4</c:v>
                </c:pt>
                <c:pt idx="5">
                  <c:v>5.4440000000000001E-4</c:v>
                </c:pt>
                <c:pt idx="6">
                  <c:v>5.4330000000000003E-4</c:v>
                </c:pt>
                <c:pt idx="7">
                  <c:v>5.4259999999999996E-4</c:v>
                </c:pt>
                <c:pt idx="8">
                  <c:v>5.4199999999999995E-4</c:v>
                </c:pt>
                <c:pt idx="9">
                  <c:v>5.4129999999999998E-4</c:v>
                </c:pt>
                <c:pt idx="10">
                  <c:v>5.4770000000000003E-4</c:v>
                </c:pt>
                <c:pt idx="11">
                  <c:v>5.5480000000000004E-4</c:v>
                </c:pt>
                <c:pt idx="12">
                  <c:v>5.6280000000000002E-4</c:v>
                </c:pt>
                <c:pt idx="13">
                  <c:v>5.7169999999999996E-4</c:v>
                </c:pt>
                <c:pt idx="14">
                  <c:v>5.8169999999999999E-4</c:v>
                </c:pt>
                <c:pt idx="15">
                  <c:v>5.9279999999999999E-4</c:v>
                </c:pt>
                <c:pt idx="16">
                  <c:v>6.0510000000000002E-4</c:v>
                </c:pt>
                <c:pt idx="17">
                  <c:v>6.1890000000000003E-4</c:v>
                </c:pt>
                <c:pt idx="18">
                  <c:v>6.3420000000000002E-4</c:v>
                </c:pt>
                <c:pt idx="19">
                  <c:v>6.5129999999999995E-4</c:v>
                </c:pt>
                <c:pt idx="20">
                  <c:v>6.7989999999999999E-4</c:v>
                </c:pt>
                <c:pt idx="21">
                  <c:v>7.2009999999999999E-4</c:v>
                </c:pt>
                <c:pt idx="22">
                  <c:v>7.6800000000000002E-4</c:v>
                </c:pt>
                <c:pt idx="23">
                  <c:v>8.2010000000000004E-4</c:v>
                </c:pt>
                <c:pt idx="24">
                  <c:v>8.8820000000000001E-4</c:v>
                </c:pt>
                <c:pt idx="25">
                  <c:v>9.6940000000000004E-4</c:v>
                </c:pt>
                <c:pt idx="26">
                  <c:v>1.0660000000000001E-3</c:v>
                </c:pt>
                <c:pt idx="27">
                  <c:v>1.1811E-3</c:v>
                </c:pt>
                <c:pt idx="28">
                  <c:v>1.3182000000000001E-3</c:v>
                </c:pt>
                <c:pt idx="29">
                  <c:v>1.4813999999999999E-3</c:v>
                </c:pt>
                <c:pt idx="30">
                  <c:v>1.7214999999999999E-3</c:v>
                </c:pt>
              </c:numCache>
            </c:numRef>
          </c:val>
          <c:smooth val="0"/>
          <c:extLst>
            <c:ext xmlns:c16="http://schemas.microsoft.com/office/drawing/2014/chart" uri="{C3380CC4-5D6E-409C-BE32-E72D297353CC}">
              <c16:uniqueId val="{00000001-C889-497E-A588-4D7CEACE7C7E}"/>
            </c:ext>
          </c:extLst>
        </c:ser>
        <c:ser>
          <c:idx val="1"/>
          <c:order val="1"/>
          <c:tx>
            <c:strRef>
              <c:f>'Voluntary vs Involuntary Costs'!$C$2</c:f>
              <c:strCache>
                <c:ptCount val="1"/>
                <c:pt idx="0">
                  <c:v>Involuntary Costs - SSP2‒3.4 </c:v>
                </c:pt>
              </c:strCache>
            </c:strRef>
          </c:tx>
          <c:spPr>
            <a:ln w="28575" cap="rnd">
              <a:solidFill>
                <a:schemeClr val="accent2"/>
              </a:solidFill>
              <a:round/>
            </a:ln>
            <a:effectLst/>
          </c:spPr>
          <c:marker>
            <c:symbol val="none"/>
          </c:marker>
          <c:cat>
            <c:numRef>
              <c:f>'Voluntary vs Involuntary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'Voluntary vs Involuntary Costs'!$C$3:$C$33</c:f>
              <c:numCache>
                <c:formatCode>0.00000%</c:formatCode>
                <c:ptCount val="31"/>
                <c:pt idx="0">
                  <c:v>4.797E-4</c:v>
                </c:pt>
                <c:pt idx="1">
                  <c:v>5.3970000000000005E-4</c:v>
                </c:pt>
                <c:pt idx="2">
                  <c:v>5.4770000000000003E-4</c:v>
                </c:pt>
                <c:pt idx="3">
                  <c:v>5.4659999999999995E-4</c:v>
                </c:pt>
                <c:pt idx="4">
                  <c:v>5.4549999999999998E-4</c:v>
                </c:pt>
                <c:pt idx="5">
                  <c:v>5.4440000000000001E-4</c:v>
                </c:pt>
                <c:pt idx="6">
                  <c:v>5.4330000000000003E-4</c:v>
                </c:pt>
                <c:pt idx="7">
                  <c:v>5.4259999999999996E-4</c:v>
                </c:pt>
                <c:pt idx="8">
                  <c:v>5.4199999999999995E-4</c:v>
                </c:pt>
                <c:pt idx="9">
                  <c:v>5.4129999999999998E-4</c:v>
                </c:pt>
                <c:pt idx="10">
                  <c:v>5.486E-4</c:v>
                </c:pt>
                <c:pt idx="11">
                  <c:v>5.5690000000000004E-4</c:v>
                </c:pt>
                <c:pt idx="12">
                  <c:v>5.6630000000000005E-4</c:v>
                </c:pt>
                <c:pt idx="13">
                  <c:v>5.7689999999999998E-4</c:v>
                </c:pt>
                <c:pt idx="14">
                  <c:v>5.8889999999999995E-4</c:v>
                </c:pt>
                <c:pt idx="15">
                  <c:v>6.0249999999999995E-4</c:v>
                </c:pt>
                <c:pt idx="16">
                  <c:v>6.1779999999999995E-4</c:v>
                </c:pt>
                <c:pt idx="17">
                  <c:v>6.3509999999999999E-4</c:v>
                </c:pt>
                <c:pt idx="18">
                  <c:v>6.5450000000000003E-4</c:v>
                </c:pt>
                <c:pt idx="19">
                  <c:v>6.7639999999999996E-4</c:v>
                </c:pt>
                <c:pt idx="20">
                  <c:v>7.2170000000000003E-4</c:v>
                </c:pt>
                <c:pt idx="21">
                  <c:v>7.8470000000000005E-4</c:v>
                </c:pt>
                <c:pt idx="22">
                  <c:v>8.6350000000000001E-4</c:v>
                </c:pt>
                <c:pt idx="23">
                  <c:v>9.569E-4</c:v>
                </c:pt>
                <c:pt idx="24">
                  <c:v>1.0797999999999999E-3</c:v>
                </c:pt>
                <c:pt idx="25">
                  <c:v>1.2333999999999999E-3</c:v>
                </c:pt>
                <c:pt idx="26">
                  <c:v>1.4251000000000001E-3</c:v>
                </c:pt>
                <c:pt idx="27">
                  <c:v>1.6645E-3</c:v>
                </c:pt>
                <c:pt idx="28">
                  <c:v>1.9634000000000001E-3</c:v>
                </c:pt>
                <c:pt idx="29">
                  <c:v>2.3365E-3</c:v>
                </c:pt>
                <c:pt idx="30">
                  <c:v>3.0114E-3</c:v>
                </c:pt>
              </c:numCache>
            </c:numRef>
          </c:val>
          <c:smooth val="0"/>
          <c:extLst>
            <c:ext xmlns:c16="http://schemas.microsoft.com/office/drawing/2014/chart" uri="{C3380CC4-5D6E-409C-BE32-E72D297353CC}">
              <c16:uniqueId val="{00000003-C889-497E-A588-4D7CEACE7C7E}"/>
            </c:ext>
          </c:extLst>
        </c:ser>
        <c:ser>
          <c:idx val="2"/>
          <c:order val="2"/>
          <c:tx>
            <c:strRef>
              <c:f>'Voluntary vs Involuntary Costs'!$D$2</c:f>
              <c:strCache>
                <c:ptCount val="1"/>
                <c:pt idx="0">
                  <c:v>Involuntary Costs - SSP3‒6.0 </c:v>
                </c:pt>
              </c:strCache>
            </c:strRef>
          </c:tx>
          <c:spPr>
            <a:ln w="28575" cap="rnd">
              <a:solidFill>
                <a:srgbClr val="00B050"/>
              </a:solidFill>
              <a:round/>
            </a:ln>
            <a:effectLst/>
          </c:spPr>
          <c:marker>
            <c:symbol val="none"/>
          </c:marker>
          <c:cat>
            <c:numRef>
              <c:f>'Voluntary vs Involuntary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'Voluntary vs Involuntary Costs'!$D$3:$D$33</c:f>
              <c:numCache>
                <c:formatCode>0.00000%</c:formatCode>
                <c:ptCount val="31"/>
                <c:pt idx="0">
                  <c:v>4.797E-4</c:v>
                </c:pt>
                <c:pt idx="1">
                  <c:v>5.3970000000000005E-4</c:v>
                </c:pt>
                <c:pt idx="2">
                  <c:v>5.4770000000000003E-4</c:v>
                </c:pt>
                <c:pt idx="3">
                  <c:v>5.4659999999999995E-4</c:v>
                </c:pt>
                <c:pt idx="4">
                  <c:v>5.4549999999999998E-4</c:v>
                </c:pt>
                <c:pt idx="5">
                  <c:v>5.4440000000000001E-4</c:v>
                </c:pt>
                <c:pt idx="6">
                  <c:v>5.4330000000000003E-4</c:v>
                </c:pt>
                <c:pt idx="7">
                  <c:v>5.4259999999999996E-4</c:v>
                </c:pt>
                <c:pt idx="8">
                  <c:v>5.4199999999999995E-4</c:v>
                </c:pt>
                <c:pt idx="9">
                  <c:v>5.4129999999999998E-4</c:v>
                </c:pt>
                <c:pt idx="10">
                  <c:v>5.5080000000000005E-4</c:v>
                </c:pt>
                <c:pt idx="11">
                  <c:v>5.6179999999999999E-4</c:v>
                </c:pt>
                <c:pt idx="12">
                  <c:v>5.7470000000000004E-4</c:v>
                </c:pt>
                <c:pt idx="13">
                  <c:v>5.8960000000000002E-4</c:v>
                </c:pt>
                <c:pt idx="14">
                  <c:v>6.0700000000000001E-4</c:v>
                </c:pt>
                <c:pt idx="15">
                  <c:v>6.2719999999999996E-4</c:v>
                </c:pt>
                <c:pt idx="16">
                  <c:v>6.5059999999999998E-4</c:v>
                </c:pt>
                <c:pt idx="17">
                  <c:v>6.778E-4</c:v>
                </c:pt>
                <c:pt idx="18">
                  <c:v>7.094E-4</c:v>
                </c:pt>
                <c:pt idx="19">
                  <c:v>7.4589999999999997E-4</c:v>
                </c:pt>
                <c:pt idx="20">
                  <c:v>8.3029999999999996E-4</c:v>
                </c:pt>
                <c:pt idx="21">
                  <c:v>9.4930000000000004E-4</c:v>
                </c:pt>
                <c:pt idx="22">
                  <c:v>1.1075E-3</c:v>
                </c:pt>
                <c:pt idx="23">
                  <c:v>1.3125999999999999E-3</c:v>
                </c:pt>
                <c:pt idx="24">
                  <c:v>1.5916999999999999E-3</c:v>
                </c:pt>
                <c:pt idx="25">
                  <c:v>1.9624E-3</c:v>
                </c:pt>
                <c:pt idx="26">
                  <c:v>2.4547000000000002E-3</c:v>
                </c:pt>
                <c:pt idx="27">
                  <c:v>3.1083999999999999E-3</c:v>
                </c:pt>
                <c:pt idx="28">
                  <c:v>3.9763000000000003E-3</c:v>
                </c:pt>
                <c:pt idx="29">
                  <c:v>5.1285999999999997E-3</c:v>
                </c:pt>
                <c:pt idx="30">
                  <c:v>7.4790000000000004E-3</c:v>
                </c:pt>
              </c:numCache>
            </c:numRef>
          </c:val>
          <c:smooth val="0"/>
          <c:extLst>
            <c:ext xmlns:c16="http://schemas.microsoft.com/office/drawing/2014/chart" uri="{C3380CC4-5D6E-409C-BE32-E72D297353CC}">
              <c16:uniqueId val="{00000005-C889-497E-A588-4D7CEACE7C7E}"/>
            </c:ext>
          </c:extLst>
        </c:ser>
        <c:ser>
          <c:idx val="3"/>
          <c:order val="3"/>
          <c:tx>
            <c:strRef>
              <c:f>'Voluntary vs Involuntary Costs'!$E$2</c:f>
              <c:strCache>
                <c:ptCount val="1"/>
                <c:pt idx="0">
                  <c:v>Involuntary Costs - SSP5‒Baseline </c:v>
                </c:pt>
              </c:strCache>
            </c:strRef>
          </c:tx>
          <c:spPr>
            <a:ln w="28575" cap="rnd">
              <a:solidFill>
                <a:schemeClr val="accent4"/>
              </a:solidFill>
              <a:round/>
            </a:ln>
            <a:effectLst/>
          </c:spPr>
          <c:marker>
            <c:symbol val="none"/>
          </c:marker>
          <c:cat>
            <c:numRef>
              <c:f>'Voluntary vs Involuntary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'Voluntary vs Involuntary Costs'!$E$3:$E$33</c:f>
              <c:numCache>
                <c:formatCode>0.00000%</c:formatCode>
                <c:ptCount val="31"/>
                <c:pt idx="0">
                  <c:v>4.797E-4</c:v>
                </c:pt>
                <c:pt idx="1">
                  <c:v>5.3970000000000005E-4</c:v>
                </c:pt>
                <c:pt idx="2">
                  <c:v>5.4770000000000003E-4</c:v>
                </c:pt>
                <c:pt idx="3">
                  <c:v>5.4659999999999995E-4</c:v>
                </c:pt>
                <c:pt idx="4">
                  <c:v>5.4549999999999998E-4</c:v>
                </c:pt>
                <c:pt idx="5">
                  <c:v>5.4440000000000001E-4</c:v>
                </c:pt>
                <c:pt idx="6">
                  <c:v>5.4330000000000003E-4</c:v>
                </c:pt>
                <c:pt idx="7">
                  <c:v>5.4259999999999996E-4</c:v>
                </c:pt>
                <c:pt idx="8">
                  <c:v>5.4199999999999995E-4</c:v>
                </c:pt>
                <c:pt idx="9">
                  <c:v>5.4129999999999998E-4</c:v>
                </c:pt>
                <c:pt idx="10">
                  <c:v>5.5210000000000003E-4</c:v>
                </c:pt>
                <c:pt idx="11">
                  <c:v>5.6490000000000002E-4</c:v>
                </c:pt>
                <c:pt idx="12">
                  <c:v>5.8009999999999995E-4</c:v>
                </c:pt>
                <c:pt idx="13">
                  <c:v>5.9809999999999996E-4</c:v>
                </c:pt>
                <c:pt idx="14">
                  <c:v>6.1939999999999999E-4</c:v>
                </c:pt>
                <c:pt idx="15">
                  <c:v>6.4459999999999995E-4</c:v>
                </c:pt>
                <c:pt idx="16">
                  <c:v>6.7429999999999996E-4</c:v>
                </c:pt>
                <c:pt idx="17">
                  <c:v>7.094E-4</c:v>
                </c:pt>
                <c:pt idx="18">
                  <c:v>7.5089999999999998E-4</c:v>
                </c:pt>
                <c:pt idx="19">
                  <c:v>7.9969999999999998E-4</c:v>
                </c:pt>
                <c:pt idx="20">
                  <c:v>9.3669999999999995E-4</c:v>
                </c:pt>
                <c:pt idx="21">
                  <c:v>1.1405E-3</c:v>
                </c:pt>
                <c:pt idx="22">
                  <c:v>1.4329E-3</c:v>
                </c:pt>
                <c:pt idx="23">
                  <c:v>1.8473999999999999E-3</c:v>
                </c:pt>
                <c:pt idx="24">
                  <c:v>2.4488999999999999E-3</c:v>
                </c:pt>
                <c:pt idx="25">
                  <c:v>3.3115000000000002E-3</c:v>
                </c:pt>
                <c:pt idx="26">
                  <c:v>4.5482999999999999E-3</c:v>
                </c:pt>
                <c:pt idx="27">
                  <c:v>6.3214999999999999E-3</c:v>
                </c:pt>
                <c:pt idx="28">
                  <c:v>8.8637999999999998E-3</c:v>
                </c:pt>
                <c:pt idx="29">
                  <c:v>1.25083E-2</c:v>
                </c:pt>
                <c:pt idx="30">
                  <c:v>2.2132700000000002E-2</c:v>
                </c:pt>
              </c:numCache>
            </c:numRef>
          </c:val>
          <c:smooth val="0"/>
          <c:extLst>
            <c:ext xmlns:c16="http://schemas.microsoft.com/office/drawing/2014/chart" uri="{C3380CC4-5D6E-409C-BE32-E72D297353CC}">
              <c16:uniqueId val="{00000007-C889-497E-A588-4D7CEACE7C7E}"/>
            </c:ext>
          </c:extLst>
        </c:ser>
        <c:ser>
          <c:idx val="4"/>
          <c:order val="4"/>
          <c:tx>
            <c:strRef>
              <c:f>'Voluntary vs Involuntary Costs'!$G$2</c:f>
              <c:strCache>
                <c:ptCount val="1"/>
                <c:pt idx="0">
                  <c:v>Voluntary Costs across all SSPs</c:v>
                </c:pt>
              </c:strCache>
            </c:strRef>
          </c:tx>
          <c:spPr>
            <a:ln w="28575" cap="rnd">
              <a:solidFill>
                <a:schemeClr val="bg2">
                  <a:lumMod val="75000"/>
                </a:schemeClr>
              </a:solidFill>
              <a:round/>
            </a:ln>
            <a:effectLst/>
          </c:spPr>
          <c:marker>
            <c:symbol val="none"/>
          </c:marker>
          <c:cat>
            <c:numRef>
              <c:f>'Voluntary vs Involuntary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'Voluntary vs Involuntary Costs'!$G$3:$G$33</c:f>
              <c:numCache>
                <c:formatCode>0.00000%</c:formatCode>
                <c:ptCount val="31"/>
                <c:pt idx="0">
                  <c:v>0</c:v>
                </c:pt>
                <c:pt idx="1">
                  <c:v>0</c:v>
                </c:pt>
                <c:pt idx="2">
                  <c:v>4.8139999999999999E-4</c:v>
                </c:pt>
                <c:pt idx="3">
                  <c:v>4.7919999999999999E-4</c:v>
                </c:pt>
                <c:pt idx="4">
                  <c:v>4.7699999999999999E-4</c:v>
                </c:pt>
                <c:pt idx="5">
                  <c:v>4.749E-4</c:v>
                </c:pt>
                <c:pt idx="6">
                  <c:v>1.8900000000000001E-4</c:v>
                </c:pt>
                <c:pt idx="7">
                  <c:v>1.886E-4</c:v>
                </c:pt>
                <c:pt idx="8">
                  <c:v>1.8809999999999999E-4</c:v>
                </c:pt>
                <c:pt idx="9">
                  <c:v>1.8770000000000001E-4</c:v>
                </c:pt>
                <c:pt idx="10">
                  <c:v>1.873E-4</c:v>
                </c:pt>
                <c:pt idx="11">
                  <c:v>1.8689999999999999E-4</c:v>
                </c:pt>
                <c:pt idx="12">
                  <c:v>1.864E-4</c:v>
                </c:pt>
                <c:pt idx="13">
                  <c:v>1.8599999999999999E-4</c:v>
                </c:pt>
                <c:pt idx="14">
                  <c:v>1.8560000000000001E-4</c:v>
                </c:pt>
                <c:pt idx="15">
                  <c:v>1.852E-4</c:v>
                </c:pt>
                <c:pt idx="16">
                  <c:v>1.8479999999999999E-4</c:v>
                </c:pt>
                <c:pt idx="17">
                  <c:v>1.8440000000000001E-4</c:v>
                </c:pt>
                <c:pt idx="18">
                  <c:v>1.839E-4</c:v>
                </c:pt>
                <c:pt idx="19">
                  <c:v>1.8349999999999999E-4</c:v>
                </c:pt>
                <c:pt idx="20">
                  <c:v>1.8310000000000001E-4</c:v>
                </c:pt>
                <c:pt idx="21">
                  <c:v>1.827E-4</c:v>
                </c:pt>
                <c:pt idx="22">
                  <c:v>1.8230000000000001E-4</c:v>
                </c:pt>
                <c:pt idx="23">
                  <c:v>1.819E-4</c:v>
                </c:pt>
                <c:pt idx="24">
                  <c:v>1.8149999999999999E-4</c:v>
                </c:pt>
                <c:pt idx="25">
                  <c:v>1.8110000000000001E-4</c:v>
                </c:pt>
                <c:pt idx="26">
                  <c:v>1.807E-4</c:v>
                </c:pt>
                <c:pt idx="27">
                  <c:v>1.8029999999999999E-4</c:v>
                </c:pt>
                <c:pt idx="28">
                  <c:v>1.7990000000000001E-4</c:v>
                </c:pt>
                <c:pt idx="29">
                  <c:v>1.795E-4</c:v>
                </c:pt>
                <c:pt idx="30">
                  <c:v>1.7919999999999999E-4</c:v>
                </c:pt>
              </c:numCache>
            </c:numRef>
          </c:val>
          <c:smooth val="0"/>
          <c:extLst>
            <c:ext xmlns:c16="http://schemas.microsoft.com/office/drawing/2014/chart" uri="{C3380CC4-5D6E-409C-BE32-E72D297353CC}">
              <c16:uniqueId val="{00000009-C889-497E-A588-4D7CEACE7C7E}"/>
            </c:ext>
          </c:extLst>
        </c:ser>
        <c:dLbls>
          <c:showLegendKey val="0"/>
          <c:showVal val="0"/>
          <c:showCatName val="0"/>
          <c:showSerName val="0"/>
          <c:showPercent val="0"/>
          <c:showBubbleSize val="0"/>
        </c:dLbls>
        <c:smooth val="0"/>
        <c:axId val="1283551575"/>
        <c:axId val="1685165640"/>
      </c:lineChart>
      <c:catAx>
        <c:axId val="1283551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165640"/>
        <c:crosses val="autoZero"/>
        <c:auto val="0"/>
        <c:lblAlgn val="ctr"/>
        <c:lblOffset val="100"/>
        <c:noMultiLvlLbl val="0"/>
      </c:catAx>
      <c:valAx>
        <c:axId val="16851656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551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Total Costs - With Program</c:v>
          </c:tx>
          <c:spPr>
            <a:ln w="28575" cap="rnd">
              <a:solidFill>
                <a:schemeClr val="accent2"/>
              </a:solidFill>
              <a:round/>
            </a:ln>
            <a:effectLst/>
          </c:spPr>
          <c:marker>
            <c:symbol val="none"/>
          </c:marker>
          <c:cat>
            <c:numRef>
              <c:f>'Total Costs With Program'!$A$6:$A$56</c:f>
              <c:numCache>
                <c:formatCode>General</c:formatCode>
                <c:ptCount val="5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pt idx="43">
                  <c:v>2063</c:v>
                </c:pt>
                <c:pt idx="44">
                  <c:v>2064</c:v>
                </c:pt>
                <c:pt idx="45">
                  <c:v>2065</c:v>
                </c:pt>
                <c:pt idx="46">
                  <c:v>2066</c:v>
                </c:pt>
                <c:pt idx="47">
                  <c:v>2067</c:v>
                </c:pt>
                <c:pt idx="48">
                  <c:v>2068</c:v>
                </c:pt>
                <c:pt idx="49">
                  <c:v>2069</c:v>
                </c:pt>
                <c:pt idx="50">
                  <c:v>2070</c:v>
                </c:pt>
              </c:numCache>
            </c:numRef>
          </c:cat>
          <c:val>
            <c:numRef>
              <c:f>'Total Costs With Program'!$B$6:$B$56</c:f>
              <c:numCache>
                <c:formatCode>General</c:formatCode>
                <c:ptCount val="51"/>
                <c:pt idx="0">
                  <c:v>726310467.14137566</c:v>
                </c:pt>
                <c:pt idx="1">
                  <c:v>833496920.98135996</c:v>
                </c:pt>
                <c:pt idx="2">
                  <c:v>1522480331.3142562</c:v>
                </c:pt>
                <c:pt idx="3">
                  <c:v>1548166122.9731276</c:v>
                </c:pt>
                <c:pt idx="4">
                  <c:v>1574306888.3314574</c:v>
                </c:pt>
                <c:pt idx="5">
                  <c:v>1600910973.2943873</c:v>
                </c:pt>
                <c:pt idx="6">
                  <c:v>1206205831.9995315</c:v>
                </c:pt>
                <c:pt idx="7">
                  <c:v>1228623881.3507679</c:v>
                </c:pt>
                <c:pt idx="8">
                  <c:v>1251464393.2299213</c:v>
                </c:pt>
                <c:pt idx="9">
                  <c:v>1274735420.1203315</c:v>
                </c:pt>
                <c:pt idx="10">
                  <c:v>1323550995.0214028</c:v>
                </c:pt>
                <c:pt idx="11">
                  <c:v>1376581356.2796166</c:v>
                </c:pt>
                <c:pt idx="12">
                  <c:v>1434336666.8825085</c:v>
                </c:pt>
                <c:pt idx="13">
                  <c:v>1497392962.6044877</c:v>
                </c:pt>
                <c:pt idx="14">
                  <c:v>1566400742.4795809</c:v>
                </c:pt>
                <c:pt idx="15">
                  <c:v>1642094681.3308465</c:v>
                </c:pt>
                <c:pt idx="16">
                  <c:v>1725304610.9666243</c:v>
                </c:pt>
                <c:pt idx="17">
                  <c:v>1816967935.8132637</c:v>
                </c:pt>
                <c:pt idx="18">
                  <c:v>1918143670.4176421</c:v>
                </c:pt>
                <c:pt idx="19">
                  <c:v>2030028310.7478757</c:v>
                </c:pt>
                <c:pt idx="20">
                  <c:v>2208090854.8838968</c:v>
                </c:pt>
                <c:pt idx="21">
                  <c:v>2431556457.4726348</c:v>
                </c:pt>
                <c:pt idx="22">
                  <c:v>2698188683.885077</c:v>
                </c:pt>
                <c:pt idx="23">
                  <c:v>3006719156.3722916</c:v>
                </c:pt>
                <c:pt idx="24">
                  <c:v>3388852038.3845596</c:v>
                </c:pt>
                <c:pt idx="25">
                  <c:v>3847828580.8209581</c:v>
                </c:pt>
                <c:pt idx="26">
                  <c:v>4399977651.4561672</c:v>
                </c:pt>
                <c:pt idx="27">
                  <c:v>5065115520.7144489</c:v>
                </c:pt>
                <c:pt idx="28">
                  <c:v>5867291053.7328863</c:v>
                </c:pt>
                <c:pt idx="29">
                  <c:v>6835690151.9544468</c:v>
                </c:pt>
                <c:pt idx="30">
                  <c:v>8249068522.1344547</c:v>
                </c:pt>
                <c:pt idx="31">
                  <c:v>10022129493.941402</c:v>
                </c:pt>
                <c:pt idx="32">
                  <c:v>12247970781.278862</c:v>
                </c:pt>
                <c:pt idx="33">
                  <c:v>15043817715.312244</c:v>
                </c:pt>
                <c:pt idx="34">
                  <c:v>18557277112.329494</c:v>
                </c:pt>
                <c:pt idx="35">
                  <c:v>22974212223.822449</c:v>
                </c:pt>
                <c:pt idx="36">
                  <c:v>28528658992.278835</c:v>
                </c:pt>
                <c:pt idx="37">
                  <c:v>35515312772.796715</c:v>
                </c:pt>
                <c:pt idx="38">
                  <c:v>44305251858.596832</c:v>
                </c:pt>
                <c:pt idx="39">
                  <c:v>55365736889.551147</c:v>
                </c:pt>
                <c:pt idx="40">
                  <c:v>69934116348.849792</c:v>
                </c:pt>
                <c:pt idx="41">
                  <c:v>88446564265.166931</c:v>
                </c:pt>
                <c:pt idx="42">
                  <c:v>111973004219.02502</c:v>
                </c:pt>
                <c:pt idx="43">
                  <c:v>141873653933.07153</c:v>
                </c:pt>
                <c:pt idx="44">
                  <c:v>179877792468.65912</c:v>
                </c:pt>
                <c:pt idx="45">
                  <c:v>228183900637.12598</c:v>
                </c:pt>
                <c:pt idx="46">
                  <c:v>289586974398.65869</c:v>
                </c:pt>
                <c:pt idx="47">
                  <c:v>367640384889.96204</c:v>
                </c:pt>
                <c:pt idx="48">
                  <c:v>466861659702.25891</c:v>
                </c:pt>
                <c:pt idx="49">
                  <c:v>592994104035.94202</c:v>
                </c:pt>
                <c:pt idx="50">
                  <c:v>746019900889.24744</c:v>
                </c:pt>
              </c:numCache>
            </c:numRef>
          </c:val>
          <c:smooth val="0"/>
          <c:extLst>
            <c:ext xmlns:c16="http://schemas.microsoft.com/office/drawing/2014/chart" uri="{C3380CC4-5D6E-409C-BE32-E72D297353CC}">
              <c16:uniqueId val="{00000001-1521-8542-B830-A6BA30DAAA50}"/>
            </c:ext>
          </c:extLst>
        </c:ser>
        <c:dLbls>
          <c:showLegendKey val="0"/>
          <c:showVal val="0"/>
          <c:showCatName val="0"/>
          <c:showSerName val="0"/>
          <c:showPercent val="0"/>
          <c:showBubbleSize val="0"/>
        </c:dLbls>
        <c:smooth val="0"/>
        <c:axId val="1449407343"/>
        <c:axId val="1449324847"/>
      </c:lineChart>
      <c:catAx>
        <c:axId val="144940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324847"/>
        <c:crosses val="autoZero"/>
        <c:auto val="1"/>
        <c:lblAlgn val="ctr"/>
        <c:lblOffset val="100"/>
        <c:noMultiLvlLbl val="0"/>
      </c:catAx>
      <c:valAx>
        <c:axId val="1449324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40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r>
              <a:rPr lang="en-AU" sz="1300"/>
              <a:t>Cost to Storslysia</a:t>
            </a:r>
            <a:r>
              <a:rPr lang="en-AU" sz="1300" baseline="0"/>
              <a:t> of hazard events as a proportion of GDP</a:t>
            </a:r>
            <a:endParaRPr lang="en-AU" sz="1300"/>
          </a:p>
        </c:rich>
      </c:tx>
      <c:layout>
        <c:manualLayout>
          <c:xMode val="edge"/>
          <c:yMode val="edge"/>
          <c:x val="0.15298699179969963"/>
          <c:y val="3.2996111604901353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79797223701697"/>
          <c:y val="0.1211677317911912"/>
          <c:w val="0.82897561022422472"/>
          <c:h val="0.57255923933811936"/>
        </c:manualLayout>
      </c:layout>
      <c:lineChart>
        <c:grouping val="standard"/>
        <c:varyColors val="0"/>
        <c:ser>
          <c:idx val="1"/>
          <c:order val="1"/>
          <c:tx>
            <c:strRef>
              <c:f>'Total Costs'!$J$2</c:f>
              <c:strCache>
                <c:ptCount val="1"/>
                <c:pt idx="0">
                  <c:v>SSP1‒ 2.6</c:v>
                </c:pt>
              </c:strCache>
            </c:strRef>
          </c:tx>
          <c:spPr>
            <a:ln w="28575" cap="rnd">
              <a:solidFill>
                <a:schemeClr val="accent6">
                  <a:lumMod val="20000"/>
                  <a:lumOff val="80000"/>
                </a:schemeClr>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Costs'!$J$3:$J$33</c:f>
              <c:numCache>
                <c:formatCode>0.000000%</c:formatCode>
                <c:ptCount val="31"/>
                <c:pt idx="0">
                  <c:v>1.1770545439133693E-3</c:v>
                </c:pt>
                <c:pt idx="1">
                  <c:v>1.1973377994651557E-3</c:v>
                </c:pt>
                <c:pt idx="2">
                  <c:v>1.1966337658073762E-3</c:v>
                </c:pt>
                <c:pt idx="3">
                  <c:v>1.1959317379939397E-3</c:v>
                </c:pt>
                <c:pt idx="4">
                  <c:v>1.1952317098350841E-3</c:v>
                </c:pt>
                <c:pt idx="5">
                  <c:v>1.1945336751611384E-3</c:v>
                </c:pt>
                <c:pt idx="6">
                  <c:v>1.1938376278224543E-3</c:v>
                </c:pt>
                <c:pt idx="7">
                  <c:v>1.1931435616893418E-3</c:v>
                </c:pt>
                <c:pt idx="8">
                  <c:v>1.1924514706519993E-3</c:v>
                </c:pt>
                <c:pt idx="9">
                  <c:v>1.1917613486204502E-3</c:v>
                </c:pt>
                <c:pt idx="10">
                  <c:v>1.2164369977629968E-3</c:v>
                </c:pt>
                <c:pt idx="11">
                  <c:v>1.2438767225077633E-3</c:v>
                </c:pt>
                <c:pt idx="12">
                  <c:v>1.274381311552148E-3</c:v>
                </c:pt>
                <c:pt idx="13">
                  <c:v>1.3082843101590196E-3</c:v>
                </c:pt>
                <c:pt idx="14">
                  <c:v>1.3459555873445038E-3</c:v>
                </c:pt>
                <c:pt idx="15">
                  <c:v>1.3878052915325238E-3</c:v>
                </c:pt>
                <c:pt idx="16">
                  <c:v>1.434288236980131E-3</c:v>
                </c:pt>
                <c:pt idx="17">
                  <c:v>1.4859087678845532E-3</c:v>
                </c:pt>
                <c:pt idx="18">
                  <c:v>1.5432261521915209E-3</c:v>
                </c:pt>
                <c:pt idx="19">
                  <c:v>1.6068605627893159E-3</c:v>
                </c:pt>
                <c:pt idx="20">
                  <c:v>1.7205798541877052E-3</c:v>
                </c:pt>
                <c:pt idx="21">
                  <c:v>1.8682963508467507E-3</c:v>
                </c:pt>
                <c:pt idx="22">
                  <c:v>2.0442596246715637E-3</c:v>
                </c:pt>
                <c:pt idx="23">
                  <c:v>2.2437182248728955E-3</c:v>
                </c:pt>
                <c:pt idx="24">
                  <c:v>2.493335700144008E-3</c:v>
                </c:pt>
                <c:pt idx="25">
                  <c:v>2.7905953773821493E-3</c:v>
                </c:pt>
                <c:pt idx="26">
                  <c:v>3.144566071393717E-3</c:v>
                </c:pt>
                <c:pt idx="27">
                  <c:v>3.5660429376634154E-3</c:v>
                </c:pt>
                <c:pt idx="28">
                  <c:v>4.0678760985622389E-3</c:v>
                </c:pt>
                <c:pt idx="29">
                  <c:v>4.6653618268404258E-3</c:v>
                </c:pt>
                <c:pt idx="30">
                  <c:v>5.5436328739762132E-3</c:v>
                </c:pt>
              </c:numCache>
            </c:numRef>
          </c:val>
          <c:smooth val="0"/>
          <c:extLst>
            <c:ext xmlns:c16="http://schemas.microsoft.com/office/drawing/2014/chart" uri="{C3380CC4-5D6E-409C-BE32-E72D297353CC}">
              <c16:uniqueId val="{00000001-595F-48FF-96C8-C8945DB4BE39}"/>
            </c:ext>
          </c:extLst>
        </c:ser>
        <c:ser>
          <c:idx val="2"/>
          <c:order val="2"/>
          <c:tx>
            <c:strRef>
              <c:f>'Total Costs'!$K$2</c:f>
              <c:strCache>
                <c:ptCount val="1"/>
                <c:pt idx="0">
                  <c:v>SSP2‒3.4</c:v>
                </c:pt>
              </c:strCache>
            </c:strRef>
          </c:tx>
          <c:spPr>
            <a:ln w="28575" cap="rnd">
              <a:solidFill>
                <a:schemeClr val="accent3">
                  <a:lumMod val="40000"/>
                  <a:lumOff val="60000"/>
                </a:schemeClr>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Costs'!$K$3:$K$33</c:f>
              <c:numCache>
                <c:formatCode>0.000000%</c:formatCode>
                <c:ptCount val="31"/>
                <c:pt idx="0">
                  <c:v>1.1770545439133693E-3</c:v>
                </c:pt>
                <c:pt idx="1">
                  <c:v>1.1973377994651557E-3</c:v>
                </c:pt>
                <c:pt idx="2">
                  <c:v>1.196633765807376E-3</c:v>
                </c:pt>
                <c:pt idx="3">
                  <c:v>1.1959317379939397E-3</c:v>
                </c:pt>
                <c:pt idx="4">
                  <c:v>1.1952317098350841E-3</c:v>
                </c:pt>
                <c:pt idx="5">
                  <c:v>1.1945336751611384E-3</c:v>
                </c:pt>
                <c:pt idx="6">
                  <c:v>1.1938376278224543E-3</c:v>
                </c:pt>
                <c:pt idx="7">
                  <c:v>1.1931435616893418E-3</c:v>
                </c:pt>
                <c:pt idx="8">
                  <c:v>1.1924514706519991E-3</c:v>
                </c:pt>
                <c:pt idx="9">
                  <c:v>1.1917613486204502E-3</c:v>
                </c:pt>
                <c:pt idx="10">
                  <c:v>1.2198281552281288E-3</c:v>
                </c:pt>
                <c:pt idx="11">
                  <c:v>1.2514470067866257E-3</c:v>
                </c:pt>
                <c:pt idx="12">
                  <c:v>1.2870561911376384E-3</c:v>
                </c:pt>
                <c:pt idx="13">
                  <c:v>1.3271481079039356E-3</c:v>
                </c:pt>
                <c:pt idx="14">
                  <c:v>1.3722759491273679E-3</c:v>
                </c:pt>
                <c:pt idx="15">
                  <c:v>1.4230612046984559E-3</c:v>
                </c:pt>
                <c:pt idx="16">
                  <c:v>1.4802020944063236E-3</c:v>
                </c:pt>
                <c:pt idx="17">
                  <c:v>1.5444830410095232E-3</c:v>
                </c:pt>
                <c:pt idx="18">
                  <c:v>1.6167853128521957E-3</c:v>
                </c:pt>
                <c:pt idx="19">
                  <c:v>1.6980989804176274E-3</c:v>
                </c:pt>
                <c:pt idx="20">
                  <c:v>1.8724418770230439E-3</c:v>
                </c:pt>
                <c:pt idx="21">
                  <c:v>2.1030643493195065E-3</c:v>
                </c:pt>
                <c:pt idx="22">
                  <c:v>2.3911253246618855E-3</c:v>
                </c:pt>
                <c:pt idx="23">
                  <c:v>2.7407604651132943E-3</c:v>
                </c:pt>
                <c:pt idx="24">
                  <c:v>3.1900391989083737E-3</c:v>
                </c:pt>
                <c:pt idx="25">
                  <c:v>3.7510543527269199E-3</c:v>
                </c:pt>
                <c:pt idx="26">
                  <c:v>4.4515540880220392E-3</c:v>
                </c:pt>
                <c:pt idx="27">
                  <c:v>5.3261775460808347E-3</c:v>
                </c:pt>
                <c:pt idx="28">
                  <c:v>6.4181661539517753E-3</c:v>
                </c:pt>
                <c:pt idx="29">
                  <c:v>7.781499916086094E-3</c:v>
                </c:pt>
                <c:pt idx="30">
                  <c:v>1.0246193604681562E-2</c:v>
                </c:pt>
              </c:numCache>
            </c:numRef>
          </c:val>
          <c:smooth val="0"/>
          <c:extLst>
            <c:ext xmlns:c16="http://schemas.microsoft.com/office/drawing/2014/chart" uri="{C3380CC4-5D6E-409C-BE32-E72D297353CC}">
              <c16:uniqueId val="{00000002-595F-48FF-96C8-C8945DB4BE39}"/>
            </c:ext>
          </c:extLst>
        </c:ser>
        <c:ser>
          <c:idx val="3"/>
          <c:order val="3"/>
          <c:tx>
            <c:strRef>
              <c:f>'Total Costs'!$L$2</c:f>
              <c:strCache>
                <c:ptCount val="1"/>
                <c:pt idx="0">
                  <c:v>SSP3‒6.0</c:v>
                </c:pt>
              </c:strCache>
            </c:strRef>
          </c:tx>
          <c:spPr>
            <a:ln w="28575" cap="rnd">
              <a:solidFill>
                <a:schemeClr val="accent4">
                  <a:lumMod val="20000"/>
                  <a:lumOff val="80000"/>
                </a:schemeClr>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Costs'!$L$3:$L$33</c:f>
              <c:numCache>
                <c:formatCode>0.000000%</c:formatCode>
                <c:ptCount val="31"/>
                <c:pt idx="0">
                  <c:v>1.1770545439133693E-3</c:v>
                </c:pt>
                <c:pt idx="1">
                  <c:v>1.1973377994651557E-3</c:v>
                </c:pt>
                <c:pt idx="2">
                  <c:v>1.196633765807376E-3</c:v>
                </c:pt>
                <c:pt idx="3">
                  <c:v>1.1959317379939397E-3</c:v>
                </c:pt>
                <c:pt idx="4">
                  <c:v>1.1952317098350841E-3</c:v>
                </c:pt>
                <c:pt idx="5">
                  <c:v>1.1945336751611384E-3</c:v>
                </c:pt>
                <c:pt idx="6">
                  <c:v>1.1938376278224543E-3</c:v>
                </c:pt>
                <c:pt idx="7">
                  <c:v>1.1931435616893418E-3</c:v>
                </c:pt>
                <c:pt idx="8">
                  <c:v>1.1924514706519991E-3</c:v>
                </c:pt>
                <c:pt idx="9">
                  <c:v>1.1917613486204502E-3</c:v>
                </c:pt>
                <c:pt idx="10">
                  <c:v>1.2275584104662974E-3</c:v>
                </c:pt>
                <c:pt idx="11">
                  <c:v>1.2690728390577261E-3</c:v>
                </c:pt>
                <c:pt idx="12">
                  <c:v>1.3171999473184867E-3</c:v>
                </c:pt>
                <c:pt idx="13">
                  <c:v>1.3729752999061362E-3</c:v>
                </c:pt>
                <c:pt idx="14">
                  <c:v>1.4375966836430074E-3</c:v>
                </c:pt>
                <c:pt idx="15">
                  <c:v>1.5124495196152073E-3</c:v>
                </c:pt>
                <c:pt idx="16">
                  <c:v>1.5991362560769233E-3</c:v>
                </c:pt>
                <c:pt idx="17">
                  <c:v>1.6995103657532064E-3</c:v>
                </c:pt>
                <c:pt idx="18">
                  <c:v>1.8157156688202469E-3</c:v>
                </c:pt>
                <c:pt idx="19">
                  <c:v>1.9502318158305153E-3</c:v>
                </c:pt>
                <c:pt idx="20">
                  <c:v>2.2667238759010206E-3</c:v>
                </c:pt>
                <c:pt idx="21">
                  <c:v>2.7008857400063128E-3</c:v>
                </c:pt>
                <c:pt idx="22">
                  <c:v>3.2776796674553804E-3</c:v>
                </c:pt>
                <c:pt idx="23">
                  <c:v>4.0337630627848894E-3</c:v>
                </c:pt>
                <c:pt idx="24">
                  <c:v>5.0515314193009982E-3</c:v>
                </c:pt>
                <c:pt idx="25">
                  <c:v>6.4033622537520724E-3</c:v>
                </c:pt>
                <c:pt idx="26">
                  <c:v>8.1988341329214919E-3</c:v>
                </c:pt>
                <c:pt idx="27">
                  <c:v>1.0583469586936982E-2</c:v>
                </c:pt>
                <c:pt idx="28">
                  <c:v>1.3750525448120778E-2</c:v>
                </c:pt>
                <c:pt idx="29">
                  <c:v>1.795665065678945E-2</c:v>
                </c:pt>
                <c:pt idx="30">
                  <c:v>2.653442970967955E-2</c:v>
                </c:pt>
              </c:numCache>
            </c:numRef>
          </c:val>
          <c:smooth val="0"/>
          <c:extLst>
            <c:ext xmlns:c16="http://schemas.microsoft.com/office/drawing/2014/chart" uri="{C3380CC4-5D6E-409C-BE32-E72D297353CC}">
              <c16:uniqueId val="{00000003-595F-48FF-96C8-C8945DB4BE39}"/>
            </c:ext>
          </c:extLst>
        </c:ser>
        <c:ser>
          <c:idx val="4"/>
          <c:order val="4"/>
          <c:tx>
            <c:strRef>
              <c:f>'Total Costs'!$M$2</c:f>
              <c:strCache>
                <c:ptCount val="1"/>
                <c:pt idx="0">
                  <c:v>SSP5‒Baseline</c:v>
                </c:pt>
              </c:strCache>
            </c:strRef>
          </c:tx>
          <c:spPr>
            <a:ln w="28575" cap="rnd">
              <a:solidFill>
                <a:schemeClr val="accent5">
                  <a:lumMod val="20000"/>
                  <a:lumOff val="80000"/>
                </a:schemeClr>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Costs'!$M$3:$M$33</c:f>
              <c:numCache>
                <c:formatCode>0.000000%</c:formatCode>
                <c:ptCount val="31"/>
                <c:pt idx="0">
                  <c:v>1.1770545439133693E-3</c:v>
                </c:pt>
                <c:pt idx="1">
                  <c:v>1.1973377994651557E-3</c:v>
                </c:pt>
                <c:pt idx="2">
                  <c:v>1.196633765807376E-3</c:v>
                </c:pt>
                <c:pt idx="3">
                  <c:v>1.1959317379939397E-3</c:v>
                </c:pt>
                <c:pt idx="4">
                  <c:v>1.1952317098350841E-3</c:v>
                </c:pt>
                <c:pt idx="5">
                  <c:v>1.1945336751611384E-3</c:v>
                </c:pt>
                <c:pt idx="6">
                  <c:v>1.1938376278224543E-3</c:v>
                </c:pt>
                <c:pt idx="7">
                  <c:v>1.1931435616893418E-3</c:v>
                </c:pt>
                <c:pt idx="8">
                  <c:v>1.1924514706519991E-3</c:v>
                </c:pt>
                <c:pt idx="9">
                  <c:v>1.1917613486204502E-3</c:v>
                </c:pt>
                <c:pt idx="10">
                  <c:v>1.2324145665890999E-3</c:v>
                </c:pt>
                <c:pt idx="11">
                  <c:v>1.2804078358717654E-3</c:v>
                </c:pt>
                <c:pt idx="12">
                  <c:v>1.3370436621986867E-3</c:v>
                </c:pt>
                <c:pt idx="13">
                  <c:v>1.4038557471572663E-3</c:v>
                </c:pt>
                <c:pt idx="14">
                  <c:v>1.482650025453177E-3</c:v>
                </c:pt>
                <c:pt idx="15">
                  <c:v>1.5755529862853334E-3</c:v>
                </c:pt>
                <c:pt idx="16">
                  <c:v>1.6850685717649261E-3</c:v>
                </c:pt>
                <c:pt idx="17">
                  <c:v>1.8141451748038466E-3</c:v>
                </c:pt>
                <c:pt idx="18">
                  <c:v>1.9662545291283264E-3</c:v>
                </c:pt>
                <c:pt idx="19">
                  <c:v>2.1454846022700008E-3</c:v>
                </c:pt>
                <c:pt idx="20">
                  <c:v>2.6526699196707374E-3</c:v>
                </c:pt>
                <c:pt idx="21">
                  <c:v>3.3950585281089895E-3</c:v>
                </c:pt>
                <c:pt idx="22">
                  <c:v>4.4600360303944818E-3</c:v>
                </c:pt>
                <c:pt idx="23">
                  <c:v>5.9775222054478357E-3</c:v>
                </c:pt>
                <c:pt idx="24">
                  <c:v>8.1686287313369951E-3</c:v>
                </c:pt>
                <c:pt idx="25">
                  <c:v>1.1311265018162415E-2</c:v>
                </c:pt>
                <c:pt idx="26">
                  <c:v>1.5818527394483754E-2</c:v>
                </c:pt>
                <c:pt idx="27">
                  <c:v>2.2282853831408066E-2</c:v>
                </c:pt>
                <c:pt idx="28">
                  <c:v>3.1553883323277326E-2</c:v>
                </c:pt>
                <c:pt idx="29">
                  <c:v>4.4850117139887728E-2</c:v>
                </c:pt>
                <c:pt idx="30">
                  <c:v>7.9958689720891235E-2</c:v>
                </c:pt>
              </c:numCache>
            </c:numRef>
          </c:val>
          <c:smooth val="0"/>
          <c:extLst>
            <c:ext xmlns:c16="http://schemas.microsoft.com/office/drawing/2014/chart" uri="{C3380CC4-5D6E-409C-BE32-E72D297353CC}">
              <c16:uniqueId val="{00000004-595F-48FF-96C8-C8945DB4BE39}"/>
            </c:ext>
          </c:extLst>
        </c:ser>
        <c:ser>
          <c:idx val="5"/>
          <c:order val="5"/>
          <c:tx>
            <c:strRef>
              <c:f>'Total Costs With Program'!$I$5</c:f>
              <c:strCache>
                <c:ptCount val="1"/>
                <c:pt idx="0">
                  <c:v>SSP1‒ 2.6 with program</c:v>
                </c:pt>
              </c:strCache>
            </c:strRef>
          </c:tx>
          <c:spPr>
            <a:ln w="28575" cap="rnd">
              <a:solidFill>
                <a:schemeClr val="accent6"/>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 With Program'!$I$6:$I$36</c:f>
              <c:numCache>
                <c:formatCode>0.000000%</c:formatCode>
                <c:ptCount val="31"/>
                <c:pt idx="0">
                  <c:v>5.6001902234635505E-4</c:v>
                </c:pt>
                <c:pt idx="1">
                  <c:v>6.1889902208443759E-4</c:v>
                </c:pt>
                <c:pt idx="2">
                  <c:v>1.1083254749039322E-3</c:v>
                </c:pt>
                <c:pt idx="3">
                  <c:v>1.1049255420691544E-3</c:v>
                </c:pt>
                <c:pt idx="4">
                  <c:v>1.1015511723906327E-3</c:v>
                </c:pt>
                <c:pt idx="5">
                  <c:v>1.0982021536178612E-3</c:v>
                </c:pt>
                <c:pt idx="6">
                  <c:v>8.1121572710028591E-4</c:v>
                </c:pt>
                <c:pt idx="7">
                  <c:v>8.1009083485681971E-4</c:v>
                </c:pt>
                <c:pt idx="8">
                  <c:v>8.0897125804942039E-4</c:v>
                </c:pt>
                <c:pt idx="9">
                  <c:v>8.0785696926496779E-4</c:v>
                </c:pt>
                <c:pt idx="10">
                  <c:v>8.2234665391152275E-4</c:v>
                </c:pt>
                <c:pt idx="11">
                  <c:v>8.3852489786181387E-4</c:v>
                </c:pt>
                <c:pt idx="12">
                  <c:v>8.5657423676853666E-4</c:v>
                </c:pt>
                <c:pt idx="13">
                  <c:v>8.7669700559300995E-4</c:v>
                </c:pt>
                <c:pt idx="14">
                  <c:v>8.9911748631273732E-4</c:v>
                </c:pt>
                <c:pt idx="15">
                  <c:v>9.2408428864595006E-4</c:v>
                </c:pt>
                <c:pt idx="16">
                  <c:v>9.5187298907909986E-4</c:v>
                </c:pt>
                <c:pt idx="17">
                  <c:v>9.8278905622765553E-4</c:v>
                </c:pt>
                <c:pt idx="18">
                  <c:v>1.0171710936028853E-3</c:v>
                </c:pt>
                <c:pt idx="19">
                  <c:v>1.0553944342298496E-3</c:v>
                </c:pt>
                <c:pt idx="20">
                  <c:v>1.1254584655153172E-3</c:v>
                </c:pt>
                <c:pt idx="21">
                  <c:v>1.2150571885139714E-3</c:v>
                </c:pt>
                <c:pt idx="22">
                  <c:v>1.3218570941993676E-3</c:v>
                </c:pt>
                <c:pt idx="23">
                  <c:v>1.4441253195091905E-3</c:v>
                </c:pt>
                <c:pt idx="24">
                  <c:v>1.5957485317345044E-3</c:v>
                </c:pt>
                <c:pt idx="25">
                  <c:v>1.7763452969958237E-3</c:v>
                </c:pt>
                <c:pt idx="26">
                  <c:v>1.9914159130970674E-3</c:v>
                </c:pt>
                <c:pt idx="27">
                  <c:v>2.2475050986321809E-3</c:v>
                </c:pt>
                <c:pt idx="28">
                  <c:v>2.5524003263868137E-3</c:v>
                </c:pt>
                <c:pt idx="29">
                  <c:v>2.9153678226281252E-3</c:v>
                </c:pt>
                <c:pt idx="30">
                  <c:v>3.4491789476514385E-3</c:v>
                </c:pt>
              </c:numCache>
            </c:numRef>
          </c:val>
          <c:smooth val="0"/>
          <c:extLst>
            <c:ext xmlns:c16="http://schemas.microsoft.com/office/drawing/2014/chart" uri="{C3380CC4-5D6E-409C-BE32-E72D297353CC}">
              <c16:uniqueId val="{00000005-595F-48FF-96C8-C8945DB4BE39}"/>
            </c:ext>
          </c:extLst>
        </c:ser>
        <c:ser>
          <c:idx val="6"/>
          <c:order val="6"/>
          <c:tx>
            <c:strRef>
              <c:f>'Total Costs With Program'!$J$5</c:f>
              <c:strCache>
                <c:ptCount val="1"/>
                <c:pt idx="0">
                  <c:v>SSP2‒3.4 with program</c:v>
                </c:pt>
              </c:strCache>
            </c:strRef>
          </c:tx>
          <c:spPr>
            <a:ln w="28575" cap="rnd">
              <a:solidFill>
                <a:schemeClr val="accent3"/>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 With Program'!$J$6:$J$36</c:f>
              <c:numCache>
                <c:formatCode>0.000000%</c:formatCode>
                <c:ptCount val="31"/>
                <c:pt idx="0">
                  <c:v>5.6001902234635505E-4</c:v>
                </c:pt>
                <c:pt idx="1">
                  <c:v>6.1889902208443759E-4</c:v>
                </c:pt>
                <c:pt idx="2">
                  <c:v>1.1083254749039322E-3</c:v>
                </c:pt>
                <c:pt idx="3">
                  <c:v>1.1049255420691544E-3</c:v>
                </c:pt>
                <c:pt idx="4">
                  <c:v>1.1015511723906327E-3</c:v>
                </c:pt>
                <c:pt idx="5">
                  <c:v>1.0982021536178612E-3</c:v>
                </c:pt>
                <c:pt idx="6">
                  <c:v>8.1121572710028591E-4</c:v>
                </c:pt>
                <c:pt idx="7">
                  <c:v>8.1009083485681971E-4</c:v>
                </c:pt>
                <c:pt idx="8">
                  <c:v>8.0897125804942039E-4</c:v>
                </c:pt>
                <c:pt idx="9">
                  <c:v>8.0785696926496779E-4</c:v>
                </c:pt>
                <c:pt idx="10">
                  <c:v>8.2443221182191629E-4</c:v>
                </c:pt>
                <c:pt idx="11">
                  <c:v>8.431784380474156E-4</c:v>
                </c:pt>
                <c:pt idx="12">
                  <c:v>8.643620062055102E-4</c:v>
                </c:pt>
                <c:pt idx="13">
                  <c:v>8.8828203960481943E-4</c:v>
                </c:pt>
                <c:pt idx="14">
                  <c:v>9.1527445731863304E-4</c:v>
                </c:pt>
                <c:pt idx="15">
                  <c:v>9.4571650084031484E-4</c:v>
                </c:pt>
                <c:pt idx="16">
                  <c:v>9.8003181770252431E-4</c:v>
                </c:pt>
                <c:pt idx="17">
                  <c:v>1.0186961705998495E-3</c:v>
                </c:pt>
                <c:pt idx="18">
                  <c:v>1.0622438489900988E-3</c:v>
                </c:pt>
                <c:pt idx="19">
                  <c:v>1.1112748696234991E-3</c:v>
                </c:pt>
                <c:pt idx="20">
                  <c:v>1.2184271860093765E-3</c:v>
                </c:pt>
                <c:pt idx="21">
                  <c:v>1.3587162901032219E-3</c:v>
                </c:pt>
                <c:pt idx="22">
                  <c:v>1.5340169026637094E-3</c:v>
                </c:pt>
                <c:pt idx="23">
                  <c:v>1.7480062832749364E-3</c:v>
                </c:pt>
                <c:pt idx="24">
                  <c:v>2.0215111741690829E-3</c:v>
                </c:pt>
                <c:pt idx="25">
                  <c:v>2.363035268899289E-3</c:v>
                </c:pt>
                <c:pt idx="26">
                  <c:v>2.7894338485010477E-3</c:v>
                </c:pt>
                <c:pt idx="27">
                  <c:v>3.3217394634114457E-3</c:v>
                </c:pt>
                <c:pt idx="28">
                  <c:v>3.9861972425667873E-3</c:v>
                </c:pt>
                <c:pt idx="29">
                  <c:v>4.8155568096362386E-3</c:v>
                </c:pt>
                <c:pt idx="30">
                  <c:v>6.3155297182808474E-3</c:v>
                </c:pt>
              </c:numCache>
            </c:numRef>
          </c:val>
          <c:smooth val="0"/>
          <c:extLst>
            <c:ext xmlns:c16="http://schemas.microsoft.com/office/drawing/2014/chart" uri="{C3380CC4-5D6E-409C-BE32-E72D297353CC}">
              <c16:uniqueId val="{00000006-595F-48FF-96C8-C8945DB4BE39}"/>
            </c:ext>
          </c:extLst>
        </c:ser>
        <c:ser>
          <c:idx val="7"/>
          <c:order val="7"/>
          <c:tx>
            <c:strRef>
              <c:f>'Total Costs With Program'!$K$5</c:f>
              <c:strCache>
                <c:ptCount val="1"/>
                <c:pt idx="0">
                  <c:v>SSP3‒6.0 with program</c:v>
                </c:pt>
              </c:strCache>
            </c:strRef>
          </c:tx>
          <c:spPr>
            <a:ln w="28575" cap="rnd">
              <a:solidFill>
                <a:schemeClr val="accent4"/>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 With Program'!$K$6:$K$36</c:f>
              <c:numCache>
                <c:formatCode>0.000000%</c:formatCode>
                <c:ptCount val="31"/>
                <c:pt idx="0">
                  <c:v>5.6001902234635505E-4</c:v>
                </c:pt>
                <c:pt idx="1">
                  <c:v>6.1889902208443759E-4</c:v>
                </c:pt>
                <c:pt idx="2">
                  <c:v>1.1083254749039322E-3</c:v>
                </c:pt>
                <c:pt idx="3">
                  <c:v>1.1049255420691544E-3</c:v>
                </c:pt>
                <c:pt idx="4">
                  <c:v>1.1015511723906327E-3</c:v>
                </c:pt>
                <c:pt idx="5">
                  <c:v>1.0982021536178612E-3</c:v>
                </c:pt>
                <c:pt idx="6">
                  <c:v>8.1121572710028591E-4</c:v>
                </c:pt>
                <c:pt idx="7">
                  <c:v>8.1009083485681971E-4</c:v>
                </c:pt>
                <c:pt idx="8">
                  <c:v>8.0897125804942039E-4</c:v>
                </c:pt>
                <c:pt idx="9">
                  <c:v>8.0785696926496779E-4</c:v>
                </c:pt>
                <c:pt idx="10">
                  <c:v>8.2918630983331513E-4</c:v>
                </c:pt>
                <c:pt idx="11">
                  <c:v>8.5401323840059E-4</c:v>
                </c:pt>
                <c:pt idx="12">
                  <c:v>8.8288309916875404E-4</c:v>
                </c:pt>
                <c:pt idx="13">
                  <c:v>9.1642640296104205E-4</c:v>
                </c:pt>
                <c:pt idx="14">
                  <c:v>9.5537212855733634E-4</c:v>
                </c:pt>
                <c:pt idx="15">
                  <c:v>1.0005631016608665E-3</c:v>
                </c:pt>
                <c:pt idx="16">
                  <c:v>1.0529737760499958E-3</c:v>
                </c:pt>
                <c:pt idx="17">
                  <c:v>1.1137307921735607E-3</c:v>
                </c:pt>
                <c:pt idx="18">
                  <c:v>1.1841367470752269E-3</c:v>
                </c:pt>
                <c:pt idx="19">
                  <c:v>1.2656976773195371E-3</c:v>
                </c:pt>
                <c:pt idx="20">
                  <c:v>1.4598034844751943E-3</c:v>
                </c:pt>
                <c:pt idx="21">
                  <c:v>1.7245348192707274E-3</c:v>
                </c:pt>
                <c:pt idx="22">
                  <c:v>2.076276340727335E-3</c:v>
                </c:pt>
                <c:pt idx="23">
                  <c:v>2.5385203356460546E-3</c:v>
                </c:pt>
                <c:pt idx="24">
                  <c:v>3.1590881319874431E-3</c:v>
                </c:pt>
                <c:pt idx="25">
                  <c:v>3.9831798954547415E-3</c:v>
                </c:pt>
                <c:pt idx="26">
                  <c:v>5.0774400480724981E-3</c:v>
                </c:pt>
                <c:pt idx="27">
                  <c:v>6.530337117795419E-3</c:v>
                </c:pt>
                <c:pt idx="28">
                  <c:v>8.4593107292171218E-3</c:v>
                </c:pt>
                <c:pt idx="29">
                  <c:v>1.1020259176761554E-2</c:v>
                </c:pt>
                <c:pt idx="30">
                  <c:v>1.6243694559812172E-2</c:v>
                </c:pt>
              </c:numCache>
            </c:numRef>
          </c:val>
          <c:smooth val="0"/>
          <c:extLst>
            <c:ext xmlns:c16="http://schemas.microsoft.com/office/drawing/2014/chart" uri="{C3380CC4-5D6E-409C-BE32-E72D297353CC}">
              <c16:uniqueId val="{00000007-595F-48FF-96C8-C8945DB4BE39}"/>
            </c:ext>
          </c:extLst>
        </c:ser>
        <c:ser>
          <c:idx val="8"/>
          <c:order val="8"/>
          <c:tx>
            <c:strRef>
              <c:f>'Total Costs With Program'!$L$5</c:f>
              <c:strCache>
                <c:ptCount val="1"/>
                <c:pt idx="0">
                  <c:v>SSP5‒Baseline with program</c:v>
                </c:pt>
              </c:strCache>
            </c:strRef>
          </c:tx>
          <c:spPr>
            <a:ln w="28575" cap="rnd">
              <a:solidFill>
                <a:schemeClr val="accent5"/>
              </a:solidFill>
              <a:round/>
            </a:ln>
            <a:effectLst/>
          </c:spPr>
          <c:marker>
            <c:symbol val="none"/>
          </c:marker>
          <c:cat>
            <c:numRef>
              <c:f>'Total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'Total Costs With Program'!$L$6:$L$36</c:f>
              <c:numCache>
                <c:formatCode>0.000000%</c:formatCode>
                <c:ptCount val="31"/>
                <c:pt idx="0">
                  <c:v>5.6001902234635505E-4</c:v>
                </c:pt>
                <c:pt idx="1">
                  <c:v>6.1889902208443759E-4</c:v>
                </c:pt>
                <c:pt idx="2">
                  <c:v>1.1083254749039322E-3</c:v>
                </c:pt>
                <c:pt idx="3">
                  <c:v>1.1049255420691544E-3</c:v>
                </c:pt>
                <c:pt idx="4">
                  <c:v>1.1015511723906327E-3</c:v>
                </c:pt>
                <c:pt idx="5">
                  <c:v>1.0982021536178612E-3</c:v>
                </c:pt>
                <c:pt idx="6">
                  <c:v>8.1121572710028591E-4</c:v>
                </c:pt>
                <c:pt idx="7">
                  <c:v>8.1009083485681971E-4</c:v>
                </c:pt>
                <c:pt idx="8">
                  <c:v>8.0897125804942039E-4</c:v>
                </c:pt>
                <c:pt idx="9">
                  <c:v>8.0785696926496779E-4</c:v>
                </c:pt>
                <c:pt idx="10">
                  <c:v>8.3217284022010806E-4</c:v>
                </c:pt>
                <c:pt idx="11">
                  <c:v>8.6098099036798739E-4</c:v>
                </c:pt>
                <c:pt idx="12">
                  <c:v>8.9507558393499558E-4</c:v>
                </c:pt>
                <c:pt idx="13">
                  <c:v>9.3539135564670365E-4</c:v>
                </c:pt>
                <c:pt idx="14">
                  <c:v>9.8302849374527768E-4</c:v>
                </c:pt>
                <c:pt idx="15">
                  <c:v>1.0392819280541448E-3</c:v>
                </c:pt>
                <c:pt idx="16">
                  <c:v>1.1056758029829819E-3</c:v>
                </c:pt>
                <c:pt idx="17">
                  <c:v>1.184004053453883E-3</c:v>
                </c:pt>
                <c:pt idx="18">
                  <c:v>1.2763781642691472E-3</c:v>
                </c:pt>
                <c:pt idx="19">
                  <c:v>1.3852833847625393E-3</c:v>
                </c:pt>
                <c:pt idx="20">
                  <c:v>1.6960765776363449E-3</c:v>
                </c:pt>
                <c:pt idx="21">
                  <c:v>2.1493126413558287E-3</c:v>
                </c:pt>
                <c:pt idx="22">
                  <c:v>2.7994625753557639E-3</c:v>
                </c:pt>
                <c:pt idx="23">
                  <c:v>3.7268929804241155E-3</c:v>
                </c:pt>
                <c:pt idx="24">
                  <c:v>5.0639782188779455E-3</c:v>
                </c:pt>
                <c:pt idx="25">
                  <c:v>6.9811396301984732E-3</c:v>
                </c:pt>
                <c:pt idx="26">
                  <c:v>9.7298559904083603E-3</c:v>
                </c:pt>
                <c:pt idx="27">
                  <c:v>1.3670632264578549E-2</c:v>
                </c:pt>
                <c:pt idx="28">
                  <c:v>1.9320267895126246E-2</c:v>
                </c:pt>
                <c:pt idx="29">
                  <c:v>2.7419618694884105E-2</c:v>
                </c:pt>
                <c:pt idx="30">
                  <c:v>4.8807371590831337E-2</c:v>
                </c:pt>
              </c:numCache>
            </c:numRef>
          </c:val>
          <c:smooth val="0"/>
          <c:extLst>
            <c:ext xmlns:c16="http://schemas.microsoft.com/office/drawing/2014/chart" uri="{C3380CC4-5D6E-409C-BE32-E72D297353CC}">
              <c16:uniqueId val="{00000008-595F-48FF-96C8-C8945DB4BE39}"/>
            </c:ext>
          </c:extLst>
        </c:ser>
        <c:dLbls>
          <c:showLegendKey val="0"/>
          <c:showVal val="0"/>
          <c:showCatName val="0"/>
          <c:showSerName val="0"/>
          <c:showPercent val="0"/>
          <c:showBubbleSize val="0"/>
        </c:dLbls>
        <c:smooth val="0"/>
        <c:axId val="1218845167"/>
        <c:axId val="1291384287"/>
        <c:extLst>
          <c:ext xmlns:c15="http://schemas.microsoft.com/office/drawing/2012/chart" uri="{02D57815-91ED-43cb-92C2-25804820EDAC}">
            <c15:filteredLineSeries>
              <c15:ser>
                <c:idx val="0"/>
                <c:order val="0"/>
                <c:tx>
                  <c:strRef>
                    <c:extLst>
                      <c:ext uri="{02D57815-91ED-43cb-92C2-25804820EDAC}">
                        <c15:formulaRef>
                          <c15:sqref>'Total Costs'!$B$2</c15:sqref>
                        </c15:formulaRef>
                      </c:ext>
                    </c:extLst>
                    <c:strCache>
                      <c:ptCount val="1"/>
                      <c:pt idx="0">
                        <c:v>Year</c:v>
                      </c:pt>
                    </c:strCache>
                  </c:strRef>
                </c:tx>
                <c:spPr>
                  <a:ln w="28575" cap="rnd">
                    <a:solidFill>
                      <a:schemeClr val="accent1"/>
                    </a:solidFill>
                    <a:round/>
                  </a:ln>
                  <a:effectLst/>
                </c:spPr>
                <c:marker>
                  <c:symbol val="none"/>
                </c:marker>
                <c:cat>
                  <c:numRef>
                    <c:extLst>
                      <c:ext uri="{02D57815-91ED-43cb-92C2-25804820EDAC}">
                        <c15:formulaRef>
                          <c15:sqref>'Total Costs'!$A$3:$A$33</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'Total Costs'!$B$3:$B$33</c15:sqref>
                        </c15:formulaRef>
                      </c:ext>
                    </c:extLst>
                    <c:numCache>
                      <c:formatCode>General</c:formatCode>
                      <c:ptCount val="31"/>
                    </c:numCache>
                  </c:numRef>
                </c:val>
                <c:smooth val="0"/>
                <c:extLst>
                  <c:ext xmlns:c16="http://schemas.microsoft.com/office/drawing/2014/chart" uri="{C3380CC4-5D6E-409C-BE32-E72D297353CC}">
                    <c16:uniqueId val="{00000000-595F-48FF-96C8-C8945DB4BE39}"/>
                  </c:ext>
                </c:extLst>
              </c15:ser>
            </c15:filteredLineSeries>
          </c:ext>
        </c:extLst>
      </c:lineChart>
      <c:catAx>
        <c:axId val="1218845167"/>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AU" sz="1200"/>
                  <a:t>Year</a:t>
                </a:r>
              </a:p>
            </c:rich>
          </c:tx>
          <c:layout>
            <c:manualLayout>
              <c:xMode val="edge"/>
              <c:yMode val="edge"/>
              <c:x val="0.44537582710753476"/>
              <c:y val="0.798737774629075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91384287"/>
        <c:crosses val="autoZero"/>
        <c:auto val="1"/>
        <c:lblAlgn val="ctr"/>
        <c:lblOffset val="100"/>
        <c:tickMarkSkip val="1"/>
        <c:noMultiLvlLbl val="0"/>
      </c:catAx>
      <c:valAx>
        <c:axId val="1291384287"/>
        <c:scaling>
          <c:orientation val="minMax"/>
          <c:max val="8.500000000000002E-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AU" sz="1200"/>
                  <a:t>% of GDP</a:t>
                </a:r>
              </a:p>
            </c:rich>
          </c:tx>
          <c:layout>
            <c:manualLayout>
              <c:xMode val="edge"/>
              <c:yMode val="edge"/>
              <c:x val="2.4385284421701058E-3"/>
              <c:y val="0.32989563834276503"/>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18845167"/>
        <c:crosses val="autoZero"/>
        <c:crossBetween val="between"/>
        <c:majorUnit val="1.0000000000000002E-2"/>
      </c:valAx>
      <c:spPr>
        <a:noFill/>
        <a:ln>
          <a:noFill/>
        </a:ln>
        <a:effectLst/>
      </c:spPr>
    </c:plotArea>
    <c:legend>
      <c:legendPos val="b"/>
      <c:layout>
        <c:manualLayout>
          <c:xMode val="edge"/>
          <c:yMode val="edge"/>
          <c:x val="2.2387347833805964E-2"/>
          <c:y val="0.82122563253447645"/>
          <c:w val="0.95784213777051452"/>
          <c:h val="0.1787743674655236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Costs wit</a:t>
            </a:r>
            <a:r>
              <a:rPr lang="en-GB" baseline="0"/>
              <a:t>h and without program using SSP5-Baseline</a:t>
            </a:r>
            <a:endParaRPr lang="en-GB"/>
          </a:p>
        </c:rich>
      </c:tx>
      <c:layout>
        <c:manualLayout>
          <c:xMode val="edge"/>
          <c:yMode val="edge"/>
          <c:x val="0.23737907784572182"/>
          <c:y val="1.50159796034914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Costs without Program</c:v>
          </c:tx>
          <c:spPr>
            <a:ln w="28575" cap="rnd">
              <a:solidFill>
                <a:schemeClr val="accent1"/>
              </a:solidFill>
              <a:round/>
            </a:ln>
            <a:effectLst/>
          </c:spPr>
          <c:marker>
            <c:symbol val="none"/>
          </c:marker>
          <c:cat>
            <c:numRef>
              <c:extLst>
                <c:ext xmlns:c15="http://schemas.microsoft.com/office/drawing/2012/chart" uri="{02D57815-91ED-43cb-92C2-25804820EDAC}">
                  <c15:fullRef>
                    <c15:sqref>'Reduction in Costs'!$A$3:$A$53</c15:sqref>
                  </c15:fullRef>
                </c:ext>
              </c:extLst>
              <c:f>'Reduction in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xmlns:c15="http://schemas.microsoft.com/office/drawing/2012/chart" uri="{02D57815-91ED-43cb-92C2-25804820EDAC}">
                  <c15:fullRef>
                    <c15:sqref>'Reduction in Costs'!$E$4:$E$54</c15:sqref>
                  </c15:fullRef>
                </c:ext>
              </c:extLst>
              <c:f>'Reduction in Costs'!$E$4:$E$34</c:f>
              <c:numCache>
                <c:formatCode>General</c:formatCode>
                <c:ptCount val="31"/>
                <c:pt idx="0">
                  <c:v>1612504356.3126657</c:v>
                </c:pt>
                <c:pt idx="1">
                  <c:v>1643787329.1563156</c:v>
                </c:pt>
                <c:pt idx="2">
                  <c:v>1675679429.6594434</c:v>
                </c:pt>
                <c:pt idx="3">
                  <c:v>1708192557.1028152</c:v>
                </c:pt>
                <c:pt idx="4">
                  <c:v>1741338843.8869996</c:v>
                </c:pt>
                <c:pt idx="5">
                  <c:v>1775130660.1109693</c:v>
                </c:pt>
                <c:pt idx="6">
                  <c:v>1809580618.2408354</c:v>
                </c:pt>
                <c:pt idx="7">
                  <c:v>1844701577.8704782</c:v>
                </c:pt>
                <c:pt idx="8">
                  <c:v>1880506650.5759001</c:v>
                </c:pt>
                <c:pt idx="9">
                  <c:v>1983547349.6842036</c:v>
                </c:pt>
                <c:pt idx="10">
                  <c:v>2102007417.7760096</c:v>
                </c:pt>
                <c:pt idx="11">
                  <c:v>2238884462.7750187</c:v>
                </c:pt>
                <c:pt idx="12">
                  <c:v>2397776772.2421384</c:v>
                </c:pt>
                <c:pt idx="13">
                  <c:v>2583004041.2532077</c:v>
                </c:pt>
                <c:pt idx="14">
                  <c:v>2799752371.8589382</c:v>
                </c:pt>
                <c:pt idx="15">
                  <c:v>3054248423.9138131</c:v>
                </c:pt>
                <c:pt idx="16">
                  <c:v>3353968578.141542</c:v>
                </c:pt>
                <c:pt idx="17">
                  <c:v>3707890150.6318054</c:v>
                </c:pt>
                <c:pt idx="18">
                  <c:v>4126793113.1927929</c:v>
                </c:pt>
                <c:pt idx="19">
                  <c:v>5204400135.6981564</c:v>
                </c:pt>
                <c:pt idx="20">
                  <c:v>6794146452.9889717</c:v>
                </c:pt>
                <c:pt idx="21">
                  <c:v>9103872725.5301113</c:v>
                </c:pt>
                <c:pt idx="22">
                  <c:v>12445409189.881861</c:v>
                </c:pt>
                <c:pt idx="23">
                  <c:v>17347516589.539776</c:v>
                </c:pt>
                <c:pt idx="24">
                  <c:v>24501885357.387226</c:v>
                </c:pt>
                <c:pt idx="25">
                  <c:v>34950592971.023979</c:v>
                </c:pt>
                <c:pt idx="26">
                  <c:v>50218007895.050186</c:v>
                </c:pt>
                <c:pt idx="27">
                  <c:v>72534004724.593994</c:v>
                </c:pt>
                <c:pt idx="28">
                  <c:v>105160488384.19263</c:v>
                </c:pt>
                <c:pt idx="29">
                  <c:v>191229484018.75</c:v>
                </c:pt>
                <c:pt idx="30">
                  <c:v>349156549856.81213</c:v>
                </c:pt>
              </c:numCache>
            </c:numRef>
          </c:val>
          <c:smooth val="0"/>
          <c:extLst>
            <c:ext xmlns:c16="http://schemas.microsoft.com/office/drawing/2014/chart" uri="{C3380CC4-5D6E-409C-BE32-E72D297353CC}">
              <c16:uniqueId val="{00000000-8D8D-8843-BC2B-620987AD6082}"/>
            </c:ext>
          </c:extLst>
        </c:ser>
        <c:ser>
          <c:idx val="1"/>
          <c:order val="1"/>
          <c:tx>
            <c:v>Costs with Program</c:v>
          </c:tx>
          <c:spPr>
            <a:ln w="28575" cap="rnd">
              <a:solidFill>
                <a:schemeClr val="accent2"/>
              </a:solidFill>
              <a:round/>
            </a:ln>
            <a:effectLst/>
          </c:spPr>
          <c:marker>
            <c:symbol val="none"/>
          </c:marker>
          <c:cat>
            <c:numRef>
              <c:extLst>
                <c:ext xmlns:c15="http://schemas.microsoft.com/office/drawing/2012/chart" uri="{02D57815-91ED-43cb-92C2-25804820EDAC}">
                  <c15:fullRef>
                    <c15:sqref>'Reduction in Costs'!$A$3:$A$53</c15:sqref>
                  </c15:fullRef>
                </c:ext>
              </c:extLst>
              <c:f>'Reduction in Costs'!$A$3:$A$33</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xmlns:c15="http://schemas.microsoft.com/office/drawing/2012/chart" uri="{02D57815-91ED-43cb-92C2-25804820EDAC}">
                  <c15:fullRef>
                    <c15:sqref>'Reduction in Costs'!$K$4:$K$54</c15:sqref>
                  </c15:fullRef>
                </c:ext>
              </c:extLst>
              <c:f>'Reduction in Costs'!$K$4:$K$34</c:f>
              <c:numCache>
                <c:formatCode>General</c:formatCode>
                <c:ptCount val="31"/>
                <c:pt idx="0">
                  <c:v>833496920.98135996</c:v>
                </c:pt>
                <c:pt idx="1">
                  <c:v>1522480331.3142562</c:v>
                </c:pt>
                <c:pt idx="2">
                  <c:v>1548166122.9731276</c:v>
                </c:pt>
                <c:pt idx="3">
                  <c:v>1574306888.3314574</c:v>
                </c:pt>
                <c:pt idx="4">
                  <c:v>1600910973.2943873</c:v>
                </c:pt>
                <c:pt idx="5">
                  <c:v>1206205831.9995315</c:v>
                </c:pt>
                <c:pt idx="6">
                  <c:v>1228623881.3507679</c:v>
                </c:pt>
                <c:pt idx="7">
                  <c:v>1251464393.2299213</c:v>
                </c:pt>
                <c:pt idx="8">
                  <c:v>1274735420.1203315</c:v>
                </c:pt>
                <c:pt idx="9">
                  <c:v>1339366051.365504</c:v>
                </c:pt>
                <c:pt idx="10">
                  <c:v>1413446854.6777134</c:v>
                </c:pt>
                <c:pt idx="11">
                  <c:v>1498807312.3849456</c:v>
                </c:pt>
                <c:pt idx="12">
                  <c:v>1597642542.7380438</c:v>
                </c:pt>
                <c:pt idx="13">
                  <c:v>1712586603.9998217</c:v>
                </c:pt>
                <c:pt idx="14">
                  <c:v>1846800500.1596107</c:v>
                </c:pt>
                <c:pt idx="15">
                  <c:v>2004077837.0718546</c:v>
                </c:pt>
                <c:pt idx="16">
                  <c:v>2188971669.3185353</c:v>
                </c:pt>
                <c:pt idx="17">
                  <c:v>2406946788.2538829</c:v>
                </c:pt>
                <c:pt idx="18">
                  <c:v>2664562554.310523</c:v>
                </c:pt>
                <c:pt idx="19">
                  <c:v>3327613852.4994912</c:v>
                </c:pt>
                <c:pt idx="20">
                  <c:v>4301176176.4135571</c:v>
                </c:pt>
                <c:pt idx="21">
                  <c:v>5714292622.8040895</c:v>
                </c:pt>
                <c:pt idx="22">
                  <c:v>7759520843.9382935</c:v>
                </c:pt>
                <c:pt idx="23">
                  <c:v>10754246404.17889</c:v>
                </c:pt>
                <c:pt idx="24">
                  <c:v>15122188597.683828</c:v>
                </c:pt>
                <c:pt idx="25">
                  <c:v>21497844135.986351</c:v>
                </c:pt>
                <c:pt idx="26">
                  <c:v>30808976452.795425</c:v>
                </c:pt>
                <c:pt idx="27">
                  <c:v>44412169127.586021</c:v>
                </c:pt>
                <c:pt idx="28">
                  <c:v>64291035946.881119</c:v>
                </c:pt>
                <c:pt idx="29">
                  <c:v>116727881837.55698</c:v>
                </c:pt>
                <c:pt idx="30">
                  <c:v>212901450896.8985</c:v>
                </c:pt>
              </c:numCache>
            </c:numRef>
          </c:val>
          <c:smooth val="0"/>
          <c:extLst>
            <c:ext xmlns:c16="http://schemas.microsoft.com/office/drawing/2014/chart" uri="{C3380CC4-5D6E-409C-BE32-E72D297353CC}">
              <c16:uniqueId val="{00000002-8D8D-8843-BC2B-620987AD6082}"/>
            </c:ext>
          </c:extLst>
        </c:ser>
        <c:dLbls>
          <c:showLegendKey val="0"/>
          <c:showVal val="0"/>
          <c:showCatName val="0"/>
          <c:showSerName val="0"/>
          <c:showPercent val="0"/>
          <c:showBubbleSize val="0"/>
        </c:dLbls>
        <c:smooth val="0"/>
        <c:axId val="1445964703"/>
        <c:axId val="1449317615"/>
      </c:lineChart>
      <c:catAx>
        <c:axId val="144596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317615"/>
        <c:crosses val="autoZero"/>
        <c:auto val="1"/>
        <c:lblAlgn val="ctr"/>
        <c:lblOffset val="100"/>
        <c:noMultiLvlLbl val="0"/>
      </c:catAx>
      <c:valAx>
        <c:axId val="1449317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964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29</xdr:col>
      <xdr:colOff>27213</xdr:colOff>
      <xdr:row>14</xdr:row>
      <xdr:rowOff>42475</xdr:rowOff>
    </xdr:from>
    <xdr:to>
      <xdr:col>36</xdr:col>
      <xdr:colOff>296425</xdr:colOff>
      <xdr:row>28</xdr:row>
      <xdr:rowOff>131369</xdr:rowOff>
    </xdr:to>
    <xdr:graphicFrame macro="">
      <xdr:nvGraphicFramePr>
        <xdr:cNvPr id="111" name="Chart 1">
          <a:extLst>
            <a:ext uri="{FF2B5EF4-FFF2-40B4-BE49-F238E27FC236}">
              <a16:creationId xmlns:a16="http://schemas.microsoft.com/office/drawing/2014/main" id="{6E38A30C-EBB5-2585-3DB9-88C7985DA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423889</xdr:colOff>
      <xdr:row>5</xdr:row>
      <xdr:rowOff>29298</xdr:rowOff>
    </xdr:from>
    <xdr:to>
      <xdr:col>21</xdr:col>
      <xdr:colOff>128114</xdr:colOff>
      <xdr:row>23</xdr:row>
      <xdr:rowOff>116973</xdr:rowOff>
    </xdr:to>
    <xdr:graphicFrame macro="">
      <xdr:nvGraphicFramePr>
        <xdr:cNvPr id="2" name="Chart 1">
          <a:extLst>
            <a:ext uri="{FF2B5EF4-FFF2-40B4-BE49-F238E27FC236}">
              <a16:creationId xmlns:a16="http://schemas.microsoft.com/office/drawing/2014/main" id="{C1E7E712-84B4-1D98-0809-452148A6E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250825</xdr:colOff>
      <xdr:row>8</xdr:row>
      <xdr:rowOff>66675</xdr:rowOff>
    </xdr:from>
    <xdr:to>
      <xdr:col>25</xdr:col>
      <xdr:colOff>187325</xdr:colOff>
      <xdr:row>23</xdr:row>
      <xdr:rowOff>47625</xdr:rowOff>
    </xdr:to>
    <xdr:graphicFrame macro="">
      <xdr:nvGraphicFramePr>
        <xdr:cNvPr id="16" name="Chart 2">
          <a:extLst>
            <a:ext uri="{FF2B5EF4-FFF2-40B4-BE49-F238E27FC236}">
              <a16:creationId xmlns:a16="http://schemas.microsoft.com/office/drawing/2014/main" id="{F4BDFE91-EF0D-2ABA-7251-457969CD03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374650</xdr:colOff>
      <xdr:row>0</xdr:row>
      <xdr:rowOff>152400</xdr:rowOff>
    </xdr:from>
    <xdr:to>
      <xdr:col>10</xdr:col>
      <xdr:colOff>266700</xdr:colOff>
      <xdr:row>4</xdr:row>
      <xdr:rowOff>19050</xdr:rowOff>
    </xdr:to>
    <xdr:sp macro="" textlink="">
      <xdr:nvSpPr>
        <xdr:cNvPr id="2" name="Rectangle 1">
          <a:extLst>
            <a:ext uri="{FF2B5EF4-FFF2-40B4-BE49-F238E27FC236}">
              <a16:creationId xmlns:a16="http://schemas.microsoft.com/office/drawing/2014/main" id="{7DA9C969-4106-960F-5EA7-82F431FCF2E9}"/>
            </a:ext>
          </a:extLst>
        </xdr:cNvPr>
        <xdr:cNvSpPr/>
      </xdr:nvSpPr>
      <xdr:spPr>
        <a:xfrm>
          <a:off x="374650" y="152400"/>
          <a:ext cx="5988050"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To</a:t>
          </a:r>
          <a:r>
            <a:rPr lang="en-AU" sz="1100" baseline="0"/>
            <a:t> be deleted</a:t>
          </a:r>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68</xdr:col>
      <xdr:colOff>426756</xdr:colOff>
      <xdr:row>38</xdr:row>
      <xdr:rowOff>178546</xdr:rowOff>
    </xdr:from>
    <xdr:to>
      <xdr:col>79</xdr:col>
      <xdr:colOff>65366</xdr:colOff>
      <xdr:row>60</xdr:row>
      <xdr:rowOff>121396</xdr:rowOff>
    </xdr:to>
    <xdr:graphicFrame macro="">
      <xdr:nvGraphicFramePr>
        <xdr:cNvPr id="2" name="Chart 1">
          <a:extLst>
            <a:ext uri="{FF2B5EF4-FFF2-40B4-BE49-F238E27FC236}">
              <a16:creationId xmlns:a16="http://schemas.microsoft.com/office/drawing/2014/main" id="{CE948708-514F-4BB2-016E-A2201B38B8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58</xdr:col>
      <xdr:colOff>0</xdr:colOff>
      <xdr:row>39</xdr:row>
      <xdr:rowOff>0</xdr:rowOff>
    </xdr:from>
    <xdr:to>
      <xdr:col>68</xdr:col>
      <xdr:colOff>254933</xdr:colOff>
      <xdr:row>60</xdr:row>
      <xdr:rowOff>129615</xdr:rowOff>
    </xdr:to>
    <xdr:graphicFrame macro="">
      <xdr:nvGraphicFramePr>
        <xdr:cNvPr id="4" name="Chart 2">
          <a:extLst>
            <a:ext uri="{FF2B5EF4-FFF2-40B4-BE49-F238E27FC236}">
              <a16:creationId xmlns:a16="http://schemas.microsoft.com/office/drawing/2014/main" id="{47E2C3F5-EDAE-4EBD-B45A-E699DDC29581}"/>
            </a:ext>
            <a:ext uri="{147F2762-F138-4A5C-976F-8EAC2B608ADB}">
              <a16:predDERef xmlns:a16="http://schemas.microsoft.com/office/drawing/2014/main" pred="{CE948708-514F-4BB2-016E-A2201B38B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385762</xdr:colOff>
      <xdr:row>7</xdr:row>
      <xdr:rowOff>80963</xdr:rowOff>
    </xdr:from>
    <xdr:to>
      <xdr:col>21</xdr:col>
      <xdr:colOff>90487</xdr:colOff>
      <xdr:row>25</xdr:row>
      <xdr:rowOff>109538</xdr:rowOff>
    </xdr:to>
    <xdr:graphicFrame macro="">
      <xdr:nvGraphicFramePr>
        <xdr:cNvPr id="49" name="Chart 5">
          <a:extLst>
            <a:ext uri="{FF2B5EF4-FFF2-40B4-BE49-F238E27FC236}">
              <a16:creationId xmlns:a16="http://schemas.microsoft.com/office/drawing/2014/main" id="{E7568D42-376D-EDA0-C3F8-391392A19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26</xdr:col>
      <xdr:colOff>120650</xdr:colOff>
      <xdr:row>53</xdr:row>
      <xdr:rowOff>76200</xdr:rowOff>
    </xdr:from>
    <xdr:to>
      <xdr:col>39</xdr:col>
      <xdr:colOff>88900</xdr:colOff>
      <xdr:row>80</xdr:row>
      <xdr:rowOff>82550</xdr:rowOff>
    </xdr:to>
    <xdr:graphicFrame macro="">
      <xdr:nvGraphicFramePr>
        <xdr:cNvPr id="2" name="Chart 1">
          <a:extLst>
            <a:ext uri="{FF2B5EF4-FFF2-40B4-BE49-F238E27FC236}">
              <a16:creationId xmlns:a16="http://schemas.microsoft.com/office/drawing/2014/main" id="{4D0818C0-92EE-1F48-89F7-938A3B85F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437092</xdr:colOff>
      <xdr:row>25</xdr:row>
      <xdr:rowOff>57149</xdr:rowOff>
    </xdr:from>
    <xdr:to>
      <xdr:col>33</xdr:col>
      <xdr:colOff>542926</xdr:colOff>
      <xdr:row>45</xdr:row>
      <xdr:rowOff>134409</xdr:rowOff>
    </xdr:to>
    <xdr:graphicFrame macro="">
      <xdr:nvGraphicFramePr>
        <xdr:cNvPr id="7" name="Chart 6">
          <a:extLst>
            <a:ext uri="{FF2B5EF4-FFF2-40B4-BE49-F238E27FC236}">
              <a16:creationId xmlns:a16="http://schemas.microsoft.com/office/drawing/2014/main" id="{CD8B5A80-81B9-46A2-A885-859DC229FE6B}"/>
            </a:ext>
            <a:ext uri="{147F2762-F138-4A5C-976F-8EAC2B608ADB}">
              <a16:predDERef xmlns:a16="http://schemas.microsoft.com/office/drawing/2014/main" pred="{4D0818C0-92EE-1F48-89F7-938A3B85F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28</xdr:col>
      <xdr:colOff>12700</xdr:colOff>
      <xdr:row>6</xdr:row>
      <xdr:rowOff>4233</xdr:rowOff>
    </xdr:from>
    <xdr:to>
      <xdr:col>35</xdr:col>
      <xdr:colOff>459316</xdr:colOff>
      <xdr:row>21</xdr:row>
      <xdr:rowOff>114300</xdr:rowOff>
    </xdr:to>
    <xdr:pic>
      <xdr:nvPicPr>
        <xdr:cNvPr id="4" name="Picture 3">
          <a:extLst>
            <a:ext uri="{FF2B5EF4-FFF2-40B4-BE49-F238E27FC236}">
              <a16:creationId xmlns:a16="http://schemas.microsoft.com/office/drawing/2014/main" id="{305B4BC0-5F4C-D753-88C9-19810546A47F}"/>
            </a:ext>
            <a:ext uri="{147F2762-F138-4A5C-976F-8EAC2B608ADB}">
              <a16:predDERef xmlns:a16="http://schemas.microsoft.com/office/drawing/2014/main" pred="{CD8B5A80-81B9-46A2-A885-859DC229FE6B}"/>
            </a:ext>
          </a:extLst>
        </xdr:cNvPr>
        <xdr:cNvPicPr>
          <a:picLocks noChangeAspect="1"/>
        </xdr:cNvPicPr>
      </xdr:nvPicPr>
      <xdr:blipFill>
        <a:blip xmlns:r="http://schemas.openxmlformats.org/officeDocument/2006/relationships" r:embed="rId3"/>
        <a:stretch>
          <a:fillRect/>
        </a:stretch>
      </xdr:blipFill>
      <xdr:spPr>
        <a:xfrm>
          <a:off x="28160133" y="1096433"/>
          <a:ext cx="4912784" cy="2844800"/>
        </a:xfrm>
        <a:prstGeom prst="rect">
          <a:avLst/>
        </a:prstGeom>
      </xdr:spPr>
    </xdr:pic>
    <xdr:clientData/>
  </xdr:twoCellAnchor>
  <xdr:twoCellAnchor>
    <xdr:from>
      <xdr:col>5</xdr:col>
      <xdr:colOff>180975</xdr:colOff>
      <xdr:row>10</xdr:row>
      <xdr:rowOff>152400</xdr:rowOff>
    </xdr:from>
    <xdr:to>
      <xdr:col>5</xdr:col>
      <xdr:colOff>1133475</xdr:colOff>
      <xdr:row>16</xdr:row>
      <xdr:rowOff>19050</xdr:rowOff>
    </xdr:to>
    <xdr:sp macro="" textlink="">
      <xdr:nvSpPr>
        <xdr:cNvPr id="3" name="TextBox 2">
          <a:extLst>
            <a:ext uri="{FF2B5EF4-FFF2-40B4-BE49-F238E27FC236}">
              <a16:creationId xmlns:a16="http://schemas.microsoft.com/office/drawing/2014/main" id="{4C792DFB-0686-4C59-B9CB-71D51B88297F}"/>
            </a:ext>
            <a:ext uri="{147F2762-F138-4A5C-976F-8EAC2B608ADB}">
              <a16:predDERef xmlns:a16="http://schemas.microsoft.com/office/drawing/2014/main" pred="{305B4BC0-5F4C-D753-88C9-19810546A47F}"/>
            </a:ext>
          </a:extLst>
        </xdr:cNvPr>
        <xdr:cNvSpPr txBox="1"/>
      </xdr:nvSpPr>
      <xdr:spPr>
        <a:xfrm>
          <a:off x="7324725" y="1962150"/>
          <a:ext cx="952500" cy="952500"/>
        </a:xfrm>
        <a:prstGeom prst="rect">
          <a:avLst/>
        </a:prstGeom>
        <a:solidFill>
          <a:srgbClr val="FFBF00"/>
        </a:solidFill>
        <a:ln w="12700" cmpd="sng">
          <a:solidFill>
            <a:srgbClr val="BA8900"/>
          </a:solidFill>
          <a:prstDash val="solid"/>
        </a:ln>
        <a:effectLst/>
      </xdr:spPr>
      <xdr:style>
        <a:lnRef idx="0">
          <a:scrgbClr r="0" g="0" b="0"/>
        </a:lnRef>
        <a:fillRef idx="0">
          <a:scrgbClr r="0" g="0" b="0"/>
        </a:fillRef>
        <a:effectRef idx="0">
          <a:scrgbClr r="0" g="0" b="0"/>
        </a:effectRef>
        <a:fontRef idx="major">
          <a:srgbClr val="FFFFFF"/>
        </a:fontRef>
      </xdr:style>
      <xdr:txBody>
        <a:bodyPr spcFirstLastPara="0" wrap="square" lIns="91440" tIns="45720" rIns="91440" bIns="45720" rtlCol="0" anchor="t">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en-US" sz="1100">
              <a:latin typeface="+mn-lt"/>
              <a:ea typeface="+mn-lt"/>
              <a:cs typeface="+mn-lt"/>
            </a:rPr>
            <a:t>Cumulative table below this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494073</xdr:colOff>
      <xdr:row>2</xdr:row>
      <xdr:rowOff>87579</xdr:rowOff>
    </xdr:from>
    <xdr:to>
      <xdr:col>23</xdr:col>
      <xdr:colOff>380686</xdr:colOff>
      <xdr:row>30</xdr:row>
      <xdr:rowOff>18673</xdr:rowOff>
    </xdr:to>
    <xdr:graphicFrame macro="">
      <xdr:nvGraphicFramePr>
        <xdr:cNvPr id="85" name="Chart 1">
          <a:extLst>
            <a:ext uri="{FF2B5EF4-FFF2-40B4-BE49-F238E27FC236}">
              <a16:creationId xmlns:a16="http://schemas.microsoft.com/office/drawing/2014/main" id="{F6AFFC8E-5E7D-4E47-88F5-21BC0B64B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9</xdr:row>
      <xdr:rowOff>47625</xdr:rowOff>
    </xdr:from>
    <xdr:to>
      <xdr:col>6</xdr:col>
      <xdr:colOff>257175</xdr:colOff>
      <xdr:row>14</xdr:row>
      <xdr:rowOff>95250</xdr:rowOff>
    </xdr:to>
    <xdr:sp macro="" textlink="">
      <xdr:nvSpPr>
        <xdr:cNvPr id="2" name="TextBox 1">
          <a:extLst>
            <a:ext uri="{FF2B5EF4-FFF2-40B4-BE49-F238E27FC236}">
              <a16:creationId xmlns:a16="http://schemas.microsoft.com/office/drawing/2014/main" id="{B7A8A804-8E0C-FC79-F81F-7697F3E9D145}"/>
            </a:ext>
            <a:ext uri="{147F2762-F138-4A5C-976F-8EAC2B608ADB}">
              <a16:predDERef xmlns:a16="http://schemas.microsoft.com/office/drawing/2014/main" pred="{F6AFFC8E-5E7D-4E47-88F5-21BC0B64B73C}"/>
            </a:ext>
          </a:extLst>
        </xdr:cNvPr>
        <xdr:cNvSpPr txBox="1"/>
      </xdr:nvSpPr>
      <xdr:spPr>
        <a:xfrm>
          <a:off x="6019800" y="1752600"/>
          <a:ext cx="952500" cy="952500"/>
        </a:xfrm>
        <a:prstGeom prst="rect">
          <a:avLst/>
        </a:prstGeom>
        <a:solidFill>
          <a:srgbClr val="FFBF00"/>
        </a:solidFill>
        <a:ln w="12700" cmpd="sng">
          <a:solidFill>
            <a:srgbClr val="BA8900"/>
          </a:solidFill>
          <a:prstDash val="solid"/>
        </a:ln>
        <a:effectLst/>
      </xdr:spPr>
      <xdr:style>
        <a:lnRef idx="0">
          <a:scrgbClr r="0" g="0" b="0"/>
        </a:lnRef>
        <a:fillRef idx="0">
          <a:scrgbClr r="0" g="0" b="0"/>
        </a:fillRef>
        <a:effectRef idx="0">
          <a:scrgbClr r="0" g="0" b="0"/>
        </a:effectRef>
        <a:fontRef idx="major">
          <a:srgbClr val="FFFFFF"/>
        </a:fontRef>
      </xdr:style>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Cumulative table below this ...</a:t>
          </a:r>
        </a:p>
      </xdr:txBody>
    </xdr:sp>
    <xdr:clientData/>
  </xdr:twoCellAnchor>
</xdr:wsDr>
</file>

<file path=xl/persons/person.xml><?xml version="1.0" encoding="utf-8"?>
<personList xmlns="http://schemas.microsoft.com/office/spreadsheetml/2018/threadedcomments" xmlns:x="http://schemas.openxmlformats.org/spreadsheetml/2006/main">
  <person displayName="Emma Liu" id="{7745F2BF-C7E5-4348-8956-AFFBB98904C3}" userId="S::z5208502@ad.unsw.edu.au::d57a4a1b-6918-4d00-a0df-4125b5cf472f" providerId="AD"/>
  <person displayName="Emma Liu" id="{00ADD7FC-9211-4415-A412-7059DEBCD25F}" userId="S::Emma_Liu@taylorfry.com.au::01995443-920a-4446-82d1-168c8bf0b6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9" dT="2023-03-22T14:01:50.92" personId="{00ADD7FC-9211-4415-A412-7059DEBCD25F}" id="{4A13895A-05E2-494B-9A19-F2FC2115375C}">
    <text>property damage + temporary housing costs + home contents</text>
  </threadedComment>
  <threadedComment ref="D19" dT="2023-03-22T14:02:05.77" personId="{00ADD7FC-9211-4415-A412-7059DEBCD25F}" id="{3220E411-2BC8-4570-B704-3D8504835FA4}">
    <text>home contents + material and labour costs + property damage</text>
  </threadedComment>
</ThreadedComments>
</file>

<file path=xl/threadedComments/threadedComment2.xml><?xml version="1.0" encoding="utf-8"?>
<ThreadedComments xmlns="http://schemas.microsoft.com/office/spreadsheetml/2018/threadedcomments" xmlns:x="http://schemas.openxmlformats.org/spreadsheetml/2006/main">
  <threadedComment ref="B9" dT="2023-03-19T10:41:56.87" personId="{7745F2BF-C7E5-4348-8956-AFFBB98904C3}" id="{F398A450-DA60-4B1C-A858-5C714A60ED7B}">
    <text>we can exclude droughts + floods from this if we want?</text>
  </threadedComment>
  <threadedComment ref="B14" dT="2023-03-19T10:41:56.87" personId="{7745F2BF-C7E5-4348-8956-AFFBB98904C3}" id="{489D6759-5DE6-418F-A534-B56FE270C6EE}">
    <text>we can exclude droughts + floods from this if we want?</text>
  </threadedComment>
  <threadedComment ref="L65" dT="2023-03-22T13:23:34.35" personId="{00ADD7FC-9211-4415-A412-7059DEBCD25F}" id="{1F09204C-850C-4392-9A17-4433F7893400}">
    <text>Assume all movements in 2021 were involuntary relocation and not voluntary relocation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9" dT="2023-03-19T10:41:56.87" personId="{7745F2BF-C7E5-4348-8956-AFFBB98904C3}" id="{2D47629A-8E8A-4A7D-A22D-59C3C057D8FA}">
    <text>we can exclude droughts + floods from this if we want?</text>
  </threadedComment>
  <threadedComment ref="B18" dT="2023-03-22T14:15:01.91" personId="{00ADD7FC-9211-4415-A412-7059DEBCD25F}" id="{6F9A97A7-4273-4F41-8107-7106FB8E4E81}">
    <text>Theoretically this would be affected by the SSP scenarios, but by assuming all regions get equally worse with time, I've assumed rates of migrations between regions stay the same and have avoided doing this by SSP.</text>
  </threadedComment>
  <threadedComment ref="C42" dT="2023-03-22T13:11:13.38" personId="{00ADD7FC-9211-4415-A412-7059DEBCD25F}" id="{065DEA5C-7E0E-4606-A0A9-83B9713BD755}">
    <text xml:space="preserve"> 0 now - assume we don't pay subsidies to people moving regions due to involuntary relocation</text>
  </threadedComment>
  <threadedComment ref="D42" dT="2023-03-22T13:11:13.38" personId="{00ADD7FC-9211-4415-A412-7059DEBCD25F}" id="{B34D2964-47BA-4CE4-817F-BC11EC0958F1}">
    <text xml:space="preserve"> 0 now - assume we don't pay subsidies to people moving regions due to involuntary relocation</text>
  </threadedComment>
  <threadedComment ref="E42" dT="2023-03-22T13:11:13.38" personId="{00ADD7FC-9211-4415-A412-7059DEBCD25F}" id="{F122D73A-2DE4-4857-B371-41ABA23201F1}">
    <text xml:space="preserve"> 0 now - assume we don't pay subsidies to people moving regions due to involuntary relocation</text>
  </threadedComment>
  <threadedComment ref="F42" dT="2023-03-22T13:11:13.38" personId="{00ADD7FC-9211-4415-A412-7059DEBCD25F}" id="{FA38E8E2-90BC-4DED-8F15-8F7D037B5940}">
    <text xml:space="preserve"> 0 now - assume we don't pay subsidies to people moving regions due to involuntary relocation</text>
  </threadedComment>
  <threadedComment ref="G42" dT="2023-03-22T13:11:13.38" personId="{00ADD7FC-9211-4415-A412-7059DEBCD25F}" id="{E3EBE98E-5D8A-4690-944E-17D4293991DC}">
    <text xml:space="preserve"> 0 now - assume we don't pay subsidies to people moving regions due to involuntary relocation</text>
  </threadedComment>
  <threadedComment ref="H42" dT="2023-03-22T13:11:13.38" personId="{00ADD7FC-9211-4415-A412-7059DEBCD25F}" id="{20A39508-8123-4D43-AC58-86CCFE4F1379}">
    <text xml:space="preserve"> 0 now - assume we don't pay subsidies to people moving regions due to involuntary relocation</text>
  </threadedComment>
  <threadedComment ref="C43" dT="2023-03-22T13:11:13.38" personId="{00ADD7FC-9211-4415-A412-7059DEBCD25F}" id="{910DCDE2-5E47-4393-BB07-DF0A40995C86}">
    <text xml:space="preserve"> 0 now - assume we don't pay subsidies to people moving regions due to involuntary relocation</text>
  </threadedComment>
  <threadedComment ref="D43" dT="2023-03-22T13:11:13.38" personId="{00ADD7FC-9211-4415-A412-7059DEBCD25F}" id="{088D1087-F6C8-49E8-BC37-1E97EBCC3E2D}">
    <text xml:space="preserve"> 0 now - assume we don't pay subsidies to people moving regions due to involuntary relocation</text>
  </threadedComment>
  <threadedComment ref="E43" dT="2023-03-22T13:11:13.38" personId="{00ADD7FC-9211-4415-A412-7059DEBCD25F}" id="{564DC24E-B176-4840-8F18-7F8D859A4718}">
    <text xml:space="preserve"> 0 now - assume we don't pay subsidies to people moving regions due to involuntary relocation</text>
  </threadedComment>
  <threadedComment ref="F43" dT="2023-03-22T13:11:13.38" personId="{00ADD7FC-9211-4415-A412-7059DEBCD25F}" id="{C5463B5D-D2CF-46D8-BC5D-14DD59C21BE4}">
    <text xml:space="preserve"> 0 now - assume we don't pay subsidies to people moving regions due to involuntary relocation</text>
  </threadedComment>
  <threadedComment ref="G43" dT="2023-03-22T13:11:13.38" personId="{00ADD7FC-9211-4415-A412-7059DEBCD25F}" id="{87E9EA1E-7D7A-4F8B-A0CA-4A8C1152A904}">
    <text xml:space="preserve"> 0 now - assume we don't pay subsidies to people moving regions due to involuntary relocation</text>
  </threadedComment>
  <threadedComment ref="H43" dT="2023-03-22T13:11:13.38" personId="{00ADD7FC-9211-4415-A412-7059DEBCD25F}" id="{465A8AF8-698E-46A8-8EB8-BCE87305E16C}">
    <text xml:space="preserve"> 0 now - assume we don't pay subsidies to people moving regions due to involuntary relocation</text>
  </threadedComment>
  <threadedComment ref="C44" dT="2023-03-22T13:11:13.38" personId="{00ADD7FC-9211-4415-A412-7059DEBCD25F}" id="{427C2B6D-854A-49D1-9A00-24DDB5303072}">
    <text xml:space="preserve"> 0 now - assume we don't pay subsidies to people moving regions due to involuntary relocation</text>
  </threadedComment>
  <threadedComment ref="D44" dT="2023-03-22T13:11:13.38" personId="{00ADD7FC-9211-4415-A412-7059DEBCD25F}" id="{5D32E451-AE49-4CB3-9B14-6ACED6D57836}">
    <text xml:space="preserve"> 0 now - assume we don't pay subsidies to people moving regions due to involuntary relocation</text>
  </threadedComment>
  <threadedComment ref="E44" dT="2023-03-22T13:11:13.38" personId="{00ADD7FC-9211-4415-A412-7059DEBCD25F}" id="{9D574230-4F7B-4EDA-AD51-1D9F65215D4A}">
    <text xml:space="preserve"> 0 now - assume we don't pay subsidies to people moving regions due to involuntary relocation</text>
  </threadedComment>
  <threadedComment ref="F44" dT="2023-03-22T13:11:13.38" personId="{00ADD7FC-9211-4415-A412-7059DEBCD25F}" id="{F3E8F2E2-238F-4D5C-9FDC-694212B67DE7}">
    <text xml:space="preserve"> 0 now - assume we don't pay subsidies to people moving regions due to involuntary relocation</text>
  </threadedComment>
  <threadedComment ref="G44" dT="2023-03-22T13:11:13.38" personId="{00ADD7FC-9211-4415-A412-7059DEBCD25F}" id="{7ED38F2B-031F-48E7-B3EC-57089F6ED43B}">
    <text xml:space="preserve"> 0 now - assume we don't pay subsidies to people moving regions due to involuntary relocation</text>
  </threadedComment>
  <threadedComment ref="H44" dT="2023-03-22T13:11:13.38" personId="{00ADD7FC-9211-4415-A412-7059DEBCD25F}" id="{C9EC1FFD-C3DA-4E5B-A6A2-DC4190114906}">
    <text xml:space="preserve"> 0 now - assume we don't pay subsidies to people moving regions due to involuntary relocation</text>
  </threadedComment>
  <threadedComment ref="C45" dT="2023-03-22T13:11:13.38" personId="{00ADD7FC-9211-4415-A412-7059DEBCD25F}" id="{1C26549F-BD1E-4332-BC5C-407AED964BF8}">
    <text xml:space="preserve"> 0 now - assume we don't pay subsidies to people moving regions due to involuntary relocation</text>
  </threadedComment>
  <threadedComment ref="D45" dT="2023-03-22T13:11:13.38" personId="{00ADD7FC-9211-4415-A412-7059DEBCD25F}" id="{A5108137-C35E-4BF4-B70D-6145BE41C822}">
    <text xml:space="preserve"> 0 now - assume we don't pay subsidies to people moving regions due to involuntary relocation</text>
  </threadedComment>
  <threadedComment ref="E45" dT="2023-03-22T13:11:13.38" personId="{00ADD7FC-9211-4415-A412-7059DEBCD25F}" id="{F5ADC5E0-7C75-4328-9E80-6FDEB2C90646}">
    <text xml:space="preserve"> 0 now - assume we don't pay subsidies to people moving regions due to involuntary relocation</text>
  </threadedComment>
  <threadedComment ref="F45" dT="2023-03-22T13:11:13.38" personId="{00ADD7FC-9211-4415-A412-7059DEBCD25F}" id="{4685C250-72BE-4F55-867A-8038025DAD9A}">
    <text xml:space="preserve"> 0 now - assume we don't pay subsidies to people moving regions due to involuntary relocation</text>
  </threadedComment>
  <threadedComment ref="G45" dT="2023-03-22T13:11:13.38" personId="{00ADD7FC-9211-4415-A412-7059DEBCD25F}" id="{94430870-7420-4577-9544-96F0D7F43281}">
    <text xml:space="preserve"> 0 now - assume we don't pay subsidies to people moving regions due to involuntary relocation</text>
  </threadedComment>
  <threadedComment ref="H45" dT="2023-03-22T13:11:13.38" personId="{00ADD7FC-9211-4415-A412-7059DEBCD25F}" id="{3ADB9838-B1CF-4F6D-A13B-3060F0BE228D}">
    <text xml:space="preserve"> 0 now - assume we don't pay subsidies to people moving regions due to involuntary relocation</text>
  </threadedComment>
  <threadedComment ref="C46" dT="2023-03-22T13:11:13.38" personId="{00ADD7FC-9211-4415-A412-7059DEBCD25F}" id="{647541CF-9CE7-403E-878B-92F52BFCEE20}">
    <text xml:space="preserve"> 0 now - assume we don't pay subsidies to people moving regions due to involuntary relocation</text>
  </threadedComment>
  <threadedComment ref="D46" dT="2023-03-22T13:11:13.38" personId="{00ADD7FC-9211-4415-A412-7059DEBCD25F}" id="{764DB485-BE0B-42F4-AE21-AB67536F9A04}">
    <text xml:space="preserve"> 0 now - assume we don't pay subsidies to people moving regions due to involuntary relocation</text>
  </threadedComment>
  <threadedComment ref="E46" dT="2023-03-22T13:11:13.38" personId="{00ADD7FC-9211-4415-A412-7059DEBCD25F}" id="{4937138A-DC2C-4E19-AA46-4DC323314233}">
    <text xml:space="preserve"> 0 now - assume we don't pay subsidies to people moving regions due to involuntary relocation</text>
  </threadedComment>
  <threadedComment ref="F46" dT="2023-03-22T13:11:13.38" personId="{00ADD7FC-9211-4415-A412-7059DEBCD25F}" id="{B89905D6-6A75-4C72-8BAA-92CE35B5B270}">
    <text xml:space="preserve"> 0 now - assume we don't pay subsidies to people moving regions due to involuntary relocation</text>
  </threadedComment>
  <threadedComment ref="G46" dT="2023-03-22T13:11:13.38" personId="{00ADD7FC-9211-4415-A412-7059DEBCD25F}" id="{C18D6810-3FC8-469D-905A-390216DE7692}">
    <text xml:space="preserve"> 0 now - assume we don't pay subsidies to people moving regions due to involuntary relocation</text>
  </threadedComment>
  <threadedComment ref="H46" dT="2023-03-22T13:11:13.38" personId="{00ADD7FC-9211-4415-A412-7059DEBCD25F}" id="{279CD115-8659-42D2-8F6C-E8F189503C3F}">
    <text xml:space="preserve"> 0 now - assume we don't pay subsidies to people moving regions due to involuntary relocation</text>
  </threadedComment>
  <threadedComment ref="C47" dT="2023-03-22T13:11:13.38" personId="{00ADD7FC-9211-4415-A412-7059DEBCD25F}" id="{5113B021-8186-4035-8CAA-F9388B355491}">
    <text xml:space="preserve"> 0 now - assume we don't pay subsidies to people moving regions due to involuntary relocation</text>
  </threadedComment>
  <threadedComment ref="D47" dT="2023-03-22T13:11:13.38" personId="{00ADD7FC-9211-4415-A412-7059DEBCD25F}" id="{48807F5B-B29B-4566-B8A9-FD625EB7FE51}">
    <text xml:space="preserve"> 0 now - assume we don't pay subsidies to people moving regions due to involuntary relocation</text>
  </threadedComment>
  <threadedComment ref="E47" dT="2023-03-22T13:11:13.38" personId="{00ADD7FC-9211-4415-A412-7059DEBCD25F}" id="{25FB23DD-9FE3-422E-933C-FCE286926A5B}">
    <text xml:space="preserve"> 0 now - assume we don't pay subsidies to people moving regions due to involuntary relocation</text>
  </threadedComment>
  <threadedComment ref="F47" dT="2023-03-22T13:11:13.38" personId="{00ADD7FC-9211-4415-A412-7059DEBCD25F}" id="{7A85A96E-BE37-46E5-A968-7AAE3A2CD9E0}">
    <text xml:space="preserve"> 0 now - assume we don't pay subsidies to people moving regions due to involuntary relocation</text>
  </threadedComment>
  <threadedComment ref="G47" dT="2023-03-22T13:11:13.38" personId="{00ADD7FC-9211-4415-A412-7059DEBCD25F}" id="{0C3325F1-AEDA-44A9-9736-1D5E2C149B13}">
    <text xml:space="preserve"> 0 now - assume we don't pay subsidies to people moving regions due to involuntary relocation</text>
  </threadedComment>
  <threadedComment ref="H47" dT="2023-03-22T13:11:13.38" personId="{00ADD7FC-9211-4415-A412-7059DEBCD25F}" id="{C36223C9-D073-4029-A682-E3E738F69617}">
    <text xml:space="preserve"> 0 now - assume we don't pay subsidies to people moving regions due to involuntary relocation</text>
  </threadedComment>
</ThreadedComments>
</file>

<file path=xl/threadedComments/threadedComment4.xml><?xml version="1.0" encoding="utf-8"?>
<ThreadedComments xmlns="http://schemas.microsoft.com/office/spreadsheetml/2018/threadedcomments" xmlns:x="http://schemas.openxmlformats.org/spreadsheetml/2006/main">
  <threadedComment ref="W4" dT="2023-03-19T11:15:10.72" personId="{7745F2BF-C7E5-4348-8956-AFFBB98904C3}" id="{5BE818F2-CC75-4766-A3A0-173F74317AD4}">
    <text>mass-entry into region 2 in 2020</text>
  </threadedComment>
</ThreadedComments>
</file>

<file path=xl/threadedComments/threadedComment5.xml><?xml version="1.0" encoding="utf-8"?>
<ThreadedComments xmlns="http://schemas.microsoft.com/office/spreadsheetml/2018/threadedcomments" xmlns:x="http://schemas.openxmlformats.org/spreadsheetml/2006/main">
  <threadedComment ref="B6" dT="2023-03-22T13:57:01.46" personId="{00ADD7FC-9211-4415-A412-7059DEBCD25F}" id="{F8154F7A-949A-468E-954D-91CBE5C8E047}">
    <text xml:space="preserve"> should think about spread across regions. Are we giving discounts to people who are migrating into storslysia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 Id="rId4" Type="http://schemas.microsoft.com/office/2017/10/relationships/threadedComment" Target="../threadedComments/threadedComment5.xml"/></Relationships>
</file>

<file path=xl/worksheets/_rels/sheet2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87211-E1CA-4137-8CEA-767AD0360DD6}">
  <dimension ref="B2:H39"/>
  <sheetViews>
    <sheetView workbookViewId="0">
      <selection activeCell="C43" sqref="C43"/>
    </sheetView>
  </sheetViews>
  <sheetFormatPr defaultColWidth="8.85546875" defaultRowHeight="14.45"/>
  <cols>
    <col min="2" max="2" width="70.42578125" bestFit="1" customWidth="1"/>
    <col min="3" max="3" width="13" customWidth="1"/>
    <col min="4" max="4" width="47.85546875" customWidth="1"/>
  </cols>
  <sheetData>
    <row r="2" spans="2:5">
      <c r="B2" s="23" t="s">
        <v>0</v>
      </c>
    </row>
    <row r="4" spans="2:5">
      <c r="B4" t="s">
        <v>1</v>
      </c>
      <c r="C4" s="2">
        <v>5</v>
      </c>
      <c r="D4" t="s">
        <v>2</v>
      </c>
    </row>
    <row r="5" spans="2:5">
      <c r="B5" t="s">
        <v>3</v>
      </c>
      <c r="C5" s="2">
        <v>30</v>
      </c>
      <c r="D5" t="s">
        <v>2</v>
      </c>
    </row>
    <row r="6" spans="2:5">
      <c r="C6" s="2"/>
    </row>
    <row r="7" spans="2:5" ht="15.95" customHeight="1">
      <c r="B7" t="s">
        <v>4</v>
      </c>
    </row>
    <row r="8" spans="2:5" ht="15.95" customHeight="1">
      <c r="B8" t="s">
        <v>5</v>
      </c>
    </row>
    <row r="9" spans="2:5" ht="15.95" customHeight="1">
      <c r="B9" t="s">
        <v>6</v>
      </c>
    </row>
    <row r="10" spans="2:5" ht="15.95" customHeight="1">
      <c r="B10" t="s">
        <v>7</v>
      </c>
    </row>
    <row r="11" spans="2:5" ht="15.95" customHeight="1"/>
    <row r="12" spans="2:5">
      <c r="B12" t="s">
        <v>8</v>
      </c>
    </row>
    <row r="14" spans="2:5">
      <c r="B14" s="23" t="s">
        <v>9</v>
      </c>
      <c r="E14" s="66"/>
    </row>
    <row r="15" spans="2:5">
      <c r="E15" s="66"/>
    </row>
    <row r="16" spans="2:5">
      <c r="B16" t="s">
        <v>10</v>
      </c>
      <c r="C16" s="67">
        <v>0</v>
      </c>
    </row>
    <row r="17" spans="2:5">
      <c r="B17" t="s">
        <v>11</v>
      </c>
      <c r="C17" s="67">
        <v>0</v>
      </c>
    </row>
    <row r="18" spans="2:5" ht="28.7">
      <c r="B18" s="55" t="s">
        <v>12</v>
      </c>
      <c r="C18" s="67">
        <v>0.05</v>
      </c>
      <c r="D18" s="55" t="s">
        <v>13</v>
      </c>
      <c r="E18" s="65">
        <f>1-C18</f>
        <v>0.95</v>
      </c>
    </row>
    <row r="19" spans="2:5" s="55" customFormat="1" ht="28.7">
      <c r="B19" s="55" t="s">
        <v>14</v>
      </c>
      <c r="C19" s="65">
        <v>0.2</v>
      </c>
      <c r="D19" s="55" t="s">
        <v>13</v>
      </c>
      <c r="E19" s="65">
        <f>1-C19</f>
        <v>0.8</v>
      </c>
    </row>
    <row r="20" spans="2:5" s="55" customFormat="1">
      <c r="C20" s="65"/>
      <c r="E20" s="65"/>
    </row>
    <row r="21" spans="2:5" s="55" customFormat="1">
      <c r="B21" s="55" t="s">
        <v>15</v>
      </c>
      <c r="C21" s="92">
        <v>1E-3</v>
      </c>
      <c r="E21" s="65"/>
    </row>
    <row r="22" spans="2:5" s="55" customFormat="1">
      <c r="C22" s="92"/>
      <c r="E22" s="65"/>
    </row>
    <row r="23" spans="2:5" s="55" customFormat="1">
      <c r="B23" s="55" t="s">
        <v>16</v>
      </c>
      <c r="C23" s="92">
        <v>0.5</v>
      </c>
      <c r="D23" s="55" t="s">
        <v>17</v>
      </c>
      <c r="E23" s="65">
        <v>0.5</v>
      </c>
    </row>
    <row r="24" spans="2:5" s="55" customFormat="1" ht="28.7">
      <c r="B24" s="55" t="s">
        <v>18</v>
      </c>
      <c r="C24" s="92">
        <v>0.5</v>
      </c>
      <c r="D24" s="55" t="s">
        <v>19</v>
      </c>
      <c r="E24" s="65">
        <v>0.5</v>
      </c>
    </row>
    <row r="26" spans="2:5">
      <c r="B26" t="s">
        <v>20</v>
      </c>
      <c r="C26" s="67">
        <f>(40%+75%)/2</f>
        <v>0.57499999999999996</v>
      </c>
      <c r="D26" t="s">
        <v>21</v>
      </c>
    </row>
    <row r="27" spans="2:5">
      <c r="B27" t="s">
        <v>22</v>
      </c>
      <c r="C27" s="67">
        <v>0.35</v>
      </c>
      <c r="D27" t="str">
        <f>"0% and 50% after weather events. Storslysia’s laws limit the price increases to 50% in these situations."</f>
        <v>0% and 50% after weather events. Storslysia’s laws limit the price increases to 50% in these situations.</v>
      </c>
    </row>
    <row r="28" spans="2:5">
      <c r="C28" s="67"/>
    </row>
    <row r="30" spans="2:5">
      <c r="B30" t="s">
        <v>23</v>
      </c>
      <c r="C30" s="67">
        <v>0</v>
      </c>
    </row>
    <row r="31" spans="2:5">
      <c r="B31" t="s">
        <v>24</v>
      </c>
      <c r="C31" s="67">
        <v>0.02</v>
      </c>
    </row>
    <row r="34" spans="2:8">
      <c r="B34" t="s">
        <v>25</v>
      </c>
      <c r="C34">
        <v>1.32</v>
      </c>
    </row>
    <row r="36" spans="2:8">
      <c r="B36" s="14"/>
      <c r="C36" s="15" t="s">
        <v>26</v>
      </c>
      <c r="D36" s="15" t="s">
        <v>27</v>
      </c>
      <c r="E36" s="15" t="s">
        <v>28</v>
      </c>
      <c r="F36" s="15" t="s">
        <v>29</v>
      </c>
      <c r="G36" s="15" t="s">
        <v>30</v>
      </c>
      <c r="H36" s="15" t="s">
        <v>31</v>
      </c>
    </row>
    <row r="37" spans="2:8">
      <c r="B37" s="16" t="s">
        <v>32</v>
      </c>
      <c r="C37" s="179">
        <v>1920</v>
      </c>
      <c r="D37" s="179">
        <v>1829</v>
      </c>
      <c r="E37" s="179">
        <v>1925</v>
      </c>
      <c r="F37" s="179">
        <v>1639</v>
      </c>
      <c r="G37" s="179">
        <v>1599</v>
      </c>
      <c r="H37" s="179">
        <v>1653</v>
      </c>
    </row>
    <row r="38" spans="2:8">
      <c r="B38" t="s">
        <v>33</v>
      </c>
      <c r="C38">
        <v>6</v>
      </c>
      <c r="D38">
        <v>6</v>
      </c>
      <c r="E38">
        <v>6</v>
      </c>
      <c r="F38">
        <v>6</v>
      </c>
      <c r="G38">
        <v>6</v>
      </c>
      <c r="H38">
        <v>6</v>
      </c>
    </row>
    <row r="39" spans="2:8">
      <c r="B39" s="16" t="s">
        <v>34</v>
      </c>
      <c r="C39">
        <f t="shared" ref="C39:H39" si="0">C38*C37</f>
        <v>11520</v>
      </c>
      <c r="D39">
        <f t="shared" si="0"/>
        <v>10974</v>
      </c>
      <c r="E39">
        <f t="shared" si="0"/>
        <v>11550</v>
      </c>
      <c r="F39">
        <f t="shared" si="0"/>
        <v>9834</v>
      </c>
      <c r="G39">
        <f t="shared" si="0"/>
        <v>9594</v>
      </c>
      <c r="H39">
        <f t="shared" si="0"/>
        <v>9918</v>
      </c>
    </row>
  </sheetData>
  <conditionalFormatting sqref="B39">
    <cfRule type="expression" dxfId="24" priority="1">
      <formula>MOD(ROW(),3)=2</formula>
    </cfRule>
  </conditionalFormatting>
  <conditionalFormatting sqref="B37:H37">
    <cfRule type="expression" dxfId="23" priority="2">
      <formula>MOD(ROW(),3)=2</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F9C4-8258-4D15-8DD4-DFAD5EEB75AF}">
  <dimension ref="A1:AL82"/>
  <sheetViews>
    <sheetView tabSelected="1" zoomScale="72" zoomScaleNormal="70" workbookViewId="0">
      <selection activeCell="M12" sqref="M12"/>
    </sheetView>
  </sheetViews>
  <sheetFormatPr defaultColWidth="8.85546875" defaultRowHeight="14.45"/>
  <cols>
    <col min="1" max="1" width="19.42578125" customWidth="1"/>
    <col min="2" max="2" width="17.42578125" customWidth="1"/>
    <col min="3" max="8" width="10.5703125" customWidth="1"/>
    <col min="9" max="9" width="11.42578125" customWidth="1"/>
    <col min="10" max="10" width="9.140625" customWidth="1"/>
    <col min="11" max="11" width="12.42578125" customWidth="1"/>
    <col min="12" max="12" width="14.140625" customWidth="1"/>
  </cols>
  <sheetData>
    <row r="1" spans="1:18">
      <c r="A1" s="23" t="s">
        <v>35</v>
      </c>
    </row>
    <row r="2" spans="1:18">
      <c r="C2" t="s">
        <v>36</v>
      </c>
    </row>
    <row r="3" spans="1:18">
      <c r="B3" s="25" t="s">
        <v>37</v>
      </c>
      <c r="C3" s="31">
        <v>1</v>
      </c>
      <c r="D3" s="31">
        <v>2</v>
      </c>
      <c r="E3" s="31">
        <v>3</v>
      </c>
      <c r="F3" s="31">
        <v>4</v>
      </c>
      <c r="G3" s="31">
        <v>5</v>
      </c>
      <c r="H3" s="31">
        <v>6</v>
      </c>
      <c r="I3" t="s">
        <v>38</v>
      </c>
    </row>
    <row r="4" spans="1:18">
      <c r="B4" s="33" t="s">
        <v>39</v>
      </c>
      <c r="C4" s="58">
        <f>SUMIFS('Frequency - 2020'!$C$2:$C$19, 'Frequency - 2020'!$B$2:$B$19, 'Migration Matrix - vol'!$B4, 'Frequency - 2020'!$A$2:$A$19, 'Migration Matrix - vol'!C$3)</f>
        <v>0.15577263999999999</v>
      </c>
      <c r="D4" s="58">
        <f>SUMIFS('Frequency - 2020'!$C$2:$C$19, 'Frequency - 2020'!$B$2:$B$19, 'Migration Matrix - vol'!$B4, 'Frequency - 2020'!$A$2:$A$19, 'Migration Matrix - vol'!D$3)</f>
        <v>0.1654051</v>
      </c>
      <c r="E4" s="58">
        <f>SUMIFS('Frequency - 2020'!$C$2:$C$19, 'Frequency - 2020'!$B$2:$B$19, 'Migration Matrix - vol'!$B4, 'Frequency - 2020'!$A$2:$A$19, 'Migration Matrix - vol'!E$3)</f>
        <v>0.14687393000000001</v>
      </c>
      <c r="F4" s="58">
        <f>SUMIFS('Frequency - 2020'!$C$2:$C$19, 'Frequency - 2020'!$B$2:$B$19, 'Migration Matrix - vol'!$B4, 'Frequency - 2020'!$A$2:$A$19, 'Migration Matrix - vol'!F$3)</f>
        <v>0.10580331</v>
      </c>
      <c r="G4" s="58">
        <f>SUMIFS('Frequency - 2020'!$C$2:$C$19, 'Frequency - 2020'!$B$2:$B$19, 'Migration Matrix - vol'!$B4, 'Frequency - 2020'!$A$2:$A$19, 'Migration Matrix - vol'!G$3)</f>
        <v>0.10892597</v>
      </c>
      <c r="H4" s="58">
        <f>SUMIFS('Frequency - 2020'!$C$2:$C$19, 'Frequency - 2020'!$B$2:$B$19, 'Migration Matrix - vol'!$B4, 'Frequency - 2020'!$A$2:$A$19, 'Migration Matrix - vol'!H$3)</f>
        <v>5.1140579999999998E-2</v>
      </c>
      <c r="I4" s="58">
        <f>SUM(C4:H4)</f>
        <v>0.73392153000000004</v>
      </c>
    </row>
    <row r="5" spans="1:18">
      <c r="B5" s="33" t="s">
        <v>40</v>
      </c>
      <c r="C5" s="58">
        <f>SUMIFS('Frequency - 2020'!$C$2:$C$19, 'Frequency - 2020'!$B$2:$B$19, 'Migration Matrix - vol'!$B5, 'Frequency - 2020'!$A$2:$A$19, 'Migration Matrix - vol'!C$3)</f>
        <v>1.31574912</v>
      </c>
      <c r="D5" s="58">
        <f>SUMIFS('Frequency - 2020'!$C$2:$C$19, 'Frequency - 2020'!$B$2:$B$19, 'Migration Matrix - vol'!$B5, 'Frequency - 2020'!$A$2:$A$19, 'Migration Matrix - vol'!D$3)</f>
        <v>1.3971106499999999</v>
      </c>
      <c r="E5" s="58">
        <f>SUMIFS('Frequency - 2020'!$C$2:$C$19, 'Frequency - 2020'!$B$2:$B$19, 'Migration Matrix - vol'!$B5, 'Frequency - 2020'!$A$2:$A$19, 'Migration Matrix - vol'!E$3)</f>
        <v>1.24058533</v>
      </c>
      <c r="F5" s="58">
        <f>SUMIFS('Frequency - 2020'!$C$2:$C$19, 'Frequency - 2020'!$B$2:$B$19, 'Migration Matrix - vol'!$B5, 'Frequency - 2020'!$A$2:$A$19, 'Migration Matrix - vol'!F$3)</f>
        <v>0.89367819000000004</v>
      </c>
      <c r="G5" s="58">
        <f>SUMIFS('Frequency - 2020'!$C$2:$C$19, 'Frequency - 2020'!$B$2:$B$19, 'Migration Matrix - vol'!$B5, 'Frequency - 2020'!$A$2:$A$19, 'Migration Matrix - vol'!G$3)</f>
        <v>0.92005409999999999</v>
      </c>
      <c r="H5" s="58">
        <f>SUMIFS('Frequency - 2020'!$C$2:$C$19, 'Frequency - 2020'!$B$2:$B$19, 'Migration Matrix - vol'!$B5, 'Frequency - 2020'!$A$2:$A$19, 'Migration Matrix - vol'!H$3)</f>
        <v>0.43196404999999999</v>
      </c>
      <c r="I5" s="58">
        <f>SUM(C5:H5)</f>
        <v>6.19914144</v>
      </c>
    </row>
    <row r="6" spans="1:18">
      <c r="B6" s="33" t="s">
        <v>41</v>
      </c>
      <c r="C6" s="58">
        <f>SUMIFS('Frequency - 2020'!$C$2:$C$19, 'Frequency - 2020'!$B$2:$B$19, 'Migration Matrix - vol'!$B6, 'Frequency - 2020'!$A$2:$A$19, 'Migration Matrix - vol'!C$3)</f>
        <v>16.798184899999999</v>
      </c>
      <c r="D6" s="58">
        <f>SUMIFS('Frequency - 2020'!$C$2:$C$19, 'Frequency - 2020'!$B$2:$B$19, 'Migration Matrix - vol'!$B6, 'Frequency - 2020'!$A$2:$A$19, 'Migration Matrix - vol'!D$3)</f>
        <v>17.836928499999999</v>
      </c>
      <c r="E6" s="58">
        <f>SUMIFS('Frequency - 2020'!$C$2:$C$19, 'Frequency - 2020'!$B$2:$B$19, 'Migration Matrix - vol'!$B6, 'Frequency - 2020'!$A$2:$A$19, 'Migration Matrix - vol'!E$3)</f>
        <v>15.838567899999999</v>
      </c>
      <c r="F6" s="58">
        <f>SUMIFS('Frequency - 2020'!$C$2:$C$19, 'Frequency - 2020'!$B$2:$B$19, 'Migration Matrix - vol'!$B6, 'Frequency - 2020'!$A$2:$A$19, 'Migration Matrix - vol'!F$3)</f>
        <v>11.4096002</v>
      </c>
      <c r="G6" s="58">
        <f>SUMIFS('Frequency - 2020'!$C$2:$C$19, 'Frequency - 2020'!$B$2:$B$19, 'Migration Matrix - vol'!$B6, 'Frequency - 2020'!$A$2:$A$19, 'Migration Matrix - vol'!G$3)</f>
        <v>11.7463418</v>
      </c>
      <c r="H6" s="58">
        <f>SUMIFS('Frequency - 2020'!$C$2:$C$19, 'Frequency - 2020'!$B$2:$B$19, 'Migration Matrix - vol'!$B6, 'Frequency - 2020'!$A$2:$A$19, 'Migration Matrix - vol'!H$3)</f>
        <v>5.5148901600000002</v>
      </c>
      <c r="I6" s="58">
        <f>SUM(C6:H6)</f>
        <v>79.144513459999985</v>
      </c>
      <c r="M6">
        <f>C61</f>
        <v>5</v>
      </c>
      <c r="N6">
        <f>C73</f>
        <v>30</v>
      </c>
    </row>
    <row r="7" spans="1:18" ht="69" customHeight="1">
      <c r="B7" s="3"/>
      <c r="C7" s="58"/>
      <c r="D7" s="58"/>
      <c r="E7" s="58"/>
      <c r="F7" s="58"/>
      <c r="G7" s="58"/>
      <c r="H7" s="58"/>
      <c r="I7" s="58"/>
      <c r="K7" s="54" t="s">
        <v>42</v>
      </c>
      <c r="L7" s="54" t="s">
        <v>43</v>
      </c>
      <c r="M7" s="54" t="s">
        <v>44</v>
      </c>
      <c r="N7" s="54" t="s">
        <v>45</v>
      </c>
      <c r="R7" t="s">
        <v>46</v>
      </c>
    </row>
    <row r="8" spans="1:18">
      <c r="B8" s="33" t="s">
        <v>47</v>
      </c>
      <c r="C8" s="58">
        <f t="shared" ref="C8:H8" si="0">C4+C5</f>
        <v>1.4715217599999999</v>
      </c>
      <c r="D8" s="58">
        <f t="shared" si="0"/>
        <v>1.56251575</v>
      </c>
      <c r="E8" s="58">
        <f t="shared" si="0"/>
        <v>1.38745926</v>
      </c>
      <c r="F8" s="58">
        <f t="shared" si="0"/>
        <v>0.99948150000000002</v>
      </c>
      <c r="G8" s="58">
        <f t="shared" si="0"/>
        <v>1.02898007</v>
      </c>
      <c r="H8" s="58">
        <f t="shared" si="0"/>
        <v>0.48310462999999998</v>
      </c>
      <c r="I8" s="58">
        <f>SUM(C8:H8)</f>
        <v>6.9330629699999999</v>
      </c>
      <c r="K8" s="49">
        <f>(M8+1)^(1/M$6)-1</f>
        <v>0</v>
      </c>
      <c r="L8" s="49">
        <f>(1+(N8-M8))^(1/(N$6-M$6)) - 1</f>
        <v>0</v>
      </c>
      <c r="M8" s="30">
        <f>N8*0.6</f>
        <v>0</v>
      </c>
      <c r="N8" s="30">
        <f>Setup!C16</f>
        <v>0</v>
      </c>
    </row>
    <row r="9" spans="1:18">
      <c r="B9" s="33" t="s">
        <v>41</v>
      </c>
      <c r="C9" s="58">
        <f t="shared" ref="C9:H9" si="1">C6</f>
        <v>16.798184899999999</v>
      </c>
      <c r="D9" s="58">
        <f t="shared" si="1"/>
        <v>17.836928499999999</v>
      </c>
      <c r="E9" s="58">
        <f t="shared" si="1"/>
        <v>15.838567899999999</v>
      </c>
      <c r="F9" s="58">
        <f t="shared" si="1"/>
        <v>11.4096002</v>
      </c>
      <c r="G9" s="58">
        <f t="shared" si="1"/>
        <v>11.7463418</v>
      </c>
      <c r="H9" s="58">
        <f t="shared" si="1"/>
        <v>5.5148901600000002</v>
      </c>
      <c r="I9" s="58">
        <f>SUM(C9:H9)</f>
        <v>79.144513459999985</v>
      </c>
      <c r="K9" s="49">
        <f>(M9+1)^(1/M$6)-1</f>
        <v>0</v>
      </c>
      <c r="L9" s="49">
        <f>(1+(N9-M9))^(1/(N$6-M$6)) - 1</f>
        <v>0</v>
      </c>
      <c r="M9" s="30">
        <f>N9*0.6</f>
        <v>0</v>
      </c>
      <c r="N9" s="30">
        <f>Setup!C17</f>
        <v>0</v>
      </c>
    </row>
    <row r="10" spans="1:18">
      <c r="B10" s="3"/>
      <c r="K10" s="41"/>
      <c r="L10" s="41"/>
      <c r="M10" s="30"/>
      <c r="N10" s="30"/>
    </row>
    <row r="11" spans="1:18">
      <c r="B11" s="3" t="s">
        <v>48</v>
      </c>
      <c r="K11" s="41"/>
      <c r="L11" s="41"/>
      <c r="M11" s="30"/>
      <c r="N11" s="30"/>
    </row>
    <row r="12" spans="1:18">
      <c r="B12" s="3"/>
      <c r="K12" s="41"/>
      <c r="L12" s="41"/>
      <c r="M12" s="30"/>
      <c r="N12" s="30"/>
    </row>
    <row r="13" spans="1:18">
      <c r="B13" s="33" t="s">
        <v>49</v>
      </c>
      <c r="C13" s="40">
        <f>C8/SUM(C$8:C$9)</f>
        <v>8.0544356151145788E-2</v>
      </c>
      <c r="D13" s="40">
        <f t="shared" ref="D13:H13" si="2">D8/SUM(D$8:D$9)</f>
        <v>8.0544356315774362E-2</v>
      </c>
      <c r="E13" s="40">
        <f t="shared" si="2"/>
        <v>8.0544355765430009E-2</v>
      </c>
      <c r="F13" s="40">
        <f t="shared" si="2"/>
        <v>8.0544356477240384E-2</v>
      </c>
      <c r="G13" s="40">
        <f t="shared" si="2"/>
        <v>8.0544355787726243E-2</v>
      </c>
      <c r="H13" s="40">
        <f t="shared" si="2"/>
        <v>8.0544356391479957E-2</v>
      </c>
      <c r="K13" s="41"/>
      <c r="L13" s="41"/>
      <c r="M13" s="30"/>
      <c r="N13" s="30"/>
    </row>
    <row r="14" spans="1:18">
      <c r="B14" s="33" t="s">
        <v>50</v>
      </c>
      <c r="C14" s="40">
        <f t="shared" ref="C14:H14" si="3">C9/SUM(C$8:C$9)</f>
        <v>0.91945564384885436</v>
      </c>
      <c r="D14" s="40">
        <f t="shared" si="3"/>
        <v>0.91945564368422572</v>
      </c>
      <c r="E14" s="40">
        <f t="shared" si="3"/>
        <v>0.91945564423456994</v>
      </c>
      <c r="F14" s="40">
        <f t="shared" si="3"/>
        <v>0.91945564352275966</v>
      </c>
      <c r="G14" s="40">
        <f t="shared" si="3"/>
        <v>0.91945564421227377</v>
      </c>
      <c r="H14" s="40">
        <f t="shared" si="3"/>
        <v>0.91945564360852006</v>
      </c>
    </row>
    <row r="15" spans="1:18">
      <c r="B15" s="50"/>
      <c r="C15" s="51"/>
      <c r="D15" s="51"/>
      <c r="E15" s="51"/>
      <c r="F15" s="51"/>
      <c r="G15" s="51"/>
      <c r="H15" s="51"/>
    </row>
    <row r="16" spans="1:18">
      <c r="B16" s="50" t="s">
        <v>51</v>
      </c>
      <c r="C16" s="51" cm="1">
        <f t="array" ref="C16">C13*gen_short_mig+C14*maj_short_mig</f>
        <v>0</v>
      </c>
      <c r="D16" s="51" cm="1">
        <f t="array" ref="D16">D13*gen_short_mig+D14*maj_short_mig</f>
        <v>0</v>
      </c>
      <c r="E16" s="51" cm="1">
        <f t="array" ref="E16">E13*gen_short_mig+E14*maj_short_mig</f>
        <v>0</v>
      </c>
      <c r="F16" s="51" cm="1">
        <f t="array" ref="F16">F13*gen_short_mig+F14*maj_short_mig</f>
        <v>0</v>
      </c>
      <c r="G16" s="51" cm="1">
        <f t="array" ref="G16">G13*gen_short_mig+G14*maj_short_mig</f>
        <v>0</v>
      </c>
      <c r="H16" s="51" cm="1">
        <f t="array" ref="H16">H13*gen_short_mig+H14*maj_short_mig</f>
        <v>0</v>
      </c>
    </row>
    <row r="17" spans="1:18">
      <c r="B17" s="32" t="s">
        <v>52</v>
      </c>
      <c r="C17" s="51" cm="1">
        <f t="array" ref="C17">C13*gen_long_mig+C14*maj_long_mig</f>
        <v>0</v>
      </c>
      <c r="D17" s="51" cm="1">
        <f t="array" ref="D17">D13*gen_long_mig+D14*maj_long_mig</f>
        <v>0</v>
      </c>
      <c r="E17" s="51" cm="1">
        <f t="array" ref="E17">E13*gen_long_mig+E14*maj_long_mig</f>
        <v>0</v>
      </c>
      <c r="F17" s="51" cm="1">
        <f t="array" ref="F17">F13*gen_long_mig+F14*maj_long_mig</f>
        <v>0</v>
      </c>
      <c r="G17" s="51" cm="1">
        <f t="array" ref="G17">G13*gen_long_mig+G14*maj_long_mig</f>
        <v>0</v>
      </c>
      <c r="H17" s="51" cm="1">
        <f t="array" ref="H17">H13*gen_long_mig+H14*maj_long_mig</f>
        <v>0</v>
      </c>
    </row>
    <row r="18" spans="1:18">
      <c r="B18" s="50"/>
      <c r="C18" s="51"/>
      <c r="D18" s="51"/>
      <c r="E18" s="51"/>
      <c r="F18" s="51"/>
      <c r="G18" s="51"/>
      <c r="H18" s="51"/>
    </row>
    <row r="19" spans="1:18">
      <c r="B19" s="50"/>
      <c r="C19" s="23"/>
      <c r="D19" s="23"/>
      <c r="E19" s="23"/>
      <c r="F19" s="23"/>
      <c r="G19" s="23"/>
      <c r="H19" s="23"/>
    </row>
    <row r="20" spans="1:18">
      <c r="A20" s="23" t="s">
        <v>53</v>
      </c>
    </row>
    <row r="21" spans="1:18">
      <c r="A21" s="23"/>
      <c r="C21" s="24"/>
      <c r="D21" s="24"/>
      <c r="E21" s="24"/>
      <c r="F21" s="24"/>
      <c r="G21" s="24"/>
      <c r="H21" s="24"/>
    </row>
    <row r="22" spans="1:18">
      <c r="B22" s="25"/>
      <c r="C22" s="26">
        <v>1</v>
      </c>
      <c r="D22" s="26">
        <v>2</v>
      </c>
      <c r="E22" s="26">
        <v>3</v>
      </c>
      <c r="F22" s="26">
        <v>4</v>
      </c>
      <c r="G22" s="26">
        <v>5</v>
      </c>
      <c r="H22" s="26">
        <v>6</v>
      </c>
    </row>
    <row r="23" spans="1:18">
      <c r="B23" s="27" t="s">
        <v>54</v>
      </c>
      <c r="C23">
        <v>1.126807520463907</v>
      </c>
      <c r="D23">
        <v>1.7564336511363743</v>
      </c>
      <c r="E23">
        <v>1.1187042892432557</v>
      </c>
      <c r="F23">
        <v>0.67387677818266334</v>
      </c>
      <c r="G23">
        <v>1.4796719916591436</v>
      </c>
      <c r="H23">
        <v>1.1120329363133061</v>
      </c>
    </row>
    <row r="24" spans="1:18">
      <c r="B24" s="28" t="s">
        <v>55</v>
      </c>
      <c r="C24" s="23">
        <f t="shared" ref="C24:H24" si="4">RANK(C23, $C$23:$H$23, 1)</f>
        <v>4</v>
      </c>
      <c r="D24" s="23">
        <f t="shared" si="4"/>
        <v>6</v>
      </c>
      <c r="E24" s="23">
        <f t="shared" si="4"/>
        <v>3</v>
      </c>
      <c r="F24" s="23">
        <f t="shared" si="4"/>
        <v>1</v>
      </c>
      <c r="G24" s="23">
        <f t="shared" si="4"/>
        <v>5</v>
      </c>
      <c r="H24" s="23">
        <f t="shared" si="4"/>
        <v>2</v>
      </c>
    </row>
    <row r="26" spans="1:18">
      <c r="A26" s="95"/>
    </row>
    <row r="27" spans="1:18">
      <c r="A27" s="23" t="s">
        <v>56</v>
      </c>
      <c r="L27" t="s">
        <v>57</v>
      </c>
    </row>
    <row r="28" spans="1:18">
      <c r="A28" s="23"/>
      <c r="C28" s="24" t="str">
        <f t="shared" ref="C28:H28" si="5">"Region "&amp;C30</f>
        <v>Region 1</v>
      </c>
      <c r="D28" s="24" t="str">
        <f t="shared" si="5"/>
        <v>Region 2</v>
      </c>
      <c r="E28" s="24" t="str">
        <f t="shared" si="5"/>
        <v>Region 3</v>
      </c>
      <c r="F28" s="24" t="str">
        <f t="shared" si="5"/>
        <v>Region 4</v>
      </c>
      <c r="G28" s="24" t="str">
        <f t="shared" si="5"/>
        <v>Region 5</v>
      </c>
      <c r="H28" s="24" t="str">
        <f t="shared" si="5"/>
        <v>Region 6</v>
      </c>
    </row>
    <row r="29" spans="1:18">
      <c r="C29">
        <f t="shared" ref="C29:H29" si="6">C24</f>
        <v>4</v>
      </c>
      <c r="D29">
        <f t="shared" si="6"/>
        <v>6</v>
      </c>
      <c r="E29">
        <f t="shared" si="6"/>
        <v>3</v>
      </c>
      <c r="F29">
        <f t="shared" si="6"/>
        <v>1</v>
      </c>
      <c r="G29">
        <f t="shared" si="6"/>
        <v>5</v>
      </c>
      <c r="H29">
        <f t="shared" si="6"/>
        <v>2</v>
      </c>
    </row>
    <row r="30" spans="1:18">
      <c r="B30" s="25"/>
      <c r="C30" s="31">
        <v>1</v>
      </c>
      <c r="D30" s="31">
        <v>2</v>
      </c>
      <c r="E30" s="31">
        <v>3</v>
      </c>
      <c r="F30" s="31">
        <v>4</v>
      </c>
      <c r="G30" s="31">
        <v>5</v>
      </c>
      <c r="H30" s="31">
        <v>6</v>
      </c>
      <c r="L30" s="38"/>
      <c r="M30" s="31">
        <v>1</v>
      </c>
      <c r="N30" s="31">
        <v>2</v>
      </c>
      <c r="O30" s="31">
        <v>3</v>
      </c>
      <c r="P30" s="31">
        <v>4</v>
      </c>
      <c r="Q30" s="31">
        <v>5</v>
      </c>
      <c r="R30" s="31">
        <v>6</v>
      </c>
    </row>
    <row r="31" spans="1:18">
      <c r="A31" s="29" cm="1">
        <f t="array" ref="A31:A36">TRANSPOSE($C$24:$H$24)</f>
        <v>4</v>
      </c>
      <c r="B31" s="32">
        <v>1</v>
      </c>
      <c r="C31">
        <f>IF(C$29&lt;$A31, INDEX('Expected Property Value'!$C$21:$H$21, MATCH('Migration Matrix - vol'!C$28, 'Expected Property Value'!$C$19:$H$19,0)), 0)</f>
        <v>0</v>
      </c>
      <c r="D31">
        <f>IF(D$29&lt;$A31, INDEX('Expected Property Value'!$C$21:$H$21, MATCH('Migration Matrix - vol'!D$28, 'Expected Property Value'!$C$19:$H$19,0)), 0)</f>
        <v>0</v>
      </c>
      <c r="E31">
        <f>IF(E$29&lt;$A31, INDEX('Expected Property Value'!$C$21:$H$21, MATCH('Migration Matrix - vol'!E$28, 'Expected Property Value'!$C$19:$H$19,0)), 0)</f>
        <v>0.03</v>
      </c>
      <c r="F31">
        <f>IF(F$29&lt;$A31, INDEX('Expected Property Value'!$C$21:$H$21, MATCH('Migration Matrix - vol'!F$28, 'Expected Property Value'!$C$19:$H$19,0)), 0)</f>
        <v>0.03</v>
      </c>
      <c r="G31">
        <f>IF(G$29&lt;$A31, INDEX('Expected Property Value'!$C$21:$H$21, MATCH('Migration Matrix - vol'!G$28, 'Expected Property Value'!$C$19:$H$19,0)), 0)</f>
        <v>0</v>
      </c>
      <c r="H31">
        <f>IF(H$29&lt;$A31, INDEX('Expected Property Value'!$C$21:$H$21, MATCH('Migration Matrix - vol'!H$28, 'Expected Property Value'!$C$19:$H$19,0)), 0)</f>
        <v>0.03</v>
      </c>
      <c r="L31" s="32">
        <v>1</v>
      </c>
      <c r="M31">
        <f>IF(C$29&lt;$A31, INDEX('Expected Property Value'!$C$22:$H$22, MATCH('Migration Matrix - vol'!C$28, 'Expected Property Value'!$C$19:$H$19,0)), 0)</f>
        <v>0</v>
      </c>
      <c r="N31">
        <f>IF(D$29&lt;$A31, INDEX('Expected Property Value'!$C$22:$H$22, MATCH('Migration Matrix - vol'!D$28, 'Expected Property Value'!$C$19:$H$19,0)), 0)</f>
        <v>0</v>
      </c>
      <c r="O31">
        <f>IF(E$29&lt;$A31, INDEX('Expected Property Value'!$C$22:$H$22, MATCH('Migration Matrix - vol'!E$28, 'Expected Property Value'!$C$19:$H$19,0)), 0)</f>
        <v>9085.875</v>
      </c>
      <c r="P31">
        <f>IF(F$29&lt;$A31, INDEX('Expected Property Value'!$C$22:$H$22, MATCH('Migration Matrix - vol'!F$28, 'Expected Property Value'!$C$19:$H$19,0)), 0)</f>
        <v>5620.7999999999993</v>
      </c>
      <c r="Q31">
        <f>IF(G$29&lt;$A31, INDEX('Expected Property Value'!$C$22:$H$22, MATCH('Migration Matrix - vol'!G$28, 'Expected Property Value'!$C$19:$H$19,0)), 0)</f>
        <v>0</v>
      </c>
      <c r="R31">
        <f>IF(H$29&lt;$A31, INDEX('Expected Property Value'!$C$22:$H$22, MATCH('Migration Matrix - vol'!H$28, 'Expected Property Value'!$C$19:$H$19,0)), 0)</f>
        <v>7427.9249999999993</v>
      </c>
    </row>
    <row r="32" spans="1:18">
      <c r="A32" s="29">
        <v>6</v>
      </c>
      <c r="B32" s="32">
        <v>2</v>
      </c>
      <c r="C32">
        <f>IF(C$29&lt;$A32, INDEX('Expected Property Value'!$C$21:$H$21, MATCH('Migration Matrix - vol'!C$28, 'Expected Property Value'!$C$19:$H$19,0)), 0)</f>
        <v>0.03</v>
      </c>
      <c r="D32">
        <f>IF(D$29&lt;$A32, INDEX('Expected Property Value'!$C$21:$H$21, MATCH('Migration Matrix - vol'!D$28, 'Expected Property Value'!$C$19:$H$19,0)), 0)</f>
        <v>0</v>
      </c>
      <c r="E32">
        <f>IF(E$29&lt;$A32, INDEX('Expected Property Value'!$C$21:$H$21, MATCH('Migration Matrix - vol'!E$28, 'Expected Property Value'!$C$19:$H$19,0)), 0)</f>
        <v>0.03</v>
      </c>
      <c r="F32">
        <f>IF(F$29&lt;$A32, INDEX('Expected Property Value'!$C$21:$H$21, MATCH('Migration Matrix - vol'!F$28, 'Expected Property Value'!$C$19:$H$19,0)), 0)</f>
        <v>0.03</v>
      </c>
      <c r="G32">
        <f>IF(G$29&lt;$A32, INDEX('Expected Property Value'!$C$21:$H$21, MATCH('Migration Matrix - vol'!G$28, 'Expected Property Value'!$C$19:$H$19,0)), 0)</f>
        <v>0.03</v>
      </c>
      <c r="H32">
        <f>IF(H$29&lt;$A32, INDEX('Expected Property Value'!$C$21:$H$21, MATCH('Migration Matrix - vol'!H$28, 'Expected Property Value'!$C$19:$H$19,0)), 0)</f>
        <v>0.03</v>
      </c>
      <c r="L32" s="32">
        <v>2</v>
      </c>
      <c r="M32">
        <f>IF(C$29&lt;$A32, INDEX('Expected Property Value'!$C$22:$H$22, MATCH('Migration Matrix - vol'!C$28, 'Expected Property Value'!$C$19:$H$19,0)), 0)</f>
        <v>10794.824999999999</v>
      </c>
      <c r="N32">
        <f>IF(D$29&lt;$A32, INDEX('Expected Property Value'!$C$22:$H$22, MATCH('Migration Matrix - vol'!D$28, 'Expected Property Value'!$C$19:$H$19,0)), 0)</f>
        <v>0</v>
      </c>
      <c r="O32">
        <f>IF(E$29&lt;$A32, INDEX('Expected Property Value'!$C$22:$H$22, MATCH('Migration Matrix - vol'!E$28, 'Expected Property Value'!$C$19:$H$19,0)), 0)</f>
        <v>9085.875</v>
      </c>
      <c r="P32">
        <f>IF(F$29&lt;$A32, INDEX('Expected Property Value'!$C$22:$H$22, MATCH('Migration Matrix - vol'!F$28, 'Expected Property Value'!$C$19:$H$19,0)), 0)</f>
        <v>5620.7999999999993</v>
      </c>
      <c r="Q32">
        <f>IF(G$29&lt;$A32, INDEX('Expected Property Value'!$C$22:$H$22, MATCH('Migration Matrix - vol'!G$28, 'Expected Property Value'!$C$19:$H$19,0)), 0)</f>
        <v>6205.875</v>
      </c>
      <c r="R32">
        <f>IF(H$29&lt;$A32, INDEX('Expected Property Value'!$C$22:$H$22, MATCH('Migration Matrix - vol'!H$28, 'Expected Property Value'!$C$19:$H$19,0)), 0)</f>
        <v>7427.9249999999993</v>
      </c>
    </row>
    <row r="33" spans="1:18">
      <c r="A33" s="29">
        <v>3</v>
      </c>
      <c r="B33" s="32">
        <v>3</v>
      </c>
      <c r="C33">
        <f>IF(C$29&lt;$A33, INDEX('Expected Property Value'!$C$21:$H$21, MATCH('Migration Matrix - vol'!C$28, 'Expected Property Value'!$C$19:$H$19,0)), 0)</f>
        <v>0</v>
      </c>
      <c r="D33">
        <f>IF(D$29&lt;$A33, INDEX('Expected Property Value'!$C$21:$H$21, MATCH('Migration Matrix - vol'!D$28, 'Expected Property Value'!$C$19:$H$19,0)), 0)</f>
        <v>0</v>
      </c>
      <c r="E33">
        <f>IF(E$29&lt;$A33, INDEX('Expected Property Value'!$C$21:$H$21, MATCH('Migration Matrix - vol'!E$28, 'Expected Property Value'!$C$19:$H$19,0)), 0)</f>
        <v>0</v>
      </c>
      <c r="F33">
        <f>IF(F$29&lt;$A33, INDEX('Expected Property Value'!$C$21:$H$21, MATCH('Migration Matrix - vol'!F$28, 'Expected Property Value'!$C$19:$H$19,0)), 0)</f>
        <v>0.03</v>
      </c>
      <c r="G33">
        <f>IF(G$29&lt;$A33, INDEX('Expected Property Value'!$C$21:$H$21, MATCH('Migration Matrix - vol'!G$28, 'Expected Property Value'!$C$19:$H$19,0)), 0)</f>
        <v>0</v>
      </c>
      <c r="H33">
        <f>IF(H$29&lt;$A33, INDEX('Expected Property Value'!$C$21:$H$21, MATCH('Migration Matrix - vol'!H$28, 'Expected Property Value'!$C$19:$H$19,0)), 0)</f>
        <v>0.03</v>
      </c>
      <c r="L33" s="32">
        <v>3</v>
      </c>
      <c r="M33">
        <f>IF(C$29&lt;$A33, INDEX('Expected Property Value'!$C$22:$H$22, MATCH('Migration Matrix - vol'!C$28, 'Expected Property Value'!$C$19:$H$19,0)), 0)</f>
        <v>0</v>
      </c>
      <c r="N33">
        <f>IF(D$29&lt;$A33, INDEX('Expected Property Value'!$C$22:$H$22, MATCH('Migration Matrix - vol'!D$28, 'Expected Property Value'!$C$19:$H$19,0)), 0)</f>
        <v>0</v>
      </c>
      <c r="O33">
        <f>IF(E$29&lt;$A33, INDEX('Expected Property Value'!$C$22:$H$22, MATCH('Migration Matrix - vol'!E$28, 'Expected Property Value'!$C$19:$H$19,0)), 0)</f>
        <v>0</v>
      </c>
      <c r="P33">
        <f>IF(F$29&lt;$A33, INDEX('Expected Property Value'!$C$22:$H$22, MATCH('Migration Matrix - vol'!F$28, 'Expected Property Value'!$C$19:$H$19,0)), 0)</f>
        <v>5620.7999999999993</v>
      </c>
      <c r="Q33">
        <f>IF(G$29&lt;$A33, INDEX('Expected Property Value'!$C$22:$H$22, MATCH('Migration Matrix - vol'!G$28, 'Expected Property Value'!$C$19:$H$19,0)), 0)</f>
        <v>0</v>
      </c>
      <c r="R33">
        <f>IF(H$29&lt;$A33, INDEX('Expected Property Value'!$C$22:$H$22, MATCH('Migration Matrix - vol'!H$28, 'Expected Property Value'!$C$19:$H$19,0)), 0)</f>
        <v>7427.9249999999993</v>
      </c>
    </row>
    <row r="34" spans="1:18">
      <c r="A34" s="29">
        <v>1</v>
      </c>
      <c r="B34" s="32">
        <v>4</v>
      </c>
      <c r="C34">
        <f>IF(C$29&lt;$A34, INDEX('Expected Property Value'!$C$21:$H$21, MATCH('Migration Matrix - vol'!C$28, 'Expected Property Value'!$C$19:$H$19,0)), 0)</f>
        <v>0</v>
      </c>
      <c r="D34">
        <f>IF(D$29&lt;$A34, INDEX('Expected Property Value'!$C$21:$H$21, MATCH('Migration Matrix - vol'!D$28, 'Expected Property Value'!$C$19:$H$19,0)), 0)</f>
        <v>0</v>
      </c>
      <c r="E34">
        <f>IF(E$29&lt;$A34, INDEX('Expected Property Value'!$C$21:$H$21, MATCH('Migration Matrix - vol'!E$28, 'Expected Property Value'!$C$19:$H$19,0)), 0)</f>
        <v>0</v>
      </c>
      <c r="F34">
        <f>IF(F$29&lt;$A34, INDEX('Expected Property Value'!$C$21:$H$21, MATCH('Migration Matrix - vol'!F$28, 'Expected Property Value'!$C$19:$H$19,0)), 0)</f>
        <v>0</v>
      </c>
      <c r="G34">
        <f>IF(G$29&lt;$A34, INDEX('Expected Property Value'!$C$21:$H$21, MATCH('Migration Matrix - vol'!G$28, 'Expected Property Value'!$C$19:$H$19,0)), 0)</f>
        <v>0</v>
      </c>
      <c r="H34">
        <f>IF(H$29&lt;$A34, INDEX('Expected Property Value'!$C$21:$H$21, MATCH('Migration Matrix - vol'!H$28, 'Expected Property Value'!$C$19:$H$19,0)), 0)</f>
        <v>0</v>
      </c>
      <c r="L34" s="32">
        <v>4</v>
      </c>
      <c r="M34">
        <f>IF(C$29&lt;$A34, INDEX('Expected Property Value'!$C$22:$H$22, MATCH('Migration Matrix - vol'!C$28, 'Expected Property Value'!$C$19:$H$19,0)), 0)</f>
        <v>0</v>
      </c>
      <c r="N34">
        <f>IF(D$29&lt;$A34, INDEX('Expected Property Value'!$C$22:$H$22, MATCH('Migration Matrix - vol'!D$28, 'Expected Property Value'!$C$19:$H$19,0)), 0)</f>
        <v>0</v>
      </c>
      <c r="O34">
        <f>IF(E$29&lt;$A34, INDEX('Expected Property Value'!$C$22:$H$22, MATCH('Migration Matrix - vol'!E$28, 'Expected Property Value'!$C$19:$H$19,0)), 0)</f>
        <v>0</v>
      </c>
      <c r="P34">
        <f>IF(F$29&lt;$A34, INDEX('Expected Property Value'!$C$22:$H$22, MATCH('Migration Matrix - vol'!F$28, 'Expected Property Value'!$C$19:$H$19,0)), 0)</f>
        <v>0</v>
      </c>
      <c r="Q34">
        <f>IF(G$29&lt;$A34, INDEX('Expected Property Value'!$C$22:$H$22, MATCH('Migration Matrix - vol'!G$28, 'Expected Property Value'!$C$19:$H$19,0)), 0)</f>
        <v>0</v>
      </c>
      <c r="R34">
        <f>IF(H$29&lt;$A34, INDEX('Expected Property Value'!$C$22:$H$22, MATCH('Migration Matrix - vol'!H$28, 'Expected Property Value'!$C$19:$H$19,0)), 0)</f>
        <v>0</v>
      </c>
    </row>
    <row r="35" spans="1:18">
      <c r="A35" s="29">
        <v>5</v>
      </c>
      <c r="B35" s="32">
        <v>5</v>
      </c>
      <c r="C35">
        <f>IF(C$29&lt;$A35, INDEX('Expected Property Value'!$C$21:$H$21, MATCH('Migration Matrix - vol'!C$28, 'Expected Property Value'!$C$19:$H$19,0)), 0)</f>
        <v>0.03</v>
      </c>
      <c r="D35">
        <f>IF(D$29&lt;$A35, INDEX('Expected Property Value'!$C$21:$H$21, MATCH('Migration Matrix - vol'!D$28, 'Expected Property Value'!$C$19:$H$19,0)), 0)</f>
        <v>0</v>
      </c>
      <c r="E35">
        <f>IF(E$29&lt;$A35, INDEX('Expected Property Value'!$C$21:$H$21, MATCH('Migration Matrix - vol'!E$28, 'Expected Property Value'!$C$19:$H$19,0)), 0)</f>
        <v>0.03</v>
      </c>
      <c r="F35">
        <f>IF(F$29&lt;$A35, INDEX('Expected Property Value'!$C$21:$H$21, MATCH('Migration Matrix - vol'!F$28, 'Expected Property Value'!$C$19:$H$19,0)), 0)</f>
        <v>0.03</v>
      </c>
      <c r="G35">
        <f>IF(G$29&lt;$A35, INDEX('Expected Property Value'!$C$21:$H$21, MATCH('Migration Matrix - vol'!G$28, 'Expected Property Value'!$C$19:$H$19,0)), 0)</f>
        <v>0</v>
      </c>
      <c r="H35">
        <f>IF(H$29&lt;$A35, INDEX('Expected Property Value'!$C$21:$H$21, MATCH('Migration Matrix - vol'!H$28, 'Expected Property Value'!$C$19:$H$19,0)), 0)</f>
        <v>0.03</v>
      </c>
      <c r="L35" s="32">
        <v>5</v>
      </c>
      <c r="M35">
        <f>IF(C$29&lt;$A35, INDEX('Expected Property Value'!$C$22:$H$22, MATCH('Migration Matrix - vol'!C$28, 'Expected Property Value'!$C$19:$H$19,0)), 0)</f>
        <v>10794.824999999999</v>
      </c>
      <c r="N35">
        <f>IF(D$29&lt;$A35, INDEX('Expected Property Value'!$C$22:$H$22, MATCH('Migration Matrix - vol'!D$28, 'Expected Property Value'!$C$19:$H$19,0)), 0)</f>
        <v>0</v>
      </c>
      <c r="O35">
        <f>IF(E$29&lt;$A35, INDEX('Expected Property Value'!$C$22:$H$22, MATCH('Migration Matrix - vol'!E$28, 'Expected Property Value'!$C$19:$H$19,0)), 0)</f>
        <v>9085.875</v>
      </c>
      <c r="P35">
        <f>IF(F$29&lt;$A35, INDEX('Expected Property Value'!$C$22:$H$22, MATCH('Migration Matrix - vol'!F$28, 'Expected Property Value'!$C$19:$H$19,0)), 0)</f>
        <v>5620.7999999999993</v>
      </c>
      <c r="Q35">
        <f>IF(G$29&lt;$A35, INDEX('Expected Property Value'!$C$22:$H$22, MATCH('Migration Matrix - vol'!G$28, 'Expected Property Value'!$C$19:$H$19,0)), 0)</f>
        <v>0</v>
      </c>
      <c r="R35">
        <f>IF(H$29&lt;$A35, INDEX('Expected Property Value'!$C$22:$H$22, MATCH('Migration Matrix - vol'!H$28, 'Expected Property Value'!$C$19:$H$19,0)), 0)</f>
        <v>7427.9249999999993</v>
      </c>
    </row>
    <row r="36" spans="1:18">
      <c r="A36" s="29">
        <v>2</v>
      </c>
      <c r="B36" s="32">
        <v>6</v>
      </c>
      <c r="C36">
        <f>IF(C$29&lt;$A36, INDEX('Expected Property Value'!$C$21:$H$21, MATCH('Migration Matrix - vol'!C$28, 'Expected Property Value'!$C$19:$H$19,0)), 0)</f>
        <v>0</v>
      </c>
      <c r="D36">
        <f>IF(D$29&lt;$A36, INDEX('Expected Property Value'!$C$21:$H$21, MATCH('Migration Matrix - vol'!D$28, 'Expected Property Value'!$C$19:$H$19,0)), 0)</f>
        <v>0</v>
      </c>
      <c r="E36">
        <f>IF(E$29&lt;$A36, INDEX('Expected Property Value'!$C$21:$H$21, MATCH('Migration Matrix - vol'!E$28, 'Expected Property Value'!$C$19:$H$19,0)), 0)</f>
        <v>0</v>
      </c>
      <c r="F36">
        <f>IF(F$29&lt;$A36, INDEX('Expected Property Value'!$C$21:$H$21, MATCH('Migration Matrix - vol'!F$28, 'Expected Property Value'!$C$19:$H$19,0)), 0)</f>
        <v>0.03</v>
      </c>
      <c r="G36">
        <f>IF(G$29&lt;$A36, INDEX('Expected Property Value'!$C$21:$H$21, MATCH('Migration Matrix - vol'!G$28, 'Expected Property Value'!$C$19:$H$19,0)), 0)</f>
        <v>0</v>
      </c>
      <c r="H36">
        <f>IF(H$29&lt;$A36, INDEX('Expected Property Value'!$C$21:$H$21, MATCH('Migration Matrix - vol'!H$28, 'Expected Property Value'!$C$19:$H$19,0)), 0)</f>
        <v>0</v>
      </c>
      <c r="L36" s="32">
        <v>6</v>
      </c>
      <c r="M36">
        <f>IF(C$29&lt;$A36, INDEX('Expected Property Value'!$C$22:$H$22, MATCH('Migration Matrix - vol'!C$28, 'Expected Property Value'!$C$19:$H$19,0)), 0)</f>
        <v>0</v>
      </c>
      <c r="N36">
        <f>IF(D$29&lt;$A36, INDEX('Expected Property Value'!$C$22:$H$22, MATCH('Migration Matrix - vol'!D$28, 'Expected Property Value'!$C$19:$H$19,0)), 0)</f>
        <v>0</v>
      </c>
      <c r="O36">
        <f>IF(E$29&lt;$A36, INDEX('Expected Property Value'!$C$22:$H$22, MATCH('Migration Matrix - vol'!E$28, 'Expected Property Value'!$C$19:$H$19,0)), 0)</f>
        <v>0</v>
      </c>
      <c r="P36">
        <f>IF(F$29&lt;$A36, INDEX('Expected Property Value'!$C$22:$H$22, MATCH('Migration Matrix - vol'!F$28, 'Expected Property Value'!$C$19:$H$19,0)), 0)</f>
        <v>5620.7999999999993</v>
      </c>
      <c r="Q36">
        <f>IF(G$29&lt;$A36, INDEX('Expected Property Value'!$C$22:$H$22, MATCH('Migration Matrix - vol'!G$28, 'Expected Property Value'!$C$19:$H$19,0)), 0)</f>
        <v>0</v>
      </c>
      <c r="R36">
        <f>IF(H$29&lt;$A36, INDEX('Expected Property Value'!$C$22:$H$22, MATCH('Migration Matrix - vol'!H$28, 'Expected Property Value'!$C$19:$H$19,0)), 0)</f>
        <v>0</v>
      </c>
    </row>
    <row r="38" spans="1:18">
      <c r="O38" s="46"/>
    </row>
    <row r="39" spans="1:18">
      <c r="A39" s="23" t="s">
        <v>58</v>
      </c>
      <c r="O39" s="46"/>
    </row>
    <row r="40" spans="1:18">
      <c r="O40" s="46"/>
    </row>
    <row r="41" spans="1:18">
      <c r="A41" t="s">
        <v>59</v>
      </c>
      <c r="O41" s="46"/>
    </row>
    <row r="42" spans="1:18">
      <c r="B42" s="25" t="s">
        <v>60</v>
      </c>
      <c r="C42" s="31">
        <v>1</v>
      </c>
      <c r="D42" s="31">
        <v>2</v>
      </c>
      <c r="E42" s="31">
        <v>3</v>
      </c>
      <c r="F42" s="31">
        <v>4</v>
      </c>
      <c r="G42" s="31">
        <v>5</v>
      </c>
      <c r="H42" s="31">
        <v>6</v>
      </c>
      <c r="O42" s="46"/>
    </row>
    <row r="43" spans="1:18">
      <c r="B43" s="32">
        <v>1</v>
      </c>
      <c r="C43" s="49" cm="1">
        <f t="array" ref="C43">(C31+1)^(1/short_term/4)</f>
        <v>1</v>
      </c>
      <c r="D43" s="49" cm="1">
        <f t="array" ref="D43">(D31+1)^(1/short_term/4)</f>
        <v>1</v>
      </c>
      <c r="E43" s="49" cm="1">
        <f t="array" ref="E43">(E31+1)^(1/short_term/4)</f>
        <v>1.0014790328038092</v>
      </c>
      <c r="F43" s="49" cm="1">
        <f t="array" ref="F43">(F31+1)^(1/short_term/4)</f>
        <v>1.0014790328038092</v>
      </c>
      <c r="G43" s="49" cm="1">
        <f t="array" ref="G43">(G31+1)^(1/short_term/4)</f>
        <v>1</v>
      </c>
      <c r="H43" s="49" cm="1">
        <f t="array" ref="H43">(H31+1)^(1/short_term/4)</f>
        <v>1.0014790328038092</v>
      </c>
      <c r="O43" s="46"/>
    </row>
    <row r="44" spans="1:18">
      <c r="B44" s="32">
        <v>2</v>
      </c>
      <c r="C44" s="49" cm="1">
        <f t="array" ref="C44">(C32+1)^(1/short_term/4)</f>
        <v>1.0014790328038092</v>
      </c>
      <c r="D44" s="49" cm="1">
        <f t="array" ref="D44">(D32+1)^(1/short_term/4)</f>
        <v>1</v>
      </c>
      <c r="E44" s="49" cm="1">
        <f t="array" ref="E44">(E32+1)^(1/short_term/4)</f>
        <v>1.0014790328038092</v>
      </c>
      <c r="F44" s="49" cm="1">
        <f t="array" ref="F44">(F32+1)^(1/short_term/4)</f>
        <v>1.0014790328038092</v>
      </c>
      <c r="G44" s="49" cm="1">
        <f t="array" ref="G44">(G32+1)^(1/short_term/4)</f>
        <v>1.0014790328038092</v>
      </c>
      <c r="H44" s="49" cm="1">
        <f t="array" ref="H44">(H32+1)^(1/short_term/4)</f>
        <v>1.0014790328038092</v>
      </c>
      <c r="O44" s="46"/>
    </row>
    <row r="45" spans="1:18">
      <c r="B45" s="32">
        <v>3</v>
      </c>
      <c r="C45" s="49" cm="1">
        <f t="array" ref="C45">(C33+1)^(1/short_term/4)</f>
        <v>1</v>
      </c>
      <c r="D45" s="49" cm="1">
        <f t="array" ref="D45">(D33+1)^(1/short_term/4)</f>
        <v>1</v>
      </c>
      <c r="E45" s="49" cm="1">
        <f t="array" ref="E45">(E33+1)^(1/short_term/4)</f>
        <v>1</v>
      </c>
      <c r="F45" s="49" cm="1">
        <f t="array" ref="F45">(F33+1)^(1/short_term/4)</f>
        <v>1.0014790328038092</v>
      </c>
      <c r="G45" s="49" cm="1">
        <f t="array" ref="G45">(G33+1)^(1/short_term/4)</f>
        <v>1</v>
      </c>
      <c r="H45" s="49" cm="1">
        <f t="array" ref="H45">(H33+1)^(1/short_term/4)</f>
        <v>1.0014790328038092</v>
      </c>
      <c r="O45" s="46"/>
    </row>
    <row r="46" spans="1:18">
      <c r="B46" s="32">
        <v>4</v>
      </c>
      <c r="C46" s="49" cm="1">
        <f t="array" ref="C46">(C34+1)^(1/short_term/4)</f>
        <v>1</v>
      </c>
      <c r="D46" s="49" cm="1">
        <f t="array" ref="D46">(D34+1)^(1/short_term/4)</f>
        <v>1</v>
      </c>
      <c r="E46" s="49" cm="1">
        <f t="array" ref="E46">(E34+1)^(1/short_term/4)</f>
        <v>1</v>
      </c>
      <c r="F46" s="49" cm="1">
        <f t="array" ref="F46">(F34+1)^(1/short_term/4)</f>
        <v>1</v>
      </c>
      <c r="G46" s="49" cm="1">
        <f t="array" ref="G46">(G34+1)^(1/short_term/4)</f>
        <v>1</v>
      </c>
      <c r="H46" s="49" cm="1">
        <f t="array" ref="H46">(H34+1)^(1/short_term/4)</f>
        <v>1</v>
      </c>
      <c r="O46" s="46"/>
    </row>
    <row r="47" spans="1:18">
      <c r="B47" s="32">
        <v>5</v>
      </c>
      <c r="C47" s="49" cm="1">
        <f t="array" ref="C47">(C35+1)^(1/short_term/4)</f>
        <v>1.0014790328038092</v>
      </c>
      <c r="D47" s="49" cm="1">
        <f t="array" ref="D47">(D35+1)^(1/short_term/4)</f>
        <v>1</v>
      </c>
      <c r="E47" s="49" cm="1">
        <f t="array" ref="E47">(E35+1)^(1/short_term/4)</f>
        <v>1.0014790328038092</v>
      </c>
      <c r="F47" s="49" cm="1">
        <f t="array" ref="F47">(F35+1)^(1/short_term/4)</f>
        <v>1.0014790328038092</v>
      </c>
      <c r="G47" s="49" cm="1">
        <f t="array" ref="G47">(G35+1)^(1/short_term/4)</f>
        <v>1</v>
      </c>
      <c r="H47" s="49" cm="1">
        <f t="array" ref="H47">(H35+1)^(1/short_term/4)</f>
        <v>1.0014790328038092</v>
      </c>
      <c r="O47" s="46"/>
    </row>
    <row r="48" spans="1:18">
      <c r="B48" s="32">
        <v>6</v>
      </c>
      <c r="C48" s="49" cm="1">
        <f t="array" ref="C48">(C36+1)^(1/short_term/4)</f>
        <v>1</v>
      </c>
      <c r="D48" s="49" cm="1">
        <f t="array" ref="D48">(D36+1)^(1/short_term/4)</f>
        <v>1</v>
      </c>
      <c r="E48" s="49" cm="1">
        <f t="array" ref="E48">(E36+1)^(1/short_term/4)</f>
        <v>1</v>
      </c>
      <c r="F48" s="49" cm="1">
        <f t="array" ref="F48">(F36+1)^(1/short_term/4)</f>
        <v>1.0014790328038092</v>
      </c>
      <c r="G48" s="49" cm="1">
        <f t="array" ref="G48">(G36+1)^(1/short_term/4)</f>
        <v>1</v>
      </c>
      <c r="H48" s="49" cm="1">
        <f t="array" ref="H48">(H36+1)^(1/short_term/4)</f>
        <v>1</v>
      </c>
      <c r="O48" s="46"/>
    </row>
    <row r="49" spans="1:37">
      <c r="O49" s="46"/>
    </row>
    <row r="50" spans="1:37">
      <c r="A50" t="s">
        <v>61</v>
      </c>
    </row>
    <row r="51" spans="1:37">
      <c r="B51" s="25" t="s">
        <v>60</v>
      </c>
      <c r="C51" s="31">
        <v>1</v>
      </c>
      <c r="D51" s="31">
        <v>2</v>
      </c>
      <c r="E51" s="31">
        <v>3</v>
      </c>
      <c r="F51" s="31">
        <v>4</v>
      </c>
      <c r="G51" s="31">
        <v>5</v>
      </c>
      <c r="H51" s="31">
        <v>6</v>
      </c>
    </row>
    <row r="52" spans="1:37">
      <c r="B52" s="32">
        <v>1</v>
      </c>
      <c r="C52" s="49" cm="1">
        <f t="array" ref="C52">(C31+1)^(1/(long_term - short_term)/2)</f>
        <v>1</v>
      </c>
      <c r="D52" s="49" cm="1">
        <f t="array" ref="D52">(D31+1)^(1/(long_term - short_term)/2)</f>
        <v>1</v>
      </c>
      <c r="E52" s="49" cm="1">
        <f t="array" ref="E52">(E31+1)^(1/(long_term - short_term)/2)</f>
        <v>1.0005913508238289</v>
      </c>
      <c r="F52" s="49" cm="1">
        <f t="array" ref="F52">(F31+1)^(1/(long_term - short_term)/2)</f>
        <v>1.0005913508238289</v>
      </c>
      <c r="G52" s="49" cm="1">
        <f t="array" ref="G52">(G31+1)^(1/(long_term - short_term)/2)</f>
        <v>1</v>
      </c>
      <c r="H52" s="49" cm="1">
        <f t="array" ref="H52">(H31+1)^(1/(long_term - short_term)/2)</f>
        <v>1.0005913508238289</v>
      </c>
    </row>
    <row r="53" spans="1:37">
      <c r="B53" s="32">
        <v>2</v>
      </c>
      <c r="C53" s="49" cm="1">
        <f t="array" ref="C53">(C32+1)^(1/(long_term - short_term)/2)</f>
        <v>1.0005913508238289</v>
      </c>
      <c r="D53" s="49" cm="1">
        <f t="array" ref="D53">(D32+1)^(1/(long_term - short_term)/2)</f>
        <v>1</v>
      </c>
      <c r="E53" s="49" cm="1">
        <f t="array" ref="E53">(E32+1)^(1/(long_term - short_term)/2)</f>
        <v>1.0005913508238289</v>
      </c>
      <c r="F53" s="49" cm="1">
        <f t="array" ref="F53">(F32+1)^(1/(long_term - short_term)/2)</f>
        <v>1.0005913508238289</v>
      </c>
      <c r="G53" s="49" cm="1">
        <f t="array" ref="G53">(G32+1)^(1/(long_term - short_term)/2)</f>
        <v>1.0005913508238289</v>
      </c>
      <c r="H53" s="49" cm="1">
        <f t="array" ref="H53">(H32+1)^(1/(long_term - short_term)/2)</f>
        <v>1.0005913508238289</v>
      </c>
    </row>
    <row r="54" spans="1:37">
      <c r="B54" s="32">
        <v>3</v>
      </c>
      <c r="C54" s="49" cm="1">
        <f t="array" ref="C54">(C33+1)^(1/(long_term - short_term)/2)</f>
        <v>1</v>
      </c>
      <c r="D54" s="49" cm="1">
        <f t="array" ref="D54">(D33+1)^(1/(long_term - short_term)/2)</f>
        <v>1</v>
      </c>
      <c r="E54" s="49" cm="1">
        <f t="array" ref="E54">(E33+1)^(1/(long_term - short_term)/2)</f>
        <v>1</v>
      </c>
      <c r="F54" s="49" cm="1">
        <f t="array" ref="F54">(F33+1)^(1/(long_term - short_term)/2)</f>
        <v>1.0005913508238289</v>
      </c>
      <c r="G54" s="49" cm="1">
        <f t="array" ref="G54">(G33+1)^(1/(long_term - short_term)/2)</f>
        <v>1</v>
      </c>
      <c r="H54" s="49" cm="1">
        <f t="array" ref="H54">(H33+1)^(1/(long_term - short_term)/2)</f>
        <v>1.0005913508238289</v>
      </c>
    </row>
    <row r="55" spans="1:37">
      <c r="B55" s="32">
        <v>4</v>
      </c>
      <c r="C55" s="49" cm="1">
        <f t="array" ref="C55">(C34+1)^(1/(long_term - short_term)/2)</f>
        <v>1</v>
      </c>
      <c r="D55" s="49" cm="1">
        <f t="array" ref="D55">(D34+1)^(1/(long_term - short_term)/2)</f>
        <v>1</v>
      </c>
      <c r="E55" s="49" cm="1">
        <f t="array" ref="E55">(E34+1)^(1/(long_term - short_term)/2)</f>
        <v>1</v>
      </c>
      <c r="F55" s="49" cm="1">
        <f t="array" ref="F55">(F34+1)^(1/(long_term - short_term)/2)</f>
        <v>1</v>
      </c>
      <c r="G55" s="49" cm="1">
        <f t="array" ref="G55">(G34+1)^(1/(long_term - short_term)/2)</f>
        <v>1</v>
      </c>
      <c r="H55" s="49" cm="1">
        <f t="array" ref="H55">(H34+1)^(1/(long_term - short_term)/2)</f>
        <v>1</v>
      </c>
    </row>
    <row r="56" spans="1:37">
      <c r="B56" s="32">
        <v>5</v>
      </c>
      <c r="C56" s="49" cm="1">
        <f t="array" ref="C56">(C35+1)^(1/(long_term - short_term)/2)</f>
        <v>1.0005913508238289</v>
      </c>
      <c r="D56" s="49" cm="1">
        <f t="array" ref="D56">(D35+1)^(1/(long_term - short_term)/2)</f>
        <v>1</v>
      </c>
      <c r="E56" s="49" cm="1">
        <f t="array" ref="E56">(E35+1)^(1/(long_term - short_term)/2)</f>
        <v>1.0005913508238289</v>
      </c>
      <c r="F56" s="49" cm="1">
        <f t="array" ref="F56">(F35+1)^(1/(long_term - short_term)/2)</f>
        <v>1.0005913508238289</v>
      </c>
      <c r="G56" s="49" cm="1">
        <f t="array" ref="G56">(G35+1)^(1/(long_term - short_term)/2)</f>
        <v>1</v>
      </c>
      <c r="H56" s="49" cm="1">
        <f t="array" ref="H56">(H35+1)^(1/(long_term - short_term)/2)</f>
        <v>1.0005913508238289</v>
      </c>
    </row>
    <row r="57" spans="1:37">
      <c r="B57" s="32">
        <v>6</v>
      </c>
      <c r="C57" s="49" cm="1">
        <f t="array" ref="C57">(C36+1)^(1/(long_term - short_term)/2)</f>
        <v>1</v>
      </c>
      <c r="D57" s="49" cm="1">
        <f t="array" ref="D57">(D36+1)^(1/(long_term - short_term)/2)</f>
        <v>1</v>
      </c>
      <c r="E57" s="49" cm="1">
        <f t="array" ref="E57">(E36+1)^(1/(long_term - short_term)/2)</f>
        <v>1</v>
      </c>
      <c r="F57" s="49" cm="1">
        <f t="array" ref="F57">(F36+1)^(1/(long_term - short_term)/2)</f>
        <v>1.0005913508238289</v>
      </c>
      <c r="G57" s="49" cm="1">
        <f t="array" ref="G57">(G36+1)^(1/(long_term - short_term)/2)</f>
        <v>1</v>
      </c>
      <c r="H57" s="49" cm="1">
        <f t="array" ref="H57">(H36+1)^(1/(long_term - short_term)/2)</f>
        <v>1</v>
      </c>
    </row>
    <row r="61" spans="1:37">
      <c r="A61" s="132" t="str">
        <f>"Short-term - per year, for "&amp;C61&amp;" years"</f>
        <v>Short-term - per year, for 5 years</v>
      </c>
      <c r="B61" s="133"/>
      <c r="C61" s="134" cm="1">
        <f t="array" ref="C61">short_term</f>
        <v>5</v>
      </c>
      <c r="O61" s="46"/>
    </row>
    <row r="62" spans="1:37">
      <c r="A62" s="133" t="s">
        <v>62</v>
      </c>
      <c r="B62" s="133"/>
      <c r="C62" s="133"/>
      <c r="D62" s="133"/>
      <c r="E62" s="133"/>
      <c r="F62" s="133"/>
      <c r="G62" s="133"/>
      <c r="H62" s="133"/>
      <c r="L62" s="23"/>
      <c r="O62" s="46"/>
      <c r="U62" s="126" t="s">
        <v>63</v>
      </c>
      <c r="V62" s="126"/>
      <c r="W62" s="126"/>
      <c r="X62" s="126"/>
      <c r="Y62" s="127"/>
      <c r="Z62" s="126"/>
      <c r="AA62" s="126"/>
      <c r="AB62" s="126"/>
      <c r="AE62" s="121" t="s">
        <v>64</v>
      </c>
      <c r="AF62" s="121"/>
      <c r="AG62" s="121"/>
      <c r="AH62" s="121"/>
      <c r="AI62" s="121"/>
      <c r="AJ62" s="121"/>
      <c r="AK62" s="121"/>
    </row>
    <row r="63" spans="1:37">
      <c r="A63" s="135" t="s">
        <v>65</v>
      </c>
      <c r="B63" s="133"/>
      <c r="C63" s="133"/>
      <c r="D63" s="133"/>
      <c r="E63" s="133"/>
      <c r="F63" s="133"/>
      <c r="G63" s="133"/>
      <c r="H63" s="133"/>
      <c r="O63" s="46"/>
      <c r="U63" s="126"/>
      <c r="V63" s="126"/>
      <c r="W63" s="126"/>
      <c r="X63" s="126"/>
      <c r="Y63" s="127"/>
      <c r="Z63" s="126"/>
      <c r="AA63" s="126"/>
      <c r="AB63" s="126"/>
      <c r="AE63" s="121"/>
      <c r="AF63" s="121"/>
      <c r="AG63" s="121"/>
      <c r="AH63" s="121"/>
      <c r="AI63" s="121"/>
      <c r="AJ63" s="121"/>
      <c r="AK63" s="121"/>
    </row>
    <row r="64" spans="1:37">
      <c r="A64" s="133"/>
      <c r="B64" s="136" t="s">
        <v>60</v>
      </c>
      <c r="C64" s="137">
        <v>1</v>
      </c>
      <c r="D64" s="137">
        <v>2</v>
      </c>
      <c r="E64" s="137">
        <v>3</v>
      </c>
      <c r="F64" s="137">
        <v>4</v>
      </c>
      <c r="G64" s="137">
        <v>5</v>
      </c>
      <c r="H64" s="137">
        <v>6</v>
      </c>
      <c r="L64" s="25"/>
      <c r="M64" s="31">
        <v>1</v>
      </c>
      <c r="N64" s="31">
        <v>2</v>
      </c>
      <c r="O64" s="31">
        <v>3</v>
      </c>
      <c r="P64" s="31">
        <v>4</v>
      </c>
      <c r="Q64" s="31">
        <v>5</v>
      </c>
      <c r="R64" s="31">
        <v>6</v>
      </c>
      <c r="U64" s="126"/>
      <c r="V64" s="128" t="s">
        <v>60</v>
      </c>
      <c r="W64" s="129">
        <v>1</v>
      </c>
      <c r="X64" s="129">
        <v>2</v>
      </c>
      <c r="Y64" s="129">
        <v>3</v>
      </c>
      <c r="Z64" s="129">
        <v>4</v>
      </c>
      <c r="AA64" s="129">
        <v>5</v>
      </c>
      <c r="AB64" s="129">
        <v>6</v>
      </c>
      <c r="AE64" s="122" t="s">
        <v>60</v>
      </c>
      <c r="AF64" s="123">
        <v>1</v>
      </c>
      <c r="AG64" s="123">
        <v>2</v>
      </c>
      <c r="AH64" s="123">
        <v>3</v>
      </c>
      <c r="AI64" s="123">
        <v>4</v>
      </c>
      <c r="AJ64" s="123">
        <v>5</v>
      </c>
      <c r="AK64" s="123">
        <v>6</v>
      </c>
    </row>
    <row r="65" spans="1:38">
      <c r="A65" s="133"/>
      <c r="B65" s="138">
        <v>1</v>
      </c>
      <c r="C65" s="139">
        <f>C43-1</f>
        <v>0</v>
      </c>
      <c r="D65" s="139">
        <f t="shared" ref="D65:H65" si="7">D43-1</f>
        <v>0</v>
      </c>
      <c r="E65" s="139">
        <f t="shared" si="7"/>
        <v>1.4790328038092326E-3</v>
      </c>
      <c r="F65" s="139">
        <f t="shared" si="7"/>
        <v>1.4790328038092326E-3</v>
      </c>
      <c r="G65" s="139">
        <f t="shared" si="7"/>
        <v>0</v>
      </c>
      <c r="H65" s="139">
        <f t="shared" si="7"/>
        <v>1.4790328038092326E-3</v>
      </c>
      <c r="L65" t="s">
        <v>66</v>
      </c>
      <c r="M65" s="40">
        <f>Population!V5</f>
        <v>2.4278181559145295E-4</v>
      </c>
      <c r="N65" s="40">
        <f>Population!W5</f>
        <v>2.5506122343779136E-2</v>
      </c>
      <c r="O65" s="40">
        <f>Population!X5</f>
        <v>-1.01978842058289E-2</v>
      </c>
      <c r="P65" s="40">
        <f>Population!Y5</f>
        <v>-3.0051847368565365E-2</v>
      </c>
      <c r="Q65" s="40">
        <f>Population!Z5</f>
        <v>-2.2753130729595838E-2</v>
      </c>
      <c r="R65" s="40">
        <f>Population!AA5</f>
        <v>3.7271079210163816E-3</v>
      </c>
      <c r="U65" s="126"/>
      <c r="V65" s="130">
        <v>1</v>
      </c>
      <c r="W65" s="131">
        <f t="shared" ref="W65:AB70" si="8">(C65+1)^($C$61-1)*(M$65+1)</f>
        <v>1.0002427818155915</v>
      </c>
      <c r="X65" s="131">
        <f t="shared" si="8"/>
        <v>1.0255061223437791</v>
      </c>
      <c r="Y65" s="131">
        <f t="shared" si="8"/>
        <v>0.99567091918149941</v>
      </c>
      <c r="Z65" s="131">
        <f t="shared" si="8"/>
        <v>0.97569923652271207</v>
      </c>
      <c r="AA65" s="131">
        <f t="shared" si="8"/>
        <v>0.97724686927040416</v>
      </c>
      <c r="AB65" s="131">
        <f t="shared" si="8"/>
        <v>1.0096784763379183</v>
      </c>
      <c r="AE65" s="124">
        <v>1</v>
      </c>
      <c r="AF65" s="125">
        <f>IF($AE65=AF$64, 1-SUM($C65:$H65),C65)</f>
        <v>0.9955629015885723</v>
      </c>
      <c r="AG65" s="125">
        <f t="shared" ref="AG65:AK70" si="9">IF($AE65=AG$64, 1-SUM($C65:$H65),D65)</f>
        <v>0</v>
      </c>
      <c r="AH65" s="125">
        <f t="shared" si="9"/>
        <v>1.4790328038092326E-3</v>
      </c>
      <c r="AI65" s="125">
        <f t="shared" si="9"/>
        <v>1.4790328038092326E-3</v>
      </c>
      <c r="AJ65" s="125">
        <f t="shared" si="9"/>
        <v>0</v>
      </c>
      <c r="AK65" s="125">
        <f t="shared" si="9"/>
        <v>1.4790328038092326E-3</v>
      </c>
      <c r="AL65" s="40">
        <f t="shared" ref="AL65:AL70" si="10">SUM(AF65:AK65)</f>
        <v>1</v>
      </c>
    </row>
    <row r="66" spans="1:38">
      <c r="A66" s="133"/>
      <c r="B66" s="138">
        <v>2</v>
      </c>
      <c r="C66" s="139">
        <f t="shared" ref="C66:H66" si="11">C44-1</f>
        <v>1.4790328038092326E-3</v>
      </c>
      <c r="D66" s="139">
        <f t="shared" si="11"/>
        <v>0</v>
      </c>
      <c r="E66" s="139">
        <f t="shared" si="11"/>
        <v>1.4790328038092326E-3</v>
      </c>
      <c r="F66" s="139">
        <f t="shared" si="11"/>
        <v>1.4790328038092326E-3</v>
      </c>
      <c r="G66" s="139">
        <f t="shared" si="11"/>
        <v>1.4790328038092326E-3</v>
      </c>
      <c r="H66" s="139">
        <f t="shared" si="11"/>
        <v>1.4790328038092326E-3</v>
      </c>
      <c r="L66" s="32"/>
      <c r="U66" s="126"/>
      <c r="V66" s="130">
        <v>2</v>
      </c>
      <c r="W66" s="131">
        <f t="shared" si="8"/>
        <v>1.0061734907243718</v>
      </c>
      <c r="X66" s="131">
        <f>(D66+1)^($C$61-1)*(N$65+1)</f>
        <v>1.0255061223437791</v>
      </c>
      <c r="Y66" s="131">
        <f t="shared" si="8"/>
        <v>0.99567091918149941</v>
      </c>
      <c r="Z66" s="131">
        <f t="shared" si="8"/>
        <v>0.97569923652271207</v>
      </c>
      <c r="AA66" s="131">
        <f t="shared" si="8"/>
        <v>0.9830412292188353</v>
      </c>
      <c r="AB66" s="131">
        <f t="shared" si="8"/>
        <v>1.0096784763379183</v>
      </c>
      <c r="AE66" s="124">
        <v>2</v>
      </c>
      <c r="AF66" s="125">
        <f t="shared" ref="AF66:AF70" si="12">IF($AE66=AF$64, 1-SUM($C66:$H66),C66)</f>
        <v>1.4790328038092326E-3</v>
      </c>
      <c r="AG66" s="125">
        <f t="shared" si="9"/>
        <v>0.99260483598095384</v>
      </c>
      <c r="AH66" s="125">
        <f t="shared" si="9"/>
        <v>1.4790328038092326E-3</v>
      </c>
      <c r="AI66" s="125">
        <f t="shared" si="9"/>
        <v>1.4790328038092326E-3</v>
      </c>
      <c r="AJ66" s="125">
        <f t="shared" si="9"/>
        <v>1.4790328038092326E-3</v>
      </c>
      <c r="AK66" s="125">
        <f t="shared" si="9"/>
        <v>1.4790328038092326E-3</v>
      </c>
      <c r="AL66" s="40">
        <f t="shared" si="10"/>
        <v>1</v>
      </c>
    </row>
    <row r="67" spans="1:38">
      <c r="A67" s="133"/>
      <c r="B67" s="138">
        <v>3</v>
      </c>
      <c r="C67" s="139">
        <f t="shared" ref="C67:H67" si="13">C45-1</f>
        <v>0</v>
      </c>
      <c r="D67" s="139">
        <f t="shared" si="13"/>
        <v>0</v>
      </c>
      <c r="E67" s="139">
        <f t="shared" si="13"/>
        <v>0</v>
      </c>
      <c r="F67" s="139">
        <f t="shared" si="13"/>
        <v>1.4790328038092326E-3</v>
      </c>
      <c r="G67" s="139">
        <f t="shared" si="13"/>
        <v>0</v>
      </c>
      <c r="H67" s="139">
        <f t="shared" si="13"/>
        <v>1.4790328038092326E-3</v>
      </c>
      <c r="L67" s="32"/>
      <c r="U67" s="126"/>
      <c r="V67" s="130">
        <v>3</v>
      </c>
      <c r="W67" s="131">
        <f t="shared" si="8"/>
        <v>1.0002427818155915</v>
      </c>
      <c r="X67" s="131">
        <f t="shared" si="8"/>
        <v>1.0255061223437791</v>
      </c>
      <c r="Y67" s="131">
        <f t="shared" si="8"/>
        <v>0.9898021157941711</v>
      </c>
      <c r="Z67" s="131">
        <f t="shared" si="8"/>
        <v>0.97569923652271207</v>
      </c>
      <c r="AA67" s="131">
        <f t="shared" si="8"/>
        <v>0.97724686927040416</v>
      </c>
      <c r="AB67" s="131">
        <f t="shared" si="8"/>
        <v>1.0096784763379183</v>
      </c>
      <c r="AE67" s="124">
        <v>3</v>
      </c>
      <c r="AF67" s="125">
        <f t="shared" si="12"/>
        <v>0</v>
      </c>
      <c r="AG67" s="125">
        <f t="shared" si="9"/>
        <v>0</v>
      </c>
      <c r="AH67" s="125">
        <f t="shared" si="9"/>
        <v>0.99704193439238153</v>
      </c>
      <c r="AI67" s="125">
        <f t="shared" si="9"/>
        <v>1.4790328038092326E-3</v>
      </c>
      <c r="AJ67" s="125">
        <f t="shared" si="9"/>
        <v>0</v>
      </c>
      <c r="AK67" s="125">
        <f t="shared" si="9"/>
        <v>1.4790328038092326E-3</v>
      </c>
      <c r="AL67" s="40">
        <f t="shared" si="10"/>
        <v>1</v>
      </c>
    </row>
    <row r="68" spans="1:38">
      <c r="A68" s="133"/>
      <c r="B68" s="138">
        <v>4</v>
      </c>
      <c r="C68" s="139">
        <f t="shared" ref="C68:H68" si="14">C46-1</f>
        <v>0</v>
      </c>
      <c r="D68" s="139">
        <f t="shared" si="14"/>
        <v>0</v>
      </c>
      <c r="E68" s="139">
        <f t="shared" si="14"/>
        <v>0</v>
      </c>
      <c r="F68" s="139">
        <f t="shared" si="14"/>
        <v>0</v>
      </c>
      <c r="G68" s="139">
        <f t="shared" si="14"/>
        <v>0</v>
      </c>
      <c r="H68" s="139">
        <f t="shared" si="14"/>
        <v>0</v>
      </c>
      <c r="L68" s="32"/>
      <c r="U68" s="126"/>
      <c r="V68" s="130">
        <v>4</v>
      </c>
      <c r="W68" s="131">
        <f t="shared" si="8"/>
        <v>1.0002427818155915</v>
      </c>
      <c r="X68" s="131">
        <f t="shared" si="8"/>
        <v>1.0255061223437791</v>
      </c>
      <c r="Y68" s="131">
        <f t="shared" si="8"/>
        <v>0.9898021157941711</v>
      </c>
      <c r="Z68" s="131">
        <f t="shared" si="8"/>
        <v>0.96994815263143463</v>
      </c>
      <c r="AA68" s="131">
        <f t="shared" si="8"/>
        <v>0.97724686927040416</v>
      </c>
      <c r="AB68" s="131">
        <f t="shared" si="8"/>
        <v>1.0037271079210164</v>
      </c>
      <c r="AE68" s="124">
        <v>4</v>
      </c>
      <c r="AF68" s="125">
        <f t="shared" si="12"/>
        <v>0</v>
      </c>
      <c r="AG68" s="125">
        <f t="shared" si="9"/>
        <v>0</v>
      </c>
      <c r="AH68" s="125">
        <f t="shared" si="9"/>
        <v>0</v>
      </c>
      <c r="AI68" s="125">
        <f t="shared" si="9"/>
        <v>1</v>
      </c>
      <c r="AJ68" s="125">
        <f t="shared" si="9"/>
        <v>0</v>
      </c>
      <c r="AK68" s="125">
        <f t="shared" si="9"/>
        <v>0</v>
      </c>
      <c r="AL68" s="40">
        <f t="shared" si="10"/>
        <v>1</v>
      </c>
    </row>
    <row r="69" spans="1:38">
      <c r="A69" s="133"/>
      <c r="B69" s="138">
        <v>5</v>
      </c>
      <c r="C69" s="139">
        <f t="shared" ref="C69:H69" si="15">C47-1</f>
        <v>1.4790328038092326E-3</v>
      </c>
      <c r="D69" s="139">
        <f t="shared" si="15"/>
        <v>0</v>
      </c>
      <c r="E69" s="139">
        <f t="shared" si="15"/>
        <v>1.4790328038092326E-3</v>
      </c>
      <c r="F69" s="139">
        <f t="shared" si="15"/>
        <v>1.4790328038092326E-3</v>
      </c>
      <c r="G69" s="139">
        <f t="shared" si="15"/>
        <v>0</v>
      </c>
      <c r="H69" s="139">
        <f t="shared" si="15"/>
        <v>1.4790328038092326E-3</v>
      </c>
      <c r="L69" s="32"/>
      <c r="U69" s="126"/>
      <c r="V69" s="130">
        <v>5</v>
      </c>
      <c r="W69" s="131">
        <f t="shared" si="8"/>
        <v>1.0061734907243718</v>
      </c>
      <c r="X69" s="131">
        <f t="shared" si="8"/>
        <v>1.0255061223437791</v>
      </c>
      <c r="Y69" s="131">
        <f t="shared" si="8"/>
        <v>0.99567091918149941</v>
      </c>
      <c r="Z69" s="131">
        <f t="shared" si="8"/>
        <v>0.97569923652271207</v>
      </c>
      <c r="AA69" s="131">
        <f t="shared" si="8"/>
        <v>0.97724686927040416</v>
      </c>
      <c r="AB69" s="131">
        <f t="shared" si="8"/>
        <v>1.0096784763379183</v>
      </c>
      <c r="AE69" s="124">
        <v>5</v>
      </c>
      <c r="AF69" s="125">
        <f t="shared" si="12"/>
        <v>1.4790328038092326E-3</v>
      </c>
      <c r="AG69" s="125">
        <f t="shared" si="9"/>
        <v>0</v>
      </c>
      <c r="AH69" s="125">
        <f t="shared" si="9"/>
        <v>1.4790328038092326E-3</v>
      </c>
      <c r="AI69" s="125">
        <f t="shared" si="9"/>
        <v>1.4790328038092326E-3</v>
      </c>
      <c r="AJ69" s="125">
        <f t="shared" si="9"/>
        <v>0.99408386878476307</v>
      </c>
      <c r="AK69" s="125">
        <f t="shared" si="9"/>
        <v>1.4790328038092326E-3</v>
      </c>
      <c r="AL69" s="40">
        <f t="shared" si="10"/>
        <v>1</v>
      </c>
    </row>
    <row r="70" spans="1:38">
      <c r="A70" s="133"/>
      <c r="B70" s="138">
        <v>6</v>
      </c>
      <c r="C70" s="139">
        <f t="shared" ref="C70:H70" si="16">C48-1</f>
        <v>0</v>
      </c>
      <c r="D70" s="139">
        <f t="shared" si="16"/>
        <v>0</v>
      </c>
      <c r="E70" s="139">
        <f t="shared" si="16"/>
        <v>0</v>
      </c>
      <c r="F70" s="139">
        <f t="shared" si="16"/>
        <v>1.4790328038092326E-3</v>
      </c>
      <c r="G70" s="139">
        <f t="shared" si="16"/>
        <v>0</v>
      </c>
      <c r="H70" s="139">
        <f t="shared" si="16"/>
        <v>0</v>
      </c>
      <c r="L70" s="32"/>
      <c r="U70" s="126"/>
      <c r="V70" s="130">
        <v>6</v>
      </c>
      <c r="W70" s="131">
        <f t="shared" si="8"/>
        <v>1.0002427818155915</v>
      </c>
      <c r="X70" s="131">
        <f t="shared" si="8"/>
        <v>1.0255061223437791</v>
      </c>
      <c r="Y70" s="131">
        <f t="shared" si="8"/>
        <v>0.9898021157941711</v>
      </c>
      <c r="Z70" s="131">
        <f t="shared" si="8"/>
        <v>0.97569923652271207</v>
      </c>
      <c r="AA70" s="131">
        <f t="shared" si="8"/>
        <v>0.97724686927040416</v>
      </c>
      <c r="AB70" s="131">
        <f t="shared" si="8"/>
        <v>1.0037271079210164</v>
      </c>
      <c r="AE70" s="124">
        <v>6</v>
      </c>
      <c r="AF70" s="125">
        <f t="shared" si="12"/>
        <v>0</v>
      </c>
      <c r="AG70" s="125">
        <f t="shared" si="9"/>
        <v>0</v>
      </c>
      <c r="AH70" s="125">
        <f t="shared" si="9"/>
        <v>0</v>
      </c>
      <c r="AI70" s="125">
        <f t="shared" si="9"/>
        <v>1.4790328038092326E-3</v>
      </c>
      <c r="AJ70" s="125">
        <f t="shared" si="9"/>
        <v>0</v>
      </c>
      <c r="AK70" s="125">
        <f t="shared" si="9"/>
        <v>0.99852096719619077</v>
      </c>
      <c r="AL70" s="40">
        <f t="shared" si="10"/>
        <v>1</v>
      </c>
    </row>
    <row r="73" spans="1:38">
      <c r="A73" s="132" t="str">
        <f>"Long-term - per year, for "&amp;C61&amp;" to "&amp;C73&amp;" years"</f>
        <v>Long-term - per year, for 5 to 30 years</v>
      </c>
      <c r="B73" s="133"/>
      <c r="C73" s="134" cm="1">
        <f t="array" ref="C73">long_term</f>
        <v>30</v>
      </c>
    </row>
    <row r="74" spans="1:38">
      <c r="A74" s="133" t="s">
        <v>62</v>
      </c>
      <c r="B74" s="133"/>
      <c r="C74" s="133"/>
      <c r="D74" s="133"/>
      <c r="E74" s="133"/>
      <c r="F74" s="133"/>
      <c r="G74" s="133"/>
      <c r="H74" s="133"/>
      <c r="U74" s="126" t="s">
        <v>67</v>
      </c>
      <c r="V74" s="126"/>
      <c r="W74" s="126"/>
      <c r="X74" s="126"/>
      <c r="Y74" s="127"/>
      <c r="Z74" s="126"/>
      <c r="AA74" s="126"/>
      <c r="AB74" s="126"/>
      <c r="AE74" s="121" t="s">
        <v>64</v>
      </c>
      <c r="AF74" s="121"/>
      <c r="AG74" s="121"/>
      <c r="AH74" s="121"/>
      <c r="AI74" s="121"/>
      <c r="AJ74" s="121"/>
      <c r="AK74" s="121"/>
    </row>
    <row r="75" spans="1:38">
      <c r="A75" s="135" t="s">
        <v>65</v>
      </c>
      <c r="B75" s="133"/>
      <c r="C75" s="133"/>
      <c r="D75" s="133"/>
      <c r="E75" s="133"/>
      <c r="F75" s="133"/>
      <c r="G75" s="133"/>
      <c r="H75" s="133"/>
      <c r="U75" s="126"/>
      <c r="V75" s="126"/>
      <c r="W75" s="126"/>
      <c r="X75" s="126"/>
      <c r="Y75" s="127"/>
      <c r="Z75" s="126"/>
      <c r="AA75" s="126"/>
      <c r="AB75" s="126"/>
      <c r="AE75" s="121"/>
      <c r="AF75" s="121"/>
      <c r="AG75" s="121"/>
      <c r="AH75" s="121"/>
      <c r="AI75" s="121"/>
      <c r="AJ75" s="121"/>
      <c r="AK75" s="121"/>
    </row>
    <row r="76" spans="1:38">
      <c r="A76" s="133"/>
      <c r="B76" s="136" t="s">
        <v>60</v>
      </c>
      <c r="C76" s="137">
        <v>1</v>
      </c>
      <c r="D76" s="137">
        <v>2</v>
      </c>
      <c r="E76" s="137">
        <v>3</v>
      </c>
      <c r="F76" s="137">
        <v>4</v>
      </c>
      <c r="G76" s="137">
        <v>5</v>
      </c>
      <c r="H76" s="137">
        <v>6</v>
      </c>
      <c r="U76" s="126"/>
      <c r="V76" s="128" t="s">
        <v>60</v>
      </c>
      <c r="W76" s="129">
        <v>1</v>
      </c>
      <c r="X76" s="129">
        <v>2</v>
      </c>
      <c r="Y76" s="129">
        <v>3</v>
      </c>
      <c r="Z76" s="129">
        <v>4</v>
      </c>
      <c r="AA76" s="129">
        <v>5</v>
      </c>
      <c r="AB76" s="129">
        <v>6</v>
      </c>
      <c r="AE76" s="122" t="s">
        <v>60</v>
      </c>
      <c r="AF76" s="123">
        <v>1</v>
      </c>
      <c r="AG76" s="123">
        <v>2</v>
      </c>
      <c r="AH76" s="123">
        <v>3</v>
      </c>
      <c r="AI76" s="123">
        <v>4</v>
      </c>
      <c r="AJ76" s="123">
        <v>5</v>
      </c>
      <c r="AK76" s="123">
        <v>6</v>
      </c>
    </row>
    <row r="77" spans="1:38">
      <c r="A77" s="133"/>
      <c r="B77" s="138">
        <v>1</v>
      </c>
      <c r="C77" s="139">
        <f>C52-1</f>
        <v>0</v>
      </c>
      <c r="D77" s="139">
        <f t="shared" ref="D77:H77" si="17">D52-1</f>
        <v>0</v>
      </c>
      <c r="E77" s="139">
        <f t="shared" si="17"/>
        <v>5.9135082382888449E-4</v>
      </c>
      <c r="F77" s="139">
        <f t="shared" si="17"/>
        <v>5.9135082382888449E-4</v>
      </c>
      <c r="G77" s="139">
        <f t="shared" si="17"/>
        <v>0</v>
      </c>
      <c r="H77" s="139">
        <f t="shared" si="17"/>
        <v>5.9135082382888449E-4</v>
      </c>
      <c r="U77" s="126"/>
      <c r="V77" s="130">
        <v>1</v>
      </c>
      <c r="W77" s="126">
        <f t="shared" ref="W77:AB82" si="18">(C77+1)^($C$73-$C$61)*W65</f>
        <v>1.0002427818155915</v>
      </c>
      <c r="X77" s="126">
        <f t="shared" si="18"/>
        <v>1.0255061223437791</v>
      </c>
      <c r="Y77" s="126">
        <f t="shared" si="18"/>
        <v>1.0104956193288726</v>
      </c>
      <c r="Z77" s="126">
        <f t="shared" si="18"/>
        <v>0.99022657516122603</v>
      </c>
      <c r="AA77" s="126">
        <f t="shared" si="18"/>
        <v>0.97724686927040416</v>
      </c>
      <c r="AB77" s="126">
        <f t="shared" si="18"/>
        <v>1.0247117371961052</v>
      </c>
      <c r="AE77" s="124">
        <v>1</v>
      </c>
      <c r="AF77" s="125">
        <f>IF($AE77=AF$76, 1-SUM($C77:$H77),C77)</f>
        <v>0.99822594752851335</v>
      </c>
      <c r="AG77" s="125">
        <f t="shared" ref="AG77:AG82" si="19">IF($AE77=AG$64, 1-SUM($C77:$H77),D77)</f>
        <v>0</v>
      </c>
      <c r="AH77" s="125">
        <f t="shared" ref="AH77:AH82" si="20">IF($AE77=AH$64, 1-SUM($C77:$H77),E77)</f>
        <v>5.9135082382888449E-4</v>
      </c>
      <c r="AI77" s="125">
        <f t="shared" ref="AI77:AI82" si="21">IF($AE77=AI$64, 1-SUM($C77:$H77),F77)</f>
        <v>5.9135082382888449E-4</v>
      </c>
      <c r="AJ77" s="125">
        <f t="shared" ref="AJ77:AJ82" si="22">IF($AE77=AJ$64, 1-SUM($C77:$H77),G77)</f>
        <v>0</v>
      </c>
      <c r="AK77" s="125">
        <f t="shared" ref="AK77:AK82" si="23">IF($AE77=AK$64, 1-SUM($C77:$H77),H77)</f>
        <v>5.9135082382888449E-4</v>
      </c>
    </row>
    <row r="78" spans="1:38">
      <c r="A78" s="133"/>
      <c r="B78" s="138">
        <v>2</v>
      </c>
      <c r="C78" s="139">
        <f t="shared" ref="C78:H82" si="24">C53-1</f>
        <v>5.9135082382888449E-4</v>
      </c>
      <c r="D78" s="139">
        <f t="shared" si="24"/>
        <v>0</v>
      </c>
      <c r="E78" s="139">
        <f t="shared" si="24"/>
        <v>5.9135082382888449E-4</v>
      </c>
      <c r="F78" s="139">
        <f t="shared" si="24"/>
        <v>5.9135082382888449E-4</v>
      </c>
      <c r="G78" s="139">
        <f t="shared" si="24"/>
        <v>5.9135082382888449E-4</v>
      </c>
      <c r="H78" s="139">
        <f t="shared" si="24"/>
        <v>5.9135082382888449E-4</v>
      </c>
      <c r="U78" s="126"/>
      <c r="V78" s="130">
        <v>2</v>
      </c>
      <c r="W78" s="126">
        <f t="shared" si="18"/>
        <v>1.0211545653031959</v>
      </c>
      <c r="X78" s="126">
        <f t="shared" si="18"/>
        <v>1.0255061223437791</v>
      </c>
      <c r="Y78" s="126">
        <f t="shared" si="18"/>
        <v>1.0104956193288726</v>
      </c>
      <c r="Z78" s="126">
        <f t="shared" si="18"/>
        <v>0.99022657516122603</v>
      </c>
      <c r="AA78" s="126">
        <f t="shared" si="18"/>
        <v>0.99767788393569135</v>
      </c>
      <c r="AB78" s="126">
        <f t="shared" si="18"/>
        <v>1.0247117371961052</v>
      </c>
      <c r="AE78" s="124">
        <v>2</v>
      </c>
      <c r="AF78" s="125">
        <f t="shared" ref="AF78:AF82" si="25">IF($AE78=AF$64, 1-SUM($C78:$H78),C78)</f>
        <v>5.9135082382888449E-4</v>
      </c>
      <c r="AG78" s="125">
        <f t="shared" si="19"/>
        <v>0.99704324588085558</v>
      </c>
      <c r="AH78" s="125">
        <f t="shared" si="20"/>
        <v>5.9135082382888449E-4</v>
      </c>
      <c r="AI78" s="125">
        <f t="shared" si="21"/>
        <v>5.9135082382888449E-4</v>
      </c>
      <c r="AJ78" s="125">
        <f t="shared" si="22"/>
        <v>5.9135082382888449E-4</v>
      </c>
      <c r="AK78" s="125">
        <f t="shared" si="23"/>
        <v>5.9135082382888449E-4</v>
      </c>
    </row>
    <row r="79" spans="1:38">
      <c r="A79" s="133"/>
      <c r="B79" s="138">
        <v>3</v>
      </c>
      <c r="C79" s="139">
        <f t="shared" si="24"/>
        <v>0</v>
      </c>
      <c r="D79" s="139">
        <f t="shared" si="24"/>
        <v>0</v>
      </c>
      <c r="E79" s="139">
        <f t="shared" si="24"/>
        <v>0</v>
      </c>
      <c r="F79" s="139">
        <f t="shared" si="24"/>
        <v>5.9135082382888449E-4</v>
      </c>
      <c r="G79" s="139">
        <f t="shared" si="24"/>
        <v>0</v>
      </c>
      <c r="H79" s="139">
        <f t="shared" si="24"/>
        <v>5.9135082382888449E-4</v>
      </c>
      <c r="U79" s="126"/>
      <c r="V79" s="130">
        <v>3</v>
      </c>
      <c r="W79" s="126">
        <f t="shared" si="18"/>
        <v>1.0002427818155915</v>
      </c>
      <c r="X79" s="126">
        <f t="shared" si="18"/>
        <v>1.0255061223437791</v>
      </c>
      <c r="Y79" s="126">
        <f t="shared" si="18"/>
        <v>0.9898021157941711</v>
      </c>
      <c r="Z79" s="126">
        <f t="shared" si="18"/>
        <v>0.99022657516122603</v>
      </c>
      <c r="AA79" s="126">
        <f t="shared" si="18"/>
        <v>0.97724686927040416</v>
      </c>
      <c r="AB79" s="126">
        <f t="shared" si="18"/>
        <v>1.0247117371961052</v>
      </c>
      <c r="AE79" s="124">
        <v>3</v>
      </c>
      <c r="AF79" s="125">
        <f t="shared" si="25"/>
        <v>0</v>
      </c>
      <c r="AG79" s="125">
        <f t="shared" si="19"/>
        <v>0</v>
      </c>
      <c r="AH79" s="125">
        <f t="shared" si="20"/>
        <v>0.99881729835234223</v>
      </c>
      <c r="AI79" s="125">
        <f t="shared" si="21"/>
        <v>5.9135082382888449E-4</v>
      </c>
      <c r="AJ79" s="125">
        <f t="shared" si="22"/>
        <v>0</v>
      </c>
      <c r="AK79" s="125">
        <f t="shared" si="23"/>
        <v>5.9135082382888449E-4</v>
      </c>
    </row>
    <row r="80" spans="1:38">
      <c r="A80" s="133"/>
      <c r="B80" s="138">
        <v>4</v>
      </c>
      <c r="C80" s="139">
        <f t="shared" si="24"/>
        <v>0</v>
      </c>
      <c r="D80" s="139">
        <f t="shared" si="24"/>
        <v>0</v>
      </c>
      <c r="E80" s="139">
        <f t="shared" si="24"/>
        <v>0</v>
      </c>
      <c r="F80" s="139">
        <f t="shared" si="24"/>
        <v>0</v>
      </c>
      <c r="G80" s="139">
        <f t="shared" si="24"/>
        <v>0</v>
      </c>
      <c r="H80" s="139">
        <f t="shared" si="24"/>
        <v>0</v>
      </c>
      <c r="U80" s="126"/>
      <c r="V80" s="130">
        <v>4</v>
      </c>
      <c r="W80" s="126">
        <f t="shared" si="18"/>
        <v>1.0002427818155915</v>
      </c>
      <c r="X80" s="126">
        <f t="shared" si="18"/>
        <v>1.0255061223437791</v>
      </c>
      <c r="Y80" s="126">
        <f t="shared" si="18"/>
        <v>0.9898021157941711</v>
      </c>
      <c r="Z80" s="126">
        <f t="shared" si="18"/>
        <v>0.96994815263143463</v>
      </c>
      <c r="AA80" s="126">
        <f t="shared" si="18"/>
        <v>0.97724686927040416</v>
      </c>
      <c r="AB80" s="126">
        <f t="shared" si="18"/>
        <v>1.0037271079210164</v>
      </c>
      <c r="AE80" s="124">
        <v>4</v>
      </c>
      <c r="AF80" s="125">
        <f t="shared" si="25"/>
        <v>0</v>
      </c>
      <c r="AG80" s="125">
        <f t="shared" si="19"/>
        <v>0</v>
      </c>
      <c r="AH80" s="125">
        <f t="shared" si="20"/>
        <v>0</v>
      </c>
      <c r="AI80" s="125">
        <f t="shared" si="21"/>
        <v>1</v>
      </c>
      <c r="AJ80" s="125">
        <f t="shared" si="22"/>
        <v>0</v>
      </c>
      <c r="AK80" s="125">
        <f t="shared" si="23"/>
        <v>0</v>
      </c>
    </row>
    <row r="81" spans="1:37">
      <c r="A81" s="133"/>
      <c r="B81" s="138">
        <v>5</v>
      </c>
      <c r="C81" s="139">
        <f t="shared" si="24"/>
        <v>5.9135082382888449E-4</v>
      </c>
      <c r="D81" s="139">
        <f t="shared" si="24"/>
        <v>0</v>
      </c>
      <c r="E81" s="139">
        <f t="shared" si="24"/>
        <v>5.9135082382888449E-4</v>
      </c>
      <c r="F81" s="139">
        <f t="shared" si="24"/>
        <v>5.9135082382888449E-4</v>
      </c>
      <c r="G81" s="139">
        <f t="shared" si="24"/>
        <v>0</v>
      </c>
      <c r="H81" s="139">
        <f t="shared" si="24"/>
        <v>5.9135082382888449E-4</v>
      </c>
      <c r="U81" s="126"/>
      <c r="V81" s="130">
        <v>5</v>
      </c>
      <c r="W81" s="126">
        <f t="shared" si="18"/>
        <v>1.0211545653031959</v>
      </c>
      <c r="X81" s="126">
        <f t="shared" si="18"/>
        <v>1.0255061223437791</v>
      </c>
      <c r="Y81" s="126">
        <f t="shared" si="18"/>
        <v>1.0104956193288726</v>
      </c>
      <c r="Z81" s="126">
        <f t="shared" si="18"/>
        <v>0.99022657516122603</v>
      </c>
      <c r="AA81" s="126">
        <f t="shared" si="18"/>
        <v>0.97724686927040416</v>
      </c>
      <c r="AB81" s="126">
        <f t="shared" si="18"/>
        <v>1.0247117371961052</v>
      </c>
      <c r="AE81" s="124">
        <v>5</v>
      </c>
      <c r="AF81" s="125">
        <f t="shared" si="25"/>
        <v>5.9135082382888449E-4</v>
      </c>
      <c r="AG81" s="125">
        <f t="shared" si="19"/>
        <v>0</v>
      </c>
      <c r="AH81" s="125">
        <f t="shared" si="20"/>
        <v>5.9135082382888449E-4</v>
      </c>
      <c r="AI81" s="125">
        <f t="shared" si="21"/>
        <v>5.9135082382888449E-4</v>
      </c>
      <c r="AJ81" s="125">
        <f t="shared" si="22"/>
        <v>0.99763459670468446</v>
      </c>
      <c r="AK81" s="125">
        <f t="shared" si="23"/>
        <v>5.9135082382888449E-4</v>
      </c>
    </row>
    <row r="82" spans="1:37">
      <c r="A82" s="133"/>
      <c r="B82" s="138">
        <v>6</v>
      </c>
      <c r="C82" s="139">
        <f t="shared" si="24"/>
        <v>0</v>
      </c>
      <c r="D82" s="139">
        <f t="shared" si="24"/>
        <v>0</v>
      </c>
      <c r="E82" s="139">
        <f t="shared" si="24"/>
        <v>0</v>
      </c>
      <c r="F82" s="139">
        <f t="shared" si="24"/>
        <v>5.9135082382888449E-4</v>
      </c>
      <c r="G82" s="139">
        <f t="shared" si="24"/>
        <v>0</v>
      </c>
      <c r="H82" s="139">
        <f t="shared" si="24"/>
        <v>0</v>
      </c>
      <c r="U82" s="126"/>
      <c r="V82" s="130">
        <v>6</v>
      </c>
      <c r="W82" s="126">
        <f t="shared" si="18"/>
        <v>1.0002427818155915</v>
      </c>
      <c r="X82" s="126">
        <f t="shared" si="18"/>
        <v>1.0255061223437791</v>
      </c>
      <c r="Y82" s="126">
        <f t="shared" si="18"/>
        <v>0.9898021157941711</v>
      </c>
      <c r="Z82" s="126">
        <f t="shared" si="18"/>
        <v>0.99022657516122603</v>
      </c>
      <c r="AA82" s="126">
        <f t="shared" si="18"/>
        <v>0.97724686927040416</v>
      </c>
      <c r="AB82" s="126">
        <f t="shared" si="18"/>
        <v>1.0037271079210164</v>
      </c>
      <c r="AE82" s="124">
        <v>6</v>
      </c>
      <c r="AF82" s="125">
        <f t="shared" si="25"/>
        <v>0</v>
      </c>
      <c r="AG82" s="125">
        <f t="shared" si="19"/>
        <v>0</v>
      </c>
      <c r="AH82" s="125">
        <f t="shared" si="20"/>
        <v>0</v>
      </c>
      <c r="AI82" s="125">
        <f t="shared" si="21"/>
        <v>5.9135082382888449E-4</v>
      </c>
      <c r="AJ82" s="125">
        <f t="shared" si="22"/>
        <v>0</v>
      </c>
      <c r="AK82" s="125">
        <f t="shared" si="23"/>
        <v>0.99940864917617112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C4EA-128F-4771-87E9-8647C9A0F169}">
  <dimension ref="A1:AK83"/>
  <sheetViews>
    <sheetView topLeftCell="A31" zoomScaleNormal="80" workbookViewId="0">
      <selection activeCell="J16" sqref="J16"/>
    </sheetView>
  </sheetViews>
  <sheetFormatPr defaultColWidth="8.85546875" defaultRowHeight="14.45"/>
  <cols>
    <col min="1" max="1" width="19.42578125" customWidth="1"/>
    <col min="2" max="2" width="33.85546875" customWidth="1"/>
    <col min="3" max="8" width="10.5703125" customWidth="1"/>
    <col min="9" max="9" width="11.42578125" customWidth="1"/>
    <col min="10" max="10" width="9.140625" customWidth="1"/>
    <col min="11" max="11" width="12.42578125" customWidth="1"/>
    <col min="12" max="12" width="14.140625" customWidth="1"/>
  </cols>
  <sheetData>
    <row r="1" spans="1:14">
      <c r="A1" s="23" t="s">
        <v>68</v>
      </c>
    </row>
    <row r="2" spans="1:14">
      <c r="C2" t="s">
        <v>36</v>
      </c>
    </row>
    <row r="3" spans="1:14">
      <c r="B3" s="25" t="s">
        <v>37</v>
      </c>
      <c r="C3" s="31">
        <v>1</v>
      </c>
      <c r="D3" s="31">
        <v>2</v>
      </c>
      <c r="E3" s="31">
        <v>3</v>
      </c>
      <c r="F3" s="31">
        <v>4</v>
      </c>
      <c r="G3" s="31">
        <v>5</v>
      </c>
      <c r="H3" s="31">
        <v>6</v>
      </c>
      <c r="I3" t="s">
        <v>38</v>
      </c>
    </row>
    <row r="4" spans="1:14">
      <c r="B4" s="33" t="s">
        <v>39</v>
      </c>
      <c r="C4" s="58">
        <f>SUMIFS('Frequency - 2020'!$C$2:$C$19, 'Frequency - 2020'!$B$2:$B$19, 'Migration Matrix - invol'!$B4, 'Frequency - 2020'!$A$2:$A$19, 'Migration Matrix - invol'!C$3)</f>
        <v>0.15577263999999999</v>
      </c>
      <c r="D4" s="58">
        <f>SUMIFS('Frequency - 2020'!$C$2:$C$19, 'Frequency - 2020'!$B$2:$B$19, 'Migration Matrix - invol'!$B4, 'Frequency - 2020'!$A$2:$A$19, 'Migration Matrix - invol'!D$3)</f>
        <v>0.1654051</v>
      </c>
      <c r="E4" s="58">
        <f>SUMIFS('Frequency - 2020'!$C$2:$C$19, 'Frequency - 2020'!$B$2:$B$19, 'Migration Matrix - invol'!$B4, 'Frequency - 2020'!$A$2:$A$19, 'Migration Matrix - invol'!E$3)</f>
        <v>0.14687393000000001</v>
      </c>
      <c r="F4" s="58">
        <f>SUMIFS('Frequency - 2020'!$C$2:$C$19, 'Frequency - 2020'!$B$2:$B$19, 'Migration Matrix - invol'!$B4, 'Frequency - 2020'!$A$2:$A$19, 'Migration Matrix - invol'!F$3)</f>
        <v>0.10580331</v>
      </c>
      <c r="G4" s="58">
        <f>SUMIFS('Frequency - 2020'!$C$2:$C$19, 'Frequency - 2020'!$B$2:$B$19, 'Migration Matrix - invol'!$B4, 'Frequency - 2020'!$A$2:$A$19, 'Migration Matrix - invol'!G$3)</f>
        <v>0.10892597</v>
      </c>
      <c r="H4" s="58">
        <f>SUMIFS('Frequency - 2020'!$C$2:$C$19, 'Frequency - 2020'!$B$2:$B$19, 'Migration Matrix - invol'!$B4, 'Frequency - 2020'!$A$2:$A$19, 'Migration Matrix - invol'!H$3)</f>
        <v>5.1140579999999998E-2</v>
      </c>
      <c r="I4" s="58">
        <f>SUM(C4:H4)</f>
        <v>0.73392153000000004</v>
      </c>
    </row>
    <row r="5" spans="1:14">
      <c r="B5" s="33" t="s">
        <v>40</v>
      </c>
      <c r="C5" s="58">
        <f>SUMIFS('Frequency - 2020'!$C$2:$C$19, 'Frequency - 2020'!$B$2:$B$19, 'Migration Matrix - invol'!$B5, 'Frequency - 2020'!$A$2:$A$19, 'Migration Matrix - invol'!C$3)</f>
        <v>1.31574912</v>
      </c>
      <c r="D5" s="58">
        <f>SUMIFS('Frequency - 2020'!$C$2:$C$19, 'Frequency - 2020'!$B$2:$B$19, 'Migration Matrix - invol'!$B5, 'Frequency - 2020'!$A$2:$A$19, 'Migration Matrix - invol'!D$3)</f>
        <v>1.3971106499999999</v>
      </c>
      <c r="E5" s="58">
        <f>SUMIFS('Frequency - 2020'!$C$2:$C$19, 'Frequency - 2020'!$B$2:$B$19, 'Migration Matrix - invol'!$B5, 'Frequency - 2020'!$A$2:$A$19, 'Migration Matrix - invol'!E$3)</f>
        <v>1.24058533</v>
      </c>
      <c r="F5" s="58">
        <f>SUMIFS('Frequency - 2020'!$C$2:$C$19, 'Frequency - 2020'!$B$2:$B$19, 'Migration Matrix - invol'!$B5, 'Frequency - 2020'!$A$2:$A$19, 'Migration Matrix - invol'!F$3)</f>
        <v>0.89367819000000004</v>
      </c>
      <c r="G5" s="58">
        <f>SUMIFS('Frequency - 2020'!$C$2:$C$19, 'Frequency - 2020'!$B$2:$B$19, 'Migration Matrix - invol'!$B5, 'Frequency - 2020'!$A$2:$A$19, 'Migration Matrix - invol'!G$3)</f>
        <v>0.92005409999999999</v>
      </c>
      <c r="H5" s="58">
        <f>SUMIFS('Frequency - 2020'!$C$2:$C$19, 'Frequency - 2020'!$B$2:$B$19, 'Migration Matrix - invol'!$B5, 'Frequency - 2020'!$A$2:$A$19, 'Migration Matrix - invol'!H$3)</f>
        <v>0.43196404999999999</v>
      </c>
      <c r="I5" s="58">
        <f>SUM(C5:H5)</f>
        <v>6.19914144</v>
      </c>
    </row>
    <row r="6" spans="1:14">
      <c r="B6" s="33" t="s">
        <v>41</v>
      </c>
      <c r="C6" s="58">
        <f>SUMIFS('Frequency - 2020'!$C$2:$C$19, 'Frequency - 2020'!$B$2:$B$19, 'Migration Matrix - invol'!$B6, 'Frequency - 2020'!$A$2:$A$19, 'Migration Matrix - invol'!C$3)</f>
        <v>16.798184899999999</v>
      </c>
      <c r="D6" s="58">
        <f>SUMIFS('Frequency - 2020'!$C$2:$C$19, 'Frequency - 2020'!$B$2:$B$19, 'Migration Matrix - invol'!$B6, 'Frequency - 2020'!$A$2:$A$19, 'Migration Matrix - invol'!D$3)</f>
        <v>17.836928499999999</v>
      </c>
      <c r="E6" s="58">
        <f>SUMIFS('Frequency - 2020'!$C$2:$C$19, 'Frequency - 2020'!$B$2:$B$19, 'Migration Matrix - invol'!$B6, 'Frequency - 2020'!$A$2:$A$19, 'Migration Matrix - invol'!E$3)</f>
        <v>15.838567899999999</v>
      </c>
      <c r="F6" s="58">
        <f>SUMIFS('Frequency - 2020'!$C$2:$C$19, 'Frequency - 2020'!$B$2:$B$19, 'Migration Matrix - invol'!$B6, 'Frequency - 2020'!$A$2:$A$19, 'Migration Matrix - invol'!F$3)</f>
        <v>11.4096002</v>
      </c>
      <c r="G6" s="58">
        <f>SUMIFS('Frequency - 2020'!$C$2:$C$19, 'Frequency - 2020'!$B$2:$B$19, 'Migration Matrix - invol'!$B6, 'Frequency - 2020'!$A$2:$A$19, 'Migration Matrix - invol'!G$3)</f>
        <v>11.7463418</v>
      </c>
      <c r="H6" s="58">
        <f>SUMIFS('Frequency - 2020'!$C$2:$C$19, 'Frequency - 2020'!$B$2:$B$19, 'Migration Matrix - invol'!$B6, 'Frequency - 2020'!$A$2:$A$19, 'Migration Matrix - invol'!H$3)</f>
        <v>5.5148901600000002</v>
      </c>
      <c r="I6" s="58">
        <f>SUM(C6:H6)</f>
        <v>79.144513459999985</v>
      </c>
      <c r="N6" s="94"/>
    </row>
    <row r="7" spans="1:14">
      <c r="B7" s="3"/>
      <c r="C7" s="58"/>
      <c r="D7" s="58"/>
      <c r="E7" s="58"/>
      <c r="F7" s="58"/>
      <c r="G7" s="58"/>
      <c r="H7" s="58"/>
      <c r="I7" s="58"/>
      <c r="K7" s="55"/>
      <c r="L7" s="102"/>
      <c r="M7" s="101" t="s">
        <v>69</v>
      </c>
      <c r="N7" s="97"/>
    </row>
    <row r="8" spans="1:14">
      <c r="B8" s="33" t="s">
        <v>47</v>
      </c>
      <c r="C8" s="58">
        <f t="shared" ref="C8:H8" si="0">C4+C5</f>
        <v>1.4715217599999999</v>
      </c>
      <c r="D8" s="58">
        <f t="shared" si="0"/>
        <v>1.56251575</v>
      </c>
      <c r="E8" s="58">
        <f t="shared" si="0"/>
        <v>1.38745926</v>
      </c>
      <c r="F8" s="58">
        <f t="shared" si="0"/>
        <v>0.99948150000000002</v>
      </c>
      <c r="G8" s="58">
        <f t="shared" si="0"/>
        <v>1.02898007</v>
      </c>
      <c r="H8" s="58">
        <f t="shared" si="0"/>
        <v>0.48310462999999998</v>
      </c>
      <c r="I8" s="58">
        <f>SUM(C8:H8)</f>
        <v>6.9330629699999999</v>
      </c>
      <c r="K8" s="49"/>
      <c r="L8" s="99"/>
      <c r="M8" s="30">
        <f>Setup!C18</f>
        <v>0.05</v>
      </c>
      <c r="N8" s="98"/>
    </row>
    <row r="9" spans="1:14">
      <c r="B9" s="33" t="s">
        <v>41</v>
      </c>
      <c r="C9" s="58">
        <f t="shared" ref="C9:H9" si="1">C6</f>
        <v>16.798184899999999</v>
      </c>
      <c r="D9" s="58">
        <f t="shared" si="1"/>
        <v>17.836928499999999</v>
      </c>
      <c r="E9" s="58">
        <f t="shared" si="1"/>
        <v>15.838567899999999</v>
      </c>
      <c r="F9" s="58">
        <f t="shared" si="1"/>
        <v>11.4096002</v>
      </c>
      <c r="G9" s="58">
        <f t="shared" si="1"/>
        <v>11.7463418</v>
      </c>
      <c r="H9" s="58">
        <f t="shared" si="1"/>
        <v>5.5148901600000002</v>
      </c>
      <c r="I9" s="58">
        <f>SUM(C9:H9)</f>
        <v>79.144513459999985</v>
      </c>
      <c r="K9" s="49"/>
      <c r="L9" s="99"/>
      <c r="M9" s="30">
        <f>Setup!C19</f>
        <v>0.2</v>
      </c>
      <c r="N9" s="98"/>
    </row>
    <row r="10" spans="1:14">
      <c r="B10" s="3"/>
      <c r="C10" s="58"/>
      <c r="D10" s="58"/>
      <c r="E10" s="58"/>
      <c r="F10" s="58"/>
      <c r="G10" s="58"/>
      <c r="H10" s="58"/>
      <c r="I10" s="58"/>
      <c r="K10" s="49"/>
      <c r="L10" s="99"/>
      <c r="M10" s="30"/>
      <c r="N10" s="98"/>
    </row>
    <row r="11" spans="1:14">
      <c r="B11" s="33"/>
      <c r="C11" s="40"/>
      <c r="D11" s="40"/>
      <c r="E11" s="40"/>
      <c r="F11" s="40"/>
      <c r="G11" s="40"/>
      <c r="H11" s="40"/>
      <c r="K11" s="41"/>
      <c r="L11" s="41"/>
      <c r="M11" s="30"/>
      <c r="N11" s="30"/>
    </row>
    <row r="12" spans="1:14">
      <c r="B12" s="33"/>
      <c r="C12" s="40"/>
      <c r="D12" s="40"/>
      <c r="E12" s="40"/>
      <c r="F12" s="40"/>
      <c r="G12" s="40"/>
      <c r="H12" s="40"/>
    </row>
    <row r="13" spans="1:14">
      <c r="B13" s="50"/>
      <c r="C13" s="51"/>
      <c r="D13" s="51"/>
      <c r="E13" s="51"/>
      <c r="F13" s="51"/>
      <c r="G13" s="51"/>
      <c r="H13" s="51"/>
    </row>
    <row r="14" spans="1:14">
      <c r="B14" s="32"/>
      <c r="C14" s="51"/>
      <c r="D14" s="51"/>
      <c r="E14" s="51"/>
      <c r="F14" s="51"/>
      <c r="G14" s="51"/>
      <c r="H14" s="51"/>
    </row>
    <row r="15" spans="1:14">
      <c r="B15" s="32"/>
      <c r="C15" s="51"/>
      <c r="D15" s="51"/>
      <c r="E15" s="51"/>
      <c r="F15" s="51"/>
      <c r="G15" s="51"/>
      <c r="H15" s="51"/>
    </row>
    <row r="16" spans="1:14">
      <c r="B16" s="90"/>
      <c r="C16" s="100">
        <v>1</v>
      </c>
      <c r="D16" s="100">
        <v>2</v>
      </c>
      <c r="E16" s="100">
        <v>3</v>
      </c>
      <c r="F16" s="100">
        <v>4</v>
      </c>
      <c r="G16" s="100">
        <v>5</v>
      </c>
      <c r="H16" s="100">
        <v>6</v>
      </c>
      <c r="I16" s="58"/>
      <c r="K16" s="49"/>
      <c r="L16" s="99"/>
      <c r="M16" s="30"/>
      <c r="N16" s="98"/>
    </row>
    <row r="17" spans="1:14">
      <c r="B17" s="103" t="s">
        <v>70</v>
      </c>
      <c r="C17" s="91">
        <f>Population!C4</f>
        <v>6306408</v>
      </c>
      <c r="D17" s="91">
        <f>Population!D4</f>
        <v>4212348</v>
      </c>
      <c r="E17" s="91">
        <f>Population!E4</f>
        <v>4993764</v>
      </c>
      <c r="F17" s="91">
        <f>Population!F4</f>
        <v>1010676</v>
      </c>
      <c r="G17" s="91">
        <f>Population!G4</f>
        <v>1266672</v>
      </c>
      <c r="H17" s="91">
        <f>Population!H4</f>
        <v>307884</v>
      </c>
      <c r="I17" s="58"/>
      <c r="K17" s="49"/>
      <c r="L17" s="99"/>
      <c r="M17" s="30"/>
      <c r="N17" s="98"/>
    </row>
    <row r="18" spans="1:14">
      <c r="B18" s="103" t="s">
        <v>71</v>
      </c>
      <c r="C18" s="93">
        <f>Setup!$C$21</f>
        <v>1E-3</v>
      </c>
      <c r="D18" s="93">
        <f>Setup!$C$21</f>
        <v>1E-3</v>
      </c>
      <c r="E18" s="93">
        <f>Setup!$C$21</f>
        <v>1E-3</v>
      </c>
      <c r="F18" s="93">
        <f>Setup!$C$21</f>
        <v>1E-3</v>
      </c>
      <c r="G18" s="93">
        <f>Setup!$C$21</f>
        <v>1E-3</v>
      </c>
      <c r="H18" s="93">
        <f>Setup!$C$21</f>
        <v>1E-3</v>
      </c>
      <c r="I18" s="58"/>
      <c r="K18" s="49"/>
      <c r="L18" s="99"/>
      <c r="M18" s="30"/>
      <c r="N18" s="98"/>
    </row>
    <row r="19" spans="1:14">
      <c r="B19" s="104" t="s">
        <v>72</v>
      </c>
      <c r="C19" s="89">
        <f>C18*C17</f>
        <v>6306.4080000000004</v>
      </c>
      <c r="D19" s="89">
        <f t="shared" ref="D19:H19" si="2">D18*D17</f>
        <v>4212.348</v>
      </c>
      <c r="E19" s="89">
        <f t="shared" si="2"/>
        <v>4993.7640000000001</v>
      </c>
      <c r="F19" s="89">
        <f t="shared" si="2"/>
        <v>1010.676</v>
      </c>
      <c r="G19" s="89">
        <f t="shared" si="2"/>
        <v>1266.672</v>
      </c>
      <c r="H19" s="89">
        <f t="shared" si="2"/>
        <v>307.88400000000001</v>
      </c>
    </row>
    <row r="20" spans="1:14">
      <c r="B20" s="105"/>
      <c r="C20" s="89"/>
      <c r="D20" s="89"/>
      <c r="E20" s="89"/>
      <c r="F20" s="89"/>
      <c r="G20" s="89"/>
      <c r="H20" s="89"/>
    </row>
    <row r="21" spans="1:14">
      <c r="B21" s="104" t="s">
        <v>73</v>
      </c>
      <c r="C21" s="89">
        <f>C$19*$M8</f>
        <v>315.32040000000006</v>
      </c>
      <c r="D21" s="89">
        <f t="shared" ref="D21:H21" si="3">D$19*$M8</f>
        <v>210.6174</v>
      </c>
      <c r="E21" s="89">
        <f t="shared" si="3"/>
        <v>249.68820000000002</v>
      </c>
      <c r="F21" s="89">
        <f t="shared" si="3"/>
        <v>50.533800000000006</v>
      </c>
      <c r="G21" s="89">
        <f t="shared" si="3"/>
        <v>63.333600000000004</v>
      </c>
      <c r="H21" s="89">
        <f t="shared" si="3"/>
        <v>15.394200000000001</v>
      </c>
    </row>
    <row r="22" spans="1:14">
      <c r="B22" s="104" t="s">
        <v>74</v>
      </c>
      <c r="C22" s="89">
        <f t="shared" ref="C22:H22" si="4">C$19*$M9</f>
        <v>1261.2816000000003</v>
      </c>
      <c r="D22" s="89">
        <f t="shared" si="4"/>
        <v>842.46960000000001</v>
      </c>
      <c r="E22" s="89">
        <f t="shared" si="4"/>
        <v>998.75280000000009</v>
      </c>
      <c r="F22" s="89">
        <f t="shared" si="4"/>
        <v>202.13520000000003</v>
      </c>
      <c r="G22" s="89">
        <f t="shared" si="4"/>
        <v>253.33440000000002</v>
      </c>
      <c r="H22" s="89">
        <f t="shared" si="4"/>
        <v>61.576800000000006</v>
      </c>
    </row>
    <row r="23" spans="1:14">
      <c r="B23" s="105"/>
      <c r="C23" s="89"/>
      <c r="D23" s="89"/>
      <c r="E23" s="89"/>
      <c r="F23" s="89"/>
      <c r="G23" s="89"/>
      <c r="H23" s="89"/>
    </row>
    <row r="24" spans="1:14">
      <c r="B24" s="104" t="s">
        <v>75</v>
      </c>
      <c r="C24" s="89">
        <f>C21*C8</f>
        <v>464.00082997190407</v>
      </c>
      <c r="D24" s="89">
        <f t="shared" ref="D24:H24" si="5">D21*D8</f>
        <v>329.09300472404999</v>
      </c>
      <c r="E24" s="89">
        <f t="shared" si="5"/>
        <v>346.43220520273201</v>
      </c>
      <c r="F24" s="89">
        <f t="shared" si="5"/>
        <v>50.507598224700004</v>
      </c>
      <c r="G24" s="89">
        <f t="shared" si="5"/>
        <v>65.169012161352001</v>
      </c>
      <c r="H24" s="89">
        <f t="shared" si="5"/>
        <v>7.4370092951460007</v>
      </c>
    </row>
    <row r="25" spans="1:14">
      <c r="B25" s="104" t="s">
        <v>76</v>
      </c>
      <c r="C25" s="89">
        <f>C22*C9</f>
        <v>21187.241527767845</v>
      </c>
      <c r="D25" s="89">
        <f t="shared" ref="D25:H25" si="6">D22*D9</f>
        <v>15027.070018623599</v>
      </c>
      <c r="E25" s="89">
        <f t="shared" si="6"/>
        <v>15818.814038115121</v>
      </c>
      <c r="F25" s="89">
        <f t="shared" si="6"/>
        <v>2306.2818183470404</v>
      </c>
      <c r="G25" s="89">
        <f t="shared" si="6"/>
        <v>2975.75245209792</v>
      </c>
      <c r="H25" s="89">
        <f t="shared" si="6"/>
        <v>339.58928840428803</v>
      </c>
    </row>
    <row r="26" spans="1:14">
      <c r="B26" s="105"/>
      <c r="C26" s="89"/>
      <c r="D26" s="89"/>
      <c r="E26" s="89"/>
      <c r="F26" s="89"/>
      <c r="G26" s="89"/>
      <c r="H26" s="89"/>
    </row>
    <row r="27" spans="1:14">
      <c r="B27" s="104" t="s">
        <v>77</v>
      </c>
      <c r="C27" s="40">
        <f>C24/C$17</f>
        <v>7.3576088000000016E-5</v>
      </c>
      <c r="D27" s="40">
        <f t="shared" ref="D27:H27" si="7">D24/D$17</f>
        <v>7.8125787499999999E-5</v>
      </c>
      <c r="E27" s="40">
        <f t="shared" si="7"/>
        <v>6.9372963E-5</v>
      </c>
      <c r="F27" s="40">
        <f t="shared" si="7"/>
        <v>4.9974075000000005E-5</v>
      </c>
      <c r="G27" s="40">
        <f t="shared" si="7"/>
        <v>5.1449003500000001E-5</v>
      </c>
      <c r="H27" s="40">
        <f t="shared" si="7"/>
        <v>2.4155231500000002E-5</v>
      </c>
    </row>
    <row r="28" spans="1:14">
      <c r="B28" s="104" t="s">
        <v>78</v>
      </c>
      <c r="C28" s="40">
        <f>C25/C$17</f>
        <v>3.3596369800000009E-3</v>
      </c>
      <c r="D28" s="40">
        <f t="shared" ref="D28:H28" si="8">D25/D$17</f>
        <v>3.5673857E-3</v>
      </c>
      <c r="E28" s="40">
        <f t="shared" si="8"/>
        <v>3.1677135800000002E-3</v>
      </c>
      <c r="F28" s="40">
        <f t="shared" si="8"/>
        <v>2.2819200400000005E-3</v>
      </c>
      <c r="G28" s="40">
        <f t="shared" si="8"/>
        <v>2.3492683600000001E-3</v>
      </c>
      <c r="H28" s="40">
        <f t="shared" si="8"/>
        <v>1.102978032E-3</v>
      </c>
    </row>
    <row r="29" spans="1:14">
      <c r="B29" s="106" t="s">
        <v>79</v>
      </c>
      <c r="C29" s="51">
        <f>C28+C27</f>
        <v>3.4332130680000011E-3</v>
      </c>
      <c r="D29" s="51">
        <f t="shared" ref="D29:H29" si="9">D28+D27</f>
        <v>3.6455114875000002E-3</v>
      </c>
      <c r="E29" s="51">
        <f t="shared" si="9"/>
        <v>3.2370865430000001E-3</v>
      </c>
      <c r="F29" s="51">
        <f t="shared" si="9"/>
        <v>2.3318941150000006E-3</v>
      </c>
      <c r="G29" s="51">
        <f t="shared" si="9"/>
        <v>2.4007173635000002E-3</v>
      </c>
      <c r="H29" s="51">
        <f t="shared" si="9"/>
        <v>1.1271332635E-3</v>
      </c>
    </row>
    <row r="30" spans="1:14">
      <c r="B30" s="50"/>
      <c r="C30" s="23">
        <f t="shared" ref="C30:H30" si="10">0.5*C29</f>
        <v>1.7166065340000005E-3</v>
      </c>
      <c r="D30" s="23">
        <f t="shared" si="10"/>
        <v>1.8227557437500001E-3</v>
      </c>
      <c r="E30" s="23">
        <f t="shared" si="10"/>
        <v>1.6185432715000001E-3</v>
      </c>
      <c r="F30" s="23">
        <f t="shared" si="10"/>
        <v>1.1659470575000003E-3</v>
      </c>
      <c r="G30" s="23">
        <f t="shared" si="10"/>
        <v>1.2003586817500001E-3</v>
      </c>
      <c r="H30" s="23">
        <f t="shared" si="10"/>
        <v>5.6356663175000001E-4</v>
      </c>
    </row>
    <row r="31" spans="1:14">
      <c r="A31" s="23" t="s">
        <v>80</v>
      </c>
      <c r="C31" s="23"/>
    </row>
    <row r="32" spans="1:14">
      <c r="A32" s="23"/>
      <c r="C32" s="24"/>
      <c r="D32" s="24"/>
      <c r="E32" s="24"/>
      <c r="F32" s="24"/>
      <c r="G32" s="24"/>
      <c r="H32" s="24"/>
    </row>
    <row r="33" spans="1:18">
      <c r="B33" s="25"/>
      <c r="C33" s="26">
        <v>1</v>
      </c>
      <c r="D33" s="26">
        <v>2</v>
      </c>
      <c r="E33" s="26">
        <v>3</v>
      </c>
      <c r="F33" s="26">
        <v>4</v>
      </c>
      <c r="G33" s="26">
        <v>5</v>
      </c>
      <c r="H33" s="26">
        <v>6</v>
      </c>
    </row>
    <row r="34" spans="1:18">
      <c r="B34" s="27" t="s">
        <v>54</v>
      </c>
      <c r="C34">
        <v>1.126807520463907</v>
      </c>
      <c r="D34">
        <v>1.7564336511363743</v>
      </c>
      <c r="E34">
        <v>1.1187042892432557</v>
      </c>
      <c r="F34">
        <v>0.67387677818266334</v>
      </c>
      <c r="G34">
        <v>1.4796719916591436</v>
      </c>
      <c r="H34">
        <v>1.1120329363133061</v>
      </c>
    </row>
    <row r="35" spans="1:18">
      <c r="B35" s="28" t="s">
        <v>55</v>
      </c>
      <c r="C35" s="23">
        <f t="shared" ref="C35:H35" si="11">RANK(C34, $C$34:$H$34, 1)</f>
        <v>4</v>
      </c>
      <c r="D35" s="23">
        <f t="shared" si="11"/>
        <v>6</v>
      </c>
      <c r="E35" s="23">
        <f t="shared" si="11"/>
        <v>3</v>
      </c>
      <c r="F35" s="23">
        <f t="shared" si="11"/>
        <v>1</v>
      </c>
      <c r="G35" s="23">
        <f t="shared" si="11"/>
        <v>5</v>
      </c>
      <c r="H35" s="23">
        <f t="shared" si="11"/>
        <v>2</v>
      </c>
    </row>
    <row r="37" spans="1:18">
      <c r="A37" s="95"/>
    </row>
    <row r="38" spans="1:18">
      <c r="A38" s="157" t="s">
        <v>81</v>
      </c>
      <c r="B38" s="81"/>
    </row>
    <row r="39" spans="1:18">
      <c r="A39" s="23"/>
      <c r="C39" s="24" t="str">
        <f t="shared" ref="C39:H39" si="12">"Region "&amp;C41</f>
        <v>Region 1</v>
      </c>
      <c r="D39" s="24" t="str">
        <f t="shared" si="12"/>
        <v>Region 2</v>
      </c>
      <c r="E39" s="24" t="str">
        <f t="shared" si="12"/>
        <v>Region 3</v>
      </c>
      <c r="F39" s="24" t="str">
        <f t="shared" si="12"/>
        <v>Region 4</v>
      </c>
      <c r="G39" s="24" t="str">
        <f t="shared" si="12"/>
        <v>Region 5</v>
      </c>
      <c r="H39" s="24" t="str">
        <f t="shared" si="12"/>
        <v>Region 6</v>
      </c>
    </row>
    <row r="40" spans="1:18">
      <c r="C40">
        <f t="shared" ref="C40:H40" si="13">C35</f>
        <v>4</v>
      </c>
      <c r="D40">
        <f t="shared" si="13"/>
        <v>6</v>
      </c>
      <c r="E40">
        <f t="shared" si="13"/>
        <v>3</v>
      </c>
      <c r="F40">
        <f t="shared" si="13"/>
        <v>1</v>
      </c>
      <c r="G40">
        <f t="shared" si="13"/>
        <v>5</v>
      </c>
      <c r="H40">
        <f t="shared" si="13"/>
        <v>2</v>
      </c>
    </row>
    <row r="41" spans="1:18">
      <c r="B41" s="25"/>
      <c r="C41" s="31">
        <v>1</v>
      </c>
      <c r="D41" s="31">
        <v>2</v>
      </c>
      <c r="E41" s="31">
        <v>3</v>
      </c>
      <c r="F41" s="31">
        <v>4</v>
      </c>
      <c r="G41" s="31">
        <v>5</v>
      </c>
      <c r="H41" s="31">
        <v>6</v>
      </c>
      <c r="L41" s="38"/>
      <c r="M41" s="31">
        <v>1</v>
      </c>
      <c r="N41" s="31">
        <v>2</v>
      </c>
      <c r="O41" s="31">
        <v>3</v>
      </c>
      <c r="P41" s="31">
        <v>4</v>
      </c>
      <c r="Q41" s="31">
        <v>5</v>
      </c>
      <c r="R41" s="31">
        <v>6</v>
      </c>
    </row>
    <row r="42" spans="1:18">
      <c r="A42" s="29" cm="1">
        <f t="array" ref="A42:A47">TRANSPOSE($C$35:$H$35)</f>
        <v>4</v>
      </c>
      <c r="B42" s="32">
        <v>1</v>
      </c>
      <c r="C42">
        <f>IF(C$40&lt;$A42, INDEX('Expected Property Value'!$C$23:$H$23, MATCH('Migration Matrix - invol'!C$39, 'Expected Property Value'!$C$19:$H$19,0)), 0)</f>
        <v>0</v>
      </c>
      <c r="D42">
        <f>IF(D$40&lt;$A42, INDEX('Expected Property Value'!$C$23:$H$23, MATCH('Migration Matrix - invol'!D$39, 'Expected Property Value'!$C$19:$H$19,0)), 0)</f>
        <v>0</v>
      </c>
      <c r="E42">
        <f>IF(E$40&lt;$A42, INDEX('Expected Property Value'!$C$23:$H$23, MATCH('Migration Matrix - invol'!E$39, 'Expected Property Value'!$C$19:$H$19,0)), 0)</f>
        <v>0.01</v>
      </c>
      <c r="F42">
        <f>IF(F$40&lt;$A42, INDEX('Expected Property Value'!$C$23:$H$23, MATCH('Migration Matrix - invol'!F$39, 'Expected Property Value'!$C$19:$H$19,0)), 0)</f>
        <v>0.01</v>
      </c>
      <c r="G42">
        <f>IF(G$40&lt;$A42, INDEX('Expected Property Value'!$C$23:$H$23, MATCH('Migration Matrix - invol'!G$39, 'Expected Property Value'!$C$19:$H$19,0)), 0)</f>
        <v>0</v>
      </c>
      <c r="H42">
        <f>IF(H$40&lt;$A42, INDEX('Expected Property Value'!$C$23:$H$23, MATCH('Migration Matrix - invol'!H$39, 'Expected Property Value'!$C$19:$H$19,0)), 0)</f>
        <v>0.01</v>
      </c>
      <c r="L42" s="32">
        <v>1</v>
      </c>
      <c r="M42">
        <f>IF(C$40&lt;$A42, INDEX('Expected Property Value'!$C$22:$H$22, MATCH('Migration Matrix - invol'!C$39, 'Expected Property Value'!$C$19:$H$19,0)), 0)*0</f>
        <v>0</v>
      </c>
      <c r="N42">
        <f>IF(D$40&lt;$A42, INDEX('Expected Property Value'!$C$22:$H$22, MATCH('Migration Matrix - invol'!D$39, 'Expected Property Value'!$C$19:$H$19,0)), 0)*0</f>
        <v>0</v>
      </c>
      <c r="O42">
        <f>IF(E$40&lt;$A42, INDEX('Expected Property Value'!$C$22:$H$22, MATCH('Migration Matrix - invol'!E$39, 'Expected Property Value'!$C$19:$H$19,0)), 0)*0</f>
        <v>0</v>
      </c>
      <c r="P42">
        <f>IF(F$40&lt;$A42, INDEX('Expected Property Value'!$C$22:$H$22, MATCH('Migration Matrix - invol'!F$39, 'Expected Property Value'!$C$19:$H$19,0)), 0)*0</f>
        <v>0</v>
      </c>
      <c r="Q42">
        <f>IF(G$40&lt;$A42, INDEX('Expected Property Value'!$C$22:$H$22, MATCH('Migration Matrix - invol'!G$39, 'Expected Property Value'!$C$19:$H$19,0)), 0)*0</f>
        <v>0</v>
      </c>
      <c r="R42">
        <f>IF(H$40&lt;$A42, INDEX('Expected Property Value'!$C$22:$H$22, MATCH('Migration Matrix - invol'!H$39, 'Expected Property Value'!$C$19:$H$19,0)), 0)*0</f>
        <v>0</v>
      </c>
    </row>
    <row r="43" spans="1:18">
      <c r="A43" s="29">
        <v>6</v>
      </c>
      <c r="B43" s="32">
        <v>2</v>
      </c>
      <c r="C43">
        <f>IF(C$40&lt;$A43, INDEX('Expected Property Value'!$C$23:$H$23, MATCH('Migration Matrix - invol'!C$39, 'Expected Property Value'!$C$19:$H$19,0)), 0)</f>
        <v>0.01</v>
      </c>
      <c r="D43">
        <f>IF(D$40&lt;$A43, INDEX('Expected Property Value'!$C$23:$H$23, MATCH('Migration Matrix - invol'!D$39, 'Expected Property Value'!$C$19:$H$19,0)), 0)</f>
        <v>0</v>
      </c>
      <c r="E43">
        <f>IF(E$40&lt;$A43, INDEX('Expected Property Value'!$C$23:$H$23, MATCH('Migration Matrix - invol'!E$39, 'Expected Property Value'!$C$19:$H$19,0)), 0)</f>
        <v>0.01</v>
      </c>
      <c r="F43">
        <f>IF(F$40&lt;$A43, INDEX('Expected Property Value'!$C$23:$H$23, MATCH('Migration Matrix - invol'!F$39, 'Expected Property Value'!$C$19:$H$19,0)), 0)</f>
        <v>0.01</v>
      </c>
      <c r="G43">
        <f>IF(G$40&lt;$A43, INDEX('Expected Property Value'!$C$23:$H$23, MATCH('Migration Matrix - invol'!G$39, 'Expected Property Value'!$C$19:$H$19,0)), 0)</f>
        <v>0.01</v>
      </c>
      <c r="H43">
        <f>IF(H$40&lt;$A43, INDEX('Expected Property Value'!$C$23:$H$23, MATCH('Migration Matrix - invol'!H$39, 'Expected Property Value'!$C$19:$H$19,0)), 0)</f>
        <v>0.01</v>
      </c>
      <c r="L43" s="32">
        <v>2</v>
      </c>
      <c r="M43">
        <f>IF(C$40&lt;$A43, INDEX('Expected Property Value'!$C$22:$H$22, MATCH('Migration Matrix - invol'!C$39, 'Expected Property Value'!$C$19:$H$19,0)), 0)*0</f>
        <v>0</v>
      </c>
      <c r="N43">
        <f>IF(D$40&lt;$A43, INDEX('Expected Property Value'!$C$22:$H$22, MATCH('Migration Matrix - invol'!D$39, 'Expected Property Value'!$C$19:$H$19,0)), 0)*0</f>
        <v>0</v>
      </c>
      <c r="O43">
        <f>IF(E$40&lt;$A43, INDEX('Expected Property Value'!$C$22:$H$22, MATCH('Migration Matrix - invol'!E$39, 'Expected Property Value'!$C$19:$H$19,0)), 0)*0</f>
        <v>0</v>
      </c>
      <c r="P43">
        <f>IF(F$40&lt;$A43, INDEX('Expected Property Value'!$C$22:$H$22, MATCH('Migration Matrix - invol'!F$39, 'Expected Property Value'!$C$19:$H$19,0)), 0)*0</f>
        <v>0</v>
      </c>
      <c r="Q43">
        <f>IF(G$40&lt;$A43, INDEX('Expected Property Value'!$C$22:$H$22, MATCH('Migration Matrix - invol'!G$39, 'Expected Property Value'!$C$19:$H$19,0)), 0)*0</f>
        <v>0</v>
      </c>
      <c r="R43">
        <f>IF(H$40&lt;$A43, INDEX('Expected Property Value'!$C$22:$H$22, MATCH('Migration Matrix - invol'!H$39, 'Expected Property Value'!$C$19:$H$19,0)), 0)*0</f>
        <v>0</v>
      </c>
    </row>
    <row r="44" spans="1:18">
      <c r="A44" s="29">
        <v>3</v>
      </c>
      <c r="B44" s="32">
        <v>3</v>
      </c>
      <c r="C44">
        <f>IF(C$40&lt;$A44, INDEX('Expected Property Value'!$C$23:$H$23, MATCH('Migration Matrix - invol'!C$39, 'Expected Property Value'!$C$19:$H$19,0)), 0)</f>
        <v>0</v>
      </c>
      <c r="D44">
        <f>IF(D$40&lt;$A44, INDEX('Expected Property Value'!$C$23:$H$23, MATCH('Migration Matrix - invol'!D$39, 'Expected Property Value'!$C$19:$H$19,0)), 0)</f>
        <v>0</v>
      </c>
      <c r="E44">
        <f>IF(E$40&lt;$A44, INDEX('Expected Property Value'!$C$23:$H$23, MATCH('Migration Matrix - invol'!E$39, 'Expected Property Value'!$C$19:$H$19,0)), 0)</f>
        <v>0</v>
      </c>
      <c r="F44">
        <f>IF(F$40&lt;$A44, INDEX('Expected Property Value'!$C$23:$H$23, MATCH('Migration Matrix - invol'!F$39, 'Expected Property Value'!$C$19:$H$19,0)), 0)</f>
        <v>0.01</v>
      </c>
      <c r="G44">
        <f>IF(G$40&lt;$A44, INDEX('Expected Property Value'!$C$23:$H$23, MATCH('Migration Matrix - invol'!G$39, 'Expected Property Value'!$C$19:$H$19,0)), 0)</f>
        <v>0</v>
      </c>
      <c r="H44">
        <f>IF(H$40&lt;$A44, INDEX('Expected Property Value'!$C$23:$H$23, MATCH('Migration Matrix - invol'!H$39, 'Expected Property Value'!$C$19:$H$19,0)), 0)</f>
        <v>0.01</v>
      </c>
      <c r="L44" s="32">
        <v>3</v>
      </c>
      <c r="M44">
        <f>IF(C$40&lt;$A44, INDEX('Expected Property Value'!$C$22:$H$22, MATCH('Migration Matrix - invol'!C$39, 'Expected Property Value'!$C$19:$H$19,0)), 0)*0</f>
        <v>0</v>
      </c>
      <c r="N44">
        <f>IF(D$40&lt;$A44, INDEX('Expected Property Value'!$C$22:$H$22, MATCH('Migration Matrix - invol'!D$39, 'Expected Property Value'!$C$19:$H$19,0)), 0)*0</f>
        <v>0</v>
      </c>
      <c r="O44">
        <f>IF(E$40&lt;$A44, INDEX('Expected Property Value'!$C$22:$H$22, MATCH('Migration Matrix - invol'!E$39, 'Expected Property Value'!$C$19:$H$19,0)), 0)*0</f>
        <v>0</v>
      </c>
      <c r="P44">
        <f>IF(F$40&lt;$A44, INDEX('Expected Property Value'!$C$22:$H$22, MATCH('Migration Matrix - invol'!F$39, 'Expected Property Value'!$C$19:$H$19,0)), 0)*0</f>
        <v>0</v>
      </c>
      <c r="Q44">
        <f>IF(G$40&lt;$A44, INDEX('Expected Property Value'!$C$22:$H$22, MATCH('Migration Matrix - invol'!G$39, 'Expected Property Value'!$C$19:$H$19,0)), 0)*0</f>
        <v>0</v>
      </c>
      <c r="R44">
        <f>IF(H$40&lt;$A44, INDEX('Expected Property Value'!$C$22:$H$22, MATCH('Migration Matrix - invol'!H$39, 'Expected Property Value'!$C$19:$H$19,0)), 0)*0</f>
        <v>0</v>
      </c>
    </row>
    <row r="45" spans="1:18">
      <c r="A45" s="29">
        <v>1</v>
      </c>
      <c r="B45" s="32">
        <v>4</v>
      </c>
      <c r="C45">
        <f>IF(C$40&lt;$A45, INDEX('Expected Property Value'!$C$23:$H$23, MATCH('Migration Matrix - invol'!C$39, 'Expected Property Value'!$C$19:$H$19,0)), 0)</f>
        <v>0</v>
      </c>
      <c r="D45">
        <f>IF(D$40&lt;$A45, INDEX('Expected Property Value'!$C$23:$H$23, MATCH('Migration Matrix - invol'!D$39, 'Expected Property Value'!$C$19:$H$19,0)), 0)</f>
        <v>0</v>
      </c>
      <c r="E45">
        <f>IF(E$40&lt;$A45, INDEX('Expected Property Value'!$C$23:$H$23, MATCH('Migration Matrix - invol'!E$39, 'Expected Property Value'!$C$19:$H$19,0)), 0)</f>
        <v>0</v>
      </c>
      <c r="F45">
        <f>IF(F$40&lt;$A45, INDEX('Expected Property Value'!$C$23:$H$23, MATCH('Migration Matrix - invol'!F$39, 'Expected Property Value'!$C$19:$H$19,0)), 0)</f>
        <v>0</v>
      </c>
      <c r="G45">
        <f>IF(G$40&lt;$A45, INDEX('Expected Property Value'!$C$23:$H$23, MATCH('Migration Matrix - invol'!G$39, 'Expected Property Value'!$C$19:$H$19,0)), 0)</f>
        <v>0</v>
      </c>
      <c r="H45">
        <f>IF(H$40&lt;$A45, INDEX('Expected Property Value'!$C$23:$H$23, MATCH('Migration Matrix - invol'!H$39, 'Expected Property Value'!$C$19:$H$19,0)), 0)</f>
        <v>0</v>
      </c>
      <c r="L45" s="32">
        <v>4</v>
      </c>
      <c r="M45">
        <f>IF(C$40&lt;$A45, INDEX('Expected Property Value'!$C$22:$H$22, MATCH('Migration Matrix - invol'!C$39, 'Expected Property Value'!$C$19:$H$19,0)), 0)*0</f>
        <v>0</v>
      </c>
      <c r="N45">
        <f>IF(D$40&lt;$A45, INDEX('Expected Property Value'!$C$22:$H$22, MATCH('Migration Matrix - invol'!D$39, 'Expected Property Value'!$C$19:$H$19,0)), 0)*0</f>
        <v>0</v>
      </c>
      <c r="O45">
        <f>IF(E$40&lt;$A45, INDEX('Expected Property Value'!$C$22:$H$22, MATCH('Migration Matrix - invol'!E$39, 'Expected Property Value'!$C$19:$H$19,0)), 0)*0</f>
        <v>0</v>
      </c>
      <c r="P45">
        <f>IF(F$40&lt;$A45, INDEX('Expected Property Value'!$C$22:$H$22, MATCH('Migration Matrix - invol'!F$39, 'Expected Property Value'!$C$19:$H$19,0)), 0)*0</f>
        <v>0</v>
      </c>
      <c r="Q45">
        <f>IF(G$40&lt;$A45, INDEX('Expected Property Value'!$C$22:$H$22, MATCH('Migration Matrix - invol'!G$39, 'Expected Property Value'!$C$19:$H$19,0)), 0)*0</f>
        <v>0</v>
      </c>
      <c r="R45">
        <f>IF(H$40&lt;$A45, INDEX('Expected Property Value'!$C$22:$H$22, MATCH('Migration Matrix - invol'!H$39, 'Expected Property Value'!$C$19:$H$19,0)), 0)*0</f>
        <v>0</v>
      </c>
    </row>
    <row r="46" spans="1:18">
      <c r="A46" s="29">
        <v>5</v>
      </c>
      <c r="B46" s="32">
        <v>5</v>
      </c>
      <c r="C46">
        <f>IF(C$40&lt;$A46, INDEX('Expected Property Value'!$C$23:$H$23, MATCH('Migration Matrix - invol'!C$39, 'Expected Property Value'!$C$19:$H$19,0)), 0)</f>
        <v>0.01</v>
      </c>
      <c r="D46">
        <f>IF(D$40&lt;$A46, INDEX('Expected Property Value'!$C$23:$H$23, MATCH('Migration Matrix - invol'!D$39, 'Expected Property Value'!$C$19:$H$19,0)), 0)</f>
        <v>0</v>
      </c>
      <c r="E46">
        <f>IF(E$40&lt;$A46, INDEX('Expected Property Value'!$C$23:$H$23, MATCH('Migration Matrix - invol'!E$39, 'Expected Property Value'!$C$19:$H$19,0)), 0)</f>
        <v>0.01</v>
      </c>
      <c r="F46">
        <f>IF(F$40&lt;$A46, INDEX('Expected Property Value'!$C$23:$H$23, MATCH('Migration Matrix - invol'!F$39, 'Expected Property Value'!$C$19:$H$19,0)), 0)</f>
        <v>0.01</v>
      </c>
      <c r="G46">
        <f>IF(G$40&lt;$A46, INDEX('Expected Property Value'!$C$23:$H$23, MATCH('Migration Matrix - invol'!G$39, 'Expected Property Value'!$C$19:$H$19,0)), 0)</f>
        <v>0</v>
      </c>
      <c r="H46">
        <f>IF(H$40&lt;$A46, INDEX('Expected Property Value'!$C$23:$H$23, MATCH('Migration Matrix - invol'!H$39, 'Expected Property Value'!$C$19:$H$19,0)), 0)</f>
        <v>0.01</v>
      </c>
      <c r="L46" s="32">
        <v>5</v>
      </c>
      <c r="M46">
        <f>IF(C$40&lt;$A46, INDEX('Expected Property Value'!$C$22:$H$22, MATCH('Migration Matrix - invol'!C$39, 'Expected Property Value'!$C$19:$H$19,0)), 0)*0</f>
        <v>0</v>
      </c>
      <c r="N46">
        <f>IF(D$40&lt;$A46, INDEX('Expected Property Value'!$C$22:$H$22, MATCH('Migration Matrix - invol'!D$39, 'Expected Property Value'!$C$19:$H$19,0)), 0)*0</f>
        <v>0</v>
      </c>
      <c r="O46">
        <f>IF(E$40&lt;$A46, INDEX('Expected Property Value'!$C$22:$H$22, MATCH('Migration Matrix - invol'!E$39, 'Expected Property Value'!$C$19:$H$19,0)), 0)*0</f>
        <v>0</v>
      </c>
      <c r="P46">
        <f>IF(F$40&lt;$A46, INDEX('Expected Property Value'!$C$22:$H$22, MATCH('Migration Matrix - invol'!F$39, 'Expected Property Value'!$C$19:$H$19,0)), 0)*0</f>
        <v>0</v>
      </c>
      <c r="Q46">
        <f>IF(G$40&lt;$A46, INDEX('Expected Property Value'!$C$22:$H$22, MATCH('Migration Matrix - invol'!G$39, 'Expected Property Value'!$C$19:$H$19,0)), 0)*0</f>
        <v>0</v>
      </c>
      <c r="R46">
        <f>IF(H$40&lt;$A46, INDEX('Expected Property Value'!$C$22:$H$22, MATCH('Migration Matrix - invol'!H$39, 'Expected Property Value'!$C$19:$H$19,0)), 0)*0</f>
        <v>0</v>
      </c>
    </row>
    <row r="47" spans="1:18">
      <c r="A47" s="29">
        <v>2</v>
      </c>
      <c r="B47" s="32">
        <v>6</v>
      </c>
      <c r="C47">
        <f>IF(C$40&lt;$A47, INDEX('Expected Property Value'!$C$23:$H$23, MATCH('Migration Matrix - invol'!C$39, 'Expected Property Value'!$C$19:$H$19,0)), 0)</f>
        <v>0</v>
      </c>
      <c r="D47">
        <f>IF(D$40&lt;$A47, INDEX('Expected Property Value'!$C$23:$H$23, MATCH('Migration Matrix - invol'!D$39, 'Expected Property Value'!$C$19:$H$19,0)), 0)</f>
        <v>0</v>
      </c>
      <c r="E47">
        <f>IF(E$40&lt;$A47, INDEX('Expected Property Value'!$C$23:$H$23, MATCH('Migration Matrix - invol'!E$39, 'Expected Property Value'!$C$19:$H$19,0)), 0)</f>
        <v>0</v>
      </c>
      <c r="F47">
        <f>IF(F$40&lt;$A47, INDEX('Expected Property Value'!$C$23:$H$23, MATCH('Migration Matrix - invol'!F$39, 'Expected Property Value'!$C$19:$H$19,0)), 0)</f>
        <v>0.01</v>
      </c>
      <c r="G47">
        <f>IF(G$40&lt;$A47, INDEX('Expected Property Value'!$C$23:$H$23, MATCH('Migration Matrix - invol'!G$39, 'Expected Property Value'!$C$19:$H$19,0)), 0)</f>
        <v>0</v>
      </c>
      <c r="H47">
        <f>IF(H$40&lt;$A47, INDEX('Expected Property Value'!$C$23:$H$23, MATCH('Migration Matrix - invol'!H$39, 'Expected Property Value'!$C$19:$H$19,0)), 0)</f>
        <v>0</v>
      </c>
      <c r="L47" s="32">
        <v>6</v>
      </c>
      <c r="M47">
        <f>IF(C$40&lt;$A47, INDEX('Expected Property Value'!$C$22:$H$22, MATCH('Migration Matrix - invol'!C$39, 'Expected Property Value'!$C$19:$H$19,0)), 0)*0</f>
        <v>0</v>
      </c>
      <c r="N47">
        <f>IF(D$40&lt;$A47, INDEX('Expected Property Value'!$C$22:$H$22, MATCH('Migration Matrix - invol'!D$39, 'Expected Property Value'!$C$19:$H$19,0)), 0)*0</f>
        <v>0</v>
      </c>
      <c r="O47">
        <f>IF(E$40&lt;$A47, INDEX('Expected Property Value'!$C$22:$H$22, MATCH('Migration Matrix - invol'!E$39, 'Expected Property Value'!$C$19:$H$19,0)), 0)*0</f>
        <v>0</v>
      </c>
      <c r="P47">
        <f>IF(F$40&lt;$A47, INDEX('Expected Property Value'!$C$22:$H$22, MATCH('Migration Matrix - invol'!F$39, 'Expected Property Value'!$C$19:$H$19,0)), 0)*0</f>
        <v>0</v>
      </c>
      <c r="Q47">
        <f>IF(G$40&lt;$A47, INDEX('Expected Property Value'!$C$22:$H$22, MATCH('Migration Matrix - invol'!G$39, 'Expected Property Value'!$C$19:$H$19,0)), 0)*0</f>
        <v>0</v>
      </c>
      <c r="R47">
        <f>IF(H$40&lt;$A47, INDEX('Expected Property Value'!$C$22:$H$22, MATCH('Migration Matrix - invol'!H$39, 'Expected Property Value'!$C$19:$H$19,0)), 0)*0</f>
        <v>0</v>
      </c>
    </row>
    <row r="49" spans="1:25">
      <c r="O49" s="46"/>
    </row>
    <row r="50" spans="1:25">
      <c r="A50" s="23" t="s">
        <v>58</v>
      </c>
      <c r="O50" s="46"/>
    </row>
    <row r="51" spans="1:25">
      <c r="O51" s="46"/>
    </row>
    <row r="52" spans="1:25">
      <c r="O52" s="46"/>
    </row>
    <row r="53" spans="1:25">
      <c r="B53" s="25" t="s">
        <v>60</v>
      </c>
      <c r="C53" s="31">
        <v>1</v>
      </c>
      <c r="D53" s="31">
        <v>2</v>
      </c>
      <c r="E53" s="31">
        <v>3</v>
      </c>
      <c r="F53" s="31">
        <v>4</v>
      </c>
      <c r="G53" s="31">
        <v>5</v>
      </c>
      <c r="H53" s="31">
        <v>6</v>
      </c>
      <c r="O53" s="46"/>
    </row>
    <row r="54" spans="1:25">
      <c r="B54" s="32">
        <v>1</v>
      </c>
      <c r="C54" s="49">
        <f>(C42+1)^(1/4)</f>
        <v>1</v>
      </c>
      <c r="D54" s="49">
        <f t="shared" ref="D54:H54" si="14">(D42+1)^(1/4)</f>
        <v>1</v>
      </c>
      <c r="E54" s="49">
        <f t="shared" si="14"/>
        <v>1.0024906793143211</v>
      </c>
      <c r="F54" s="49">
        <f t="shared" si="14"/>
        <v>1.0024906793143211</v>
      </c>
      <c r="G54" s="49">
        <f t="shared" si="14"/>
        <v>1</v>
      </c>
      <c r="H54" s="49">
        <f t="shared" si="14"/>
        <v>1.0024906793143211</v>
      </c>
      <c r="O54" s="46"/>
    </row>
    <row r="55" spans="1:25">
      <c r="B55" s="32">
        <v>2</v>
      </c>
      <c r="C55" s="49">
        <f t="shared" ref="C55:H59" si="15">(C43+1)^(1/4)</f>
        <v>1.0024906793143211</v>
      </c>
      <c r="D55" s="49">
        <f t="shared" si="15"/>
        <v>1</v>
      </c>
      <c r="E55" s="49">
        <f t="shared" si="15"/>
        <v>1.0024906793143211</v>
      </c>
      <c r="F55" s="49">
        <f t="shared" si="15"/>
        <v>1.0024906793143211</v>
      </c>
      <c r="G55" s="49">
        <f t="shared" si="15"/>
        <v>1.0024906793143211</v>
      </c>
      <c r="H55" s="49">
        <f t="shared" si="15"/>
        <v>1.0024906793143211</v>
      </c>
      <c r="O55" s="46"/>
    </row>
    <row r="56" spans="1:25">
      <c r="B56" s="32">
        <v>3</v>
      </c>
      <c r="C56" s="49">
        <f t="shared" si="15"/>
        <v>1</v>
      </c>
      <c r="D56" s="49">
        <f t="shared" si="15"/>
        <v>1</v>
      </c>
      <c r="E56" s="49">
        <f t="shared" si="15"/>
        <v>1</v>
      </c>
      <c r="F56" s="49">
        <f t="shared" si="15"/>
        <v>1.0024906793143211</v>
      </c>
      <c r="G56" s="49">
        <f t="shared" si="15"/>
        <v>1</v>
      </c>
      <c r="H56" s="49">
        <f t="shared" si="15"/>
        <v>1.0024906793143211</v>
      </c>
      <c r="O56" s="46"/>
    </row>
    <row r="57" spans="1:25">
      <c r="B57" s="32">
        <v>4</v>
      </c>
      <c r="C57" s="49">
        <f t="shared" si="15"/>
        <v>1</v>
      </c>
      <c r="D57" s="49">
        <f t="shared" si="15"/>
        <v>1</v>
      </c>
      <c r="E57" s="49">
        <f t="shared" si="15"/>
        <v>1</v>
      </c>
      <c r="F57" s="49">
        <f t="shared" si="15"/>
        <v>1</v>
      </c>
      <c r="G57" s="49">
        <f t="shared" si="15"/>
        <v>1</v>
      </c>
      <c r="H57" s="49">
        <f t="shared" si="15"/>
        <v>1</v>
      </c>
      <c r="O57" s="46"/>
    </row>
    <row r="58" spans="1:25">
      <c r="B58" s="32">
        <v>5</v>
      </c>
      <c r="C58" s="49">
        <f t="shared" si="15"/>
        <v>1.0024906793143211</v>
      </c>
      <c r="D58" s="49">
        <f t="shared" si="15"/>
        <v>1</v>
      </c>
      <c r="E58" s="49">
        <f t="shared" si="15"/>
        <v>1.0024906793143211</v>
      </c>
      <c r="F58" s="49">
        <f t="shared" si="15"/>
        <v>1.0024906793143211</v>
      </c>
      <c r="G58" s="49">
        <f t="shared" si="15"/>
        <v>1</v>
      </c>
      <c r="H58" s="49">
        <f t="shared" si="15"/>
        <v>1.0024906793143211</v>
      </c>
      <c r="O58" s="46"/>
    </row>
    <row r="59" spans="1:25">
      <c r="B59" s="32">
        <v>6</v>
      </c>
      <c r="C59" s="49">
        <f t="shared" si="15"/>
        <v>1</v>
      </c>
      <c r="D59" s="49">
        <f t="shared" si="15"/>
        <v>1</v>
      </c>
      <c r="E59" s="49">
        <f t="shared" si="15"/>
        <v>1</v>
      </c>
      <c r="F59" s="49">
        <f t="shared" si="15"/>
        <v>1.0024906793143211</v>
      </c>
      <c r="G59" s="49">
        <f t="shared" si="15"/>
        <v>1</v>
      </c>
      <c r="H59" s="49">
        <f t="shared" si="15"/>
        <v>1</v>
      </c>
      <c r="O59" s="46"/>
    </row>
    <row r="60" spans="1:25">
      <c r="O60" s="46"/>
    </row>
    <row r="62" spans="1:25">
      <c r="A62" s="37" t="s">
        <v>82</v>
      </c>
      <c r="O62" s="46"/>
    </row>
    <row r="63" spans="1:25">
      <c r="A63" s="140" t="s">
        <v>64</v>
      </c>
      <c r="B63" s="121"/>
      <c r="C63" s="141"/>
      <c r="D63" s="121"/>
      <c r="E63" s="121"/>
      <c r="F63" s="121"/>
      <c r="G63" s="121"/>
      <c r="H63" s="121"/>
      <c r="K63" s="132" t="s">
        <v>62</v>
      </c>
      <c r="L63" s="133"/>
      <c r="M63" s="134"/>
      <c r="N63" s="133"/>
      <c r="O63" s="133"/>
      <c r="P63" s="133"/>
      <c r="Q63" s="133"/>
      <c r="R63" s="133"/>
      <c r="Y63" s="46"/>
    </row>
    <row r="64" spans="1:25">
      <c r="A64" s="142" t="s">
        <v>65</v>
      </c>
      <c r="B64" s="121"/>
      <c r="C64" s="121"/>
      <c r="D64" s="121"/>
      <c r="E64" s="121"/>
      <c r="F64" s="121"/>
      <c r="G64" s="121"/>
      <c r="H64" s="121"/>
      <c r="K64" s="135" t="s">
        <v>65</v>
      </c>
      <c r="L64" s="133"/>
      <c r="M64" s="133"/>
      <c r="N64" s="133"/>
      <c r="O64" s="133"/>
      <c r="P64" s="133"/>
      <c r="Q64" s="133"/>
      <c r="R64" s="133"/>
      <c r="Y64" s="46"/>
    </row>
    <row r="65" spans="1:37">
      <c r="A65" s="121"/>
      <c r="B65" s="122" t="s">
        <v>60</v>
      </c>
      <c r="C65" s="123">
        <v>1</v>
      </c>
      <c r="D65" s="123">
        <v>2</v>
      </c>
      <c r="E65" s="123">
        <v>3</v>
      </c>
      <c r="F65" s="123">
        <v>4</v>
      </c>
      <c r="G65" s="123">
        <v>5</v>
      </c>
      <c r="H65" s="123">
        <v>6</v>
      </c>
      <c r="K65" s="133"/>
      <c r="L65" s="136" t="s">
        <v>60</v>
      </c>
      <c r="M65" s="137">
        <v>1</v>
      </c>
      <c r="N65" s="137">
        <v>2</v>
      </c>
      <c r="O65" s="137">
        <v>3</v>
      </c>
      <c r="P65" s="137">
        <v>4</v>
      </c>
      <c r="Q65" s="137">
        <v>5</v>
      </c>
      <c r="R65" s="137">
        <v>6</v>
      </c>
      <c r="V65" s="25"/>
      <c r="W65" s="31"/>
      <c r="X65" s="31"/>
      <c r="Y65" s="31"/>
      <c r="Z65" s="31"/>
      <c r="AA65" s="31"/>
      <c r="AB65" s="31"/>
      <c r="AE65" s="25"/>
      <c r="AF65" s="31"/>
      <c r="AG65" s="31"/>
      <c r="AH65" s="31"/>
      <c r="AI65" s="31"/>
      <c r="AJ65" s="31"/>
      <c r="AK65" s="31"/>
    </row>
    <row r="66" spans="1:37">
      <c r="A66" s="121"/>
      <c r="B66" s="124">
        <v>1</v>
      </c>
      <c r="C66" s="185">
        <f>1-SUM(D66:H66)</f>
        <v>0.99656165631233795</v>
      </c>
      <c r="D66" s="185" cm="1">
        <f t="array" ref="D66">INDEX($C$29:$H$29,$B66)/5*D54</f>
        <v>6.8664261360000024E-4</v>
      </c>
      <c r="E66" s="185" cm="1">
        <f t="array" ref="E66">INDEX($C$29:$H$29,$B66)/5*E54</f>
        <v>6.8835282015402514E-4</v>
      </c>
      <c r="F66" s="185" cm="1">
        <f t="array" ref="F66">INDEX($C$29:$H$29,$B66)/5*F54</f>
        <v>6.8835282015402514E-4</v>
      </c>
      <c r="G66" s="185" cm="1">
        <f t="array" ref="G66">INDEX($C$29:$H$29,$B66)/5*G54</f>
        <v>6.8664261360000024E-4</v>
      </c>
      <c r="H66" s="185" cm="1">
        <f t="array" ref="H66">INDEX($C$29:$H$29,$B66)/5*H54</f>
        <v>6.8835282015402514E-4</v>
      </c>
      <c r="I66" s="40">
        <f>SUM(C66:H66)</f>
        <v>0.99999999999999989</v>
      </c>
      <c r="K66" s="133"/>
      <c r="L66" s="138">
        <v>1</v>
      </c>
      <c r="M66" s="113">
        <v>0</v>
      </c>
      <c r="N66" s="139">
        <f t="shared" ref="N66:R71" si="16">D66</f>
        <v>6.8664261360000024E-4</v>
      </c>
      <c r="O66" s="139">
        <f t="shared" si="16"/>
        <v>6.8835282015402514E-4</v>
      </c>
      <c r="P66" s="139">
        <f t="shared" si="16"/>
        <v>6.8835282015402514E-4</v>
      </c>
      <c r="Q66" s="139">
        <f t="shared" si="16"/>
        <v>6.8664261360000024E-4</v>
      </c>
      <c r="R66" s="139">
        <f t="shared" si="16"/>
        <v>6.8835282015402514E-4</v>
      </c>
      <c r="V66" s="32"/>
      <c r="W66" s="47"/>
      <c r="X66" s="47"/>
      <c r="Y66" s="47"/>
      <c r="Z66" s="47"/>
      <c r="AA66" s="47"/>
      <c r="AB66" s="47"/>
      <c r="AE66" s="32"/>
      <c r="AF66" s="40"/>
      <c r="AG66" s="40"/>
      <c r="AH66" s="40"/>
      <c r="AI66" s="40"/>
      <c r="AJ66" s="40"/>
      <c r="AK66" s="40"/>
    </row>
    <row r="67" spans="1:37">
      <c r="A67" s="121"/>
      <c r="B67" s="124">
        <v>2</v>
      </c>
      <c r="C67" s="185" cm="1">
        <f t="array" ref="C67">INDEX($C$29:$H$29,$B67)/5*C55</f>
        <v>7.3091825751040731E-4</v>
      </c>
      <c r="D67" s="185">
        <f>1-SUM(C67,E67:H67)</f>
        <v>0.99634540871244792</v>
      </c>
      <c r="E67" s="185" cm="1">
        <f t="array" ref="E67">INDEX($C$29:$H$29,$B67)/5*E55</f>
        <v>7.3091825751040731E-4</v>
      </c>
      <c r="F67" s="185" cm="1">
        <f t="array" ref="F67">INDEX($C$29:$H$29,$B67)/5*F55</f>
        <v>7.3091825751040731E-4</v>
      </c>
      <c r="G67" s="185" cm="1">
        <f t="array" ref="G67">INDEX($C$29:$H$29,$B67)/5*G55</f>
        <v>7.3091825751040731E-4</v>
      </c>
      <c r="H67" s="185" cm="1">
        <f t="array" ref="H67">INDEX($C$29:$H$29,$B67)/5*H55</f>
        <v>7.3091825751040731E-4</v>
      </c>
      <c r="I67" s="40">
        <f t="shared" ref="I67:I71" si="17">SUM(C67:H67)</f>
        <v>0.99999999999999978</v>
      </c>
      <c r="K67" s="133"/>
      <c r="L67" s="138">
        <v>2</v>
      </c>
      <c r="M67" s="139">
        <f t="shared" ref="M67:M71" si="18">C67</f>
        <v>7.3091825751040731E-4</v>
      </c>
      <c r="N67" s="113">
        <v>0</v>
      </c>
      <c r="O67" s="139">
        <f t="shared" si="16"/>
        <v>7.3091825751040731E-4</v>
      </c>
      <c r="P67" s="139">
        <f t="shared" si="16"/>
        <v>7.3091825751040731E-4</v>
      </c>
      <c r="Q67" s="139">
        <f t="shared" si="16"/>
        <v>7.3091825751040731E-4</v>
      </c>
      <c r="R67" s="139">
        <f t="shared" si="16"/>
        <v>7.3091825751040731E-4</v>
      </c>
      <c r="V67" s="32"/>
      <c r="W67" s="47"/>
      <c r="X67" s="47"/>
      <c r="Y67" s="47"/>
      <c r="Z67" s="47"/>
      <c r="AA67" s="47"/>
      <c r="AB67" s="47"/>
      <c r="AE67" s="32"/>
      <c r="AF67" s="40"/>
      <c r="AG67" s="40"/>
      <c r="AH67" s="40"/>
      <c r="AI67" s="40"/>
      <c r="AJ67" s="40"/>
      <c r="AK67" s="40"/>
    </row>
    <row r="68" spans="1:37">
      <c r="A68" s="121"/>
      <c r="B68" s="124">
        <v>3</v>
      </c>
      <c r="C68" s="185" cm="1">
        <f t="array" ref="C68">INDEX($C$29:$H$29,$B68)/5*C56</f>
        <v>6.474173086E-4</v>
      </c>
      <c r="D68" s="185" cm="1">
        <f t="array" ref="D68">INDEX($C$29:$H$29,$B68)/5*D56</f>
        <v>6.474173086E-4</v>
      </c>
      <c r="E68" s="185">
        <f>1-SUM(C68:D68,F68:H68)</f>
        <v>0.99675968843920348</v>
      </c>
      <c r="F68" s="185" cm="1">
        <f t="array" ref="F68">INDEX($C$29:$H$29,$B68)/5*F56</f>
        <v>6.490298174982635E-4</v>
      </c>
      <c r="G68" s="185" cm="1">
        <f t="array" ref="G68">INDEX($C$29:$H$29,$B68)/5*G56</f>
        <v>6.474173086E-4</v>
      </c>
      <c r="H68" s="185" cm="1">
        <f t="array" ref="H68">INDEX($C$29:$H$29,$B68)/5*H56</f>
        <v>6.490298174982635E-4</v>
      </c>
      <c r="I68" s="40">
        <f t="shared" si="17"/>
        <v>1</v>
      </c>
      <c r="K68" s="133"/>
      <c r="L68" s="138">
        <v>3</v>
      </c>
      <c r="M68" s="139">
        <f t="shared" si="18"/>
        <v>6.474173086E-4</v>
      </c>
      <c r="N68" s="139">
        <f t="shared" si="16"/>
        <v>6.474173086E-4</v>
      </c>
      <c r="O68" s="113">
        <v>0</v>
      </c>
      <c r="P68" s="139">
        <f t="shared" si="16"/>
        <v>6.490298174982635E-4</v>
      </c>
      <c r="Q68" s="139">
        <f t="shared" si="16"/>
        <v>6.474173086E-4</v>
      </c>
      <c r="R68" s="139">
        <f t="shared" si="16"/>
        <v>6.490298174982635E-4</v>
      </c>
      <c r="V68" s="32"/>
      <c r="W68" s="47"/>
      <c r="X68" s="47"/>
      <c r="Y68" s="47"/>
      <c r="Z68" s="47"/>
      <c r="AA68" s="47"/>
      <c r="AB68" s="47"/>
      <c r="AE68" s="32"/>
      <c r="AF68" s="40"/>
      <c r="AG68" s="40"/>
      <c r="AH68" s="40"/>
      <c r="AI68" s="40"/>
      <c r="AJ68" s="40"/>
      <c r="AK68" s="40"/>
    </row>
    <row r="69" spans="1:37">
      <c r="A69" s="121"/>
      <c r="B69" s="124">
        <v>4</v>
      </c>
      <c r="C69" s="185" cm="1">
        <f t="array" ref="C69">INDEX($C$29:$H$29,$B69)/5*C57</f>
        <v>4.6637882300000011E-4</v>
      </c>
      <c r="D69" s="185" cm="1">
        <f t="array" ref="D69">INDEX($C$29:$H$29,$B69)/5*D57</f>
        <v>4.6637882300000011E-4</v>
      </c>
      <c r="E69" s="185" cm="1">
        <f t="array" ref="E69">INDEX($C$29:$H$29,$B69)/5*E57</f>
        <v>4.6637882300000011E-4</v>
      </c>
      <c r="F69" s="185">
        <f>1-SUM(C69:E69,G69:H69)</f>
        <v>0.99766810588499999</v>
      </c>
      <c r="G69" s="185" cm="1">
        <f t="array" ref="G69">INDEX($C$29:$H$29,$B69)/5*G57</f>
        <v>4.6637882300000011E-4</v>
      </c>
      <c r="H69" s="185" cm="1">
        <f t="array" ref="H69">INDEX($C$29:$H$29,$B69)/5*H57</f>
        <v>4.6637882300000011E-4</v>
      </c>
      <c r="I69" s="40">
        <f t="shared" si="17"/>
        <v>1</v>
      </c>
      <c r="K69" s="133"/>
      <c r="L69" s="138">
        <v>4</v>
      </c>
      <c r="M69" s="139">
        <f t="shared" si="18"/>
        <v>4.6637882300000011E-4</v>
      </c>
      <c r="N69" s="139">
        <f t="shared" si="16"/>
        <v>4.6637882300000011E-4</v>
      </c>
      <c r="O69" s="139">
        <f t="shared" si="16"/>
        <v>4.6637882300000011E-4</v>
      </c>
      <c r="P69" s="113">
        <v>0</v>
      </c>
      <c r="Q69" s="139">
        <f t="shared" si="16"/>
        <v>4.6637882300000011E-4</v>
      </c>
      <c r="R69" s="139">
        <f t="shared" si="16"/>
        <v>4.6637882300000011E-4</v>
      </c>
      <c r="V69" s="32"/>
      <c r="W69" s="47"/>
      <c r="X69" s="47"/>
      <c r="Y69" s="47"/>
      <c r="Z69" s="47"/>
      <c r="AA69" s="47"/>
      <c r="AB69" s="47"/>
      <c r="AE69" s="32"/>
      <c r="AF69" s="40"/>
      <c r="AG69" s="40"/>
      <c r="AH69" s="40"/>
      <c r="AI69" s="40"/>
      <c r="AJ69" s="40"/>
      <c r="AK69" s="40"/>
    </row>
    <row r="70" spans="1:37">
      <c r="A70" s="121"/>
      <c r="B70" s="124">
        <v>5</v>
      </c>
      <c r="C70" s="185" cm="1">
        <f t="array" ref="C70">INDEX($C$29:$H$29,$B70)/5*C58</f>
        <v>4.8133935611536024E-4</v>
      </c>
      <c r="D70" s="185" cm="1">
        <f t="array" ref="D70">INDEX($C$29:$H$29,$B70)/5*D58</f>
        <v>4.8014347270000006E-4</v>
      </c>
      <c r="E70" s="185" cm="1">
        <f t="array" ref="E70">INDEX($C$29:$H$29,$B70)/5*E58</f>
        <v>4.8133935611536024E-4</v>
      </c>
      <c r="F70" s="185" cm="1">
        <f t="array" ref="F70">INDEX($C$29:$H$29,$B70)/5*F58</f>
        <v>4.8133935611536024E-4</v>
      </c>
      <c r="G70" s="185">
        <f>1-SUM(C70:F70,H70)</f>
        <v>0.99759449910283859</v>
      </c>
      <c r="H70" s="185" cm="1">
        <f t="array" ref="H70">INDEX($C$29:$H$29,$B70)/5*H58</f>
        <v>4.8133935611536024E-4</v>
      </c>
      <c r="I70" s="40">
        <f t="shared" si="17"/>
        <v>1</v>
      </c>
      <c r="K70" s="133"/>
      <c r="L70" s="138">
        <v>5</v>
      </c>
      <c r="M70" s="139">
        <f t="shared" si="18"/>
        <v>4.8133935611536024E-4</v>
      </c>
      <c r="N70" s="139">
        <f t="shared" si="16"/>
        <v>4.8014347270000006E-4</v>
      </c>
      <c r="O70" s="139">
        <f t="shared" si="16"/>
        <v>4.8133935611536024E-4</v>
      </c>
      <c r="P70" s="139">
        <f t="shared" si="16"/>
        <v>4.8133935611536024E-4</v>
      </c>
      <c r="Q70" s="113">
        <v>0</v>
      </c>
      <c r="R70" s="139">
        <f t="shared" si="16"/>
        <v>4.8133935611536024E-4</v>
      </c>
      <c r="V70" s="32"/>
      <c r="W70" s="47"/>
      <c r="X70" s="47"/>
      <c r="Y70" s="47"/>
      <c r="Z70" s="47"/>
      <c r="AA70" s="47"/>
      <c r="AB70" s="47"/>
      <c r="AE70" s="32"/>
      <c r="AF70" s="40"/>
      <c r="AG70" s="40"/>
      <c r="AH70" s="40"/>
      <c r="AI70" s="40"/>
      <c r="AJ70" s="40"/>
      <c r="AK70" s="40"/>
    </row>
    <row r="71" spans="1:37">
      <c r="A71" s="121"/>
      <c r="B71" s="124">
        <v>6</v>
      </c>
      <c r="C71" s="185" cm="1">
        <f t="array" ref="C71">INDEX($C$29:$H$29,$B71)/5*C59</f>
        <v>2.2542665270000001E-4</v>
      </c>
      <c r="D71" s="185" cm="1">
        <f t="array" ref="D71">INDEX($C$29:$H$29,$B71)/5*D59</f>
        <v>2.2542665270000001E-4</v>
      </c>
      <c r="E71" s="185" cm="1">
        <f t="array" ref="E71">INDEX($C$29:$H$29,$B71)/5*E59</f>
        <v>2.2542665270000001E-4</v>
      </c>
      <c r="F71" s="185" cm="1">
        <f t="array" ref="F71">INDEX($C$29:$H$29,$B71)/5*F59</f>
        <v>2.2598811820077655E-4</v>
      </c>
      <c r="G71" s="185" cm="1">
        <f t="array" ref="G71">INDEX($C$29:$H$29,$B71)/5*G59</f>
        <v>2.2542665270000001E-4</v>
      </c>
      <c r="H71" s="185">
        <f>1-SUM(C71:G71)</f>
        <v>0.99887230527099924</v>
      </c>
      <c r="I71" s="40">
        <f t="shared" si="17"/>
        <v>1</v>
      </c>
      <c r="K71" s="133"/>
      <c r="L71" s="138">
        <v>6</v>
      </c>
      <c r="M71" s="139">
        <f t="shared" si="18"/>
        <v>2.2542665270000001E-4</v>
      </c>
      <c r="N71" s="139">
        <f t="shared" si="16"/>
        <v>2.2542665270000001E-4</v>
      </c>
      <c r="O71" s="139">
        <f t="shared" si="16"/>
        <v>2.2542665270000001E-4</v>
      </c>
      <c r="P71" s="139">
        <f t="shared" si="16"/>
        <v>2.2598811820077655E-4</v>
      </c>
      <c r="Q71" s="139">
        <f t="shared" si="16"/>
        <v>2.2542665270000001E-4</v>
      </c>
      <c r="R71" s="113">
        <v>0</v>
      </c>
      <c r="V71" s="32"/>
      <c r="W71" s="47"/>
      <c r="X71" s="47"/>
      <c r="Y71" s="47"/>
      <c r="Z71" s="47"/>
      <c r="AA71" s="47"/>
      <c r="AB71" s="47"/>
      <c r="AE71" s="32"/>
      <c r="AF71" s="40"/>
      <c r="AG71" s="40"/>
      <c r="AH71" s="40"/>
      <c r="AI71" s="40"/>
      <c r="AJ71" s="40"/>
      <c r="AK71" s="40"/>
    </row>
    <row r="74" spans="1:37">
      <c r="A74" s="37" t="s">
        <v>83</v>
      </c>
      <c r="O74" s="46"/>
    </row>
    <row r="75" spans="1:37">
      <c r="A75" s="140" t="s">
        <v>64</v>
      </c>
      <c r="B75" s="121"/>
      <c r="C75" s="141"/>
      <c r="D75" s="121"/>
      <c r="E75" s="121"/>
      <c r="F75" s="121"/>
      <c r="G75" s="121"/>
      <c r="H75" s="121"/>
      <c r="K75" s="132" t="s">
        <v>62</v>
      </c>
      <c r="L75" s="133"/>
      <c r="M75" s="134"/>
      <c r="N75" s="133"/>
      <c r="O75" s="133"/>
      <c r="P75" s="133"/>
      <c r="Q75" s="133"/>
      <c r="R75" s="133"/>
      <c r="S75" s="107"/>
      <c r="T75" s="107"/>
      <c r="U75" s="107"/>
      <c r="V75" s="107"/>
      <c r="W75" s="107"/>
      <c r="X75" s="107"/>
      <c r="Y75" s="108"/>
      <c r="Z75" s="107"/>
      <c r="AA75" s="107"/>
      <c r="AB75" s="107"/>
      <c r="AC75" s="107"/>
      <c r="AD75" s="107"/>
      <c r="AE75" s="107"/>
      <c r="AF75" s="107"/>
      <c r="AG75" s="107"/>
      <c r="AH75" s="107"/>
      <c r="AI75" s="107"/>
      <c r="AJ75" s="107"/>
      <c r="AK75" s="107"/>
    </row>
    <row r="76" spans="1:37">
      <c r="A76" s="142" t="s">
        <v>65</v>
      </c>
      <c r="B76" s="121"/>
      <c r="C76" s="121"/>
      <c r="D76" s="121"/>
      <c r="E76" s="121"/>
      <c r="F76" s="121"/>
      <c r="G76" s="121"/>
      <c r="H76" s="121"/>
      <c r="K76" s="135" t="s">
        <v>65</v>
      </c>
      <c r="L76" s="133"/>
      <c r="M76" s="133"/>
      <c r="N76" s="133"/>
      <c r="O76" s="133"/>
      <c r="P76" s="133"/>
      <c r="Q76" s="133"/>
      <c r="R76" s="133"/>
      <c r="S76" s="107"/>
      <c r="T76" s="107"/>
      <c r="U76" s="107"/>
      <c r="V76" s="107"/>
      <c r="W76" s="107"/>
      <c r="X76" s="107"/>
      <c r="Y76" s="108"/>
      <c r="Z76" s="107"/>
      <c r="AA76" s="107"/>
      <c r="AB76" s="107"/>
      <c r="AC76" s="107"/>
      <c r="AD76" s="107"/>
      <c r="AE76" s="107"/>
      <c r="AF76" s="107"/>
      <c r="AG76" s="107"/>
      <c r="AH76" s="107"/>
      <c r="AI76" s="107"/>
      <c r="AJ76" s="107"/>
      <c r="AK76" s="107"/>
    </row>
    <row r="77" spans="1:37">
      <c r="A77" s="121"/>
      <c r="B77" s="122" t="s">
        <v>60</v>
      </c>
      <c r="C77" s="123">
        <v>1</v>
      </c>
      <c r="D77" s="123">
        <v>2</v>
      </c>
      <c r="E77" s="123">
        <v>3</v>
      </c>
      <c r="F77" s="123">
        <v>4</v>
      </c>
      <c r="G77" s="123">
        <v>5</v>
      </c>
      <c r="H77" s="123">
        <v>6</v>
      </c>
      <c r="K77" s="133"/>
      <c r="L77" s="136" t="s">
        <v>60</v>
      </c>
      <c r="M77" s="137">
        <v>1</v>
      </c>
      <c r="N77" s="137">
        <v>2</v>
      </c>
      <c r="O77" s="137">
        <v>3</v>
      </c>
      <c r="P77" s="137">
        <v>4</v>
      </c>
      <c r="Q77" s="137">
        <v>5</v>
      </c>
      <c r="R77" s="137">
        <v>6</v>
      </c>
      <c r="S77" s="107"/>
      <c r="T77" s="107"/>
      <c r="U77" s="107"/>
      <c r="V77" s="109"/>
      <c r="W77" s="110"/>
      <c r="X77" s="110"/>
      <c r="Y77" s="110"/>
      <c r="Z77" s="110"/>
      <c r="AA77" s="110"/>
      <c r="AB77" s="110"/>
      <c r="AC77" s="107"/>
      <c r="AD77" s="107"/>
      <c r="AE77" s="109"/>
      <c r="AF77" s="110"/>
      <c r="AG77" s="110"/>
      <c r="AH77" s="110"/>
      <c r="AI77" s="110"/>
      <c r="AJ77" s="110"/>
      <c r="AK77" s="110"/>
    </row>
    <row r="78" spans="1:37">
      <c r="A78" s="121"/>
      <c r="B78" s="124">
        <v>1</v>
      </c>
      <c r="C78" s="185">
        <f>1-C$29</f>
        <v>0.99656678693199996</v>
      </c>
      <c r="D78" s="185" cm="1">
        <f t="array" ref="D78">INDEX($C$29:$H$29,$B78)/5</f>
        <v>6.8664261360000024E-4</v>
      </c>
      <c r="E78" s="185" cm="1">
        <f t="array" ref="E78">INDEX($C$29:$H$29,$B78)/5</f>
        <v>6.8664261360000024E-4</v>
      </c>
      <c r="F78" s="185" cm="1">
        <f t="array" ref="F78">INDEX($C$29:$H$29,$B78)/5</f>
        <v>6.8664261360000024E-4</v>
      </c>
      <c r="G78" s="185" cm="1">
        <f t="array" ref="G78">INDEX($C$29:$H$29,$B78)/5</f>
        <v>6.8664261360000024E-4</v>
      </c>
      <c r="H78" s="185" cm="1">
        <f t="array" ref="H78">INDEX($C$29:$H$29,$B78)/5</f>
        <v>6.8664261360000024E-4</v>
      </c>
      <c r="K78" s="133"/>
      <c r="L78" s="138">
        <v>1</v>
      </c>
      <c r="M78" s="113">
        <v>0</v>
      </c>
      <c r="N78" s="139">
        <f>D78</f>
        <v>6.8664261360000024E-4</v>
      </c>
      <c r="O78" s="139">
        <f>E78</f>
        <v>6.8664261360000024E-4</v>
      </c>
      <c r="P78" s="139">
        <f>F78</f>
        <v>6.8664261360000024E-4</v>
      </c>
      <c r="Q78" s="139">
        <f>G78</f>
        <v>6.8664261360000024E-4</v>
      </c>
      <c r="R78" s="139">
        <f>H78</f>
        <v>6.8664261360000024E-4</v>
      </c>
      <c r="S78" s="107"/>
      <c r="T78" s="107"/>
      <c r="U78" s="107"/>
      <c r="V78" s="111"/>
      <c r="W78" s="107"/>
      <c r="X78" s="107"/>
      <c r="Y78" s="107"/>
      <c r="Z78" s="107"/>
      <c r="AA78" s="107"/>
      <c r="AB78" s="107"/>
      <c r="AC78" s="107"/>
      <c r="AD78" s="107"/>
      <c r="AE78" s="111"/>
      <c r="AF78" s="112"/>
      <c r="AG78" s="112"/>
      <c r="AH78" s="112"/>
      <c r="AI78" s="112"/>
      <c r="AJ78" s="112"/>
      <c r="AK78" s="112"/>
    </row>
    <row r="79" spans="1:37">
      <c r="A79" s="121"/>
      <c r="B79" s="124">
        <v>2</v>
      </c>
      <c r="C79" s="185" cm="1">
        <f t="array" ref="C79">INDEX($C$29:$H$29,$B79)/5</f>
        <v>7.2910229750000003E-4</v>
      </c>
      <c r="D79" s="185">
        <f>1-D$29</f>
        <v>0.99635448851249997</v>
      </c>
      <c r="E79" s="185" cm="1">
        <f t="array" ref="E79">INDEX($C$29:$H$29,$B79)/5</f>
        <v>7.2910229750000003E-4</v>
      </c>
      <c r="F79" s="185" cm="1">
        <f t="array" ref="F79">INDEX($C$29:$H$29,$B79)/5</f>
        <v>7.2910229750000003E-4</v>
      </c>
      <c r="G79" s="185" cm="1">
        <f t="array" ref="G79">INDEX($C$29:$H$29,$B79)/5</f>
        <v>7.2910229750000003E-4</v>
      </c>
      <c r="H79" s="185" cm="1">
        <f t="array" ref="H79">INDEX($C$29:$H$29,$B79)/5</f>
        <v>7.2910229750000003E-4</v>
      </c>
      <c r="K79" s="133"/>
      <c r="L79" s="138">
        <v>2</v>
      </c>
      <c r="M79" s="139">
        <f>C79</f>
        <v>7.2910229750000003E-4</v>
      </c>
      <c r="N79" s="113">
        <v>0</v>
      </c>
      <c r="O79" s="139">
        <f>E79</f>
        <v>7.2910229750000003E-4</v>
      </c>
      <c r="P79" s="139">
        <f>F79</f>
        <v>7.2910229750000003E-4</v>
      </c>
      <c r="Q79" s="139">
        <f>G79</f>
        <v>7.2910229750000003E-4</v>
      </c>
      <c r="R79" s="139">
        <f>H79</f>
        <v>7.2910229750000003E-4</v>
      </c>
      <c r="S79" s="107"/>
      <c r="T79" s="107"/>
      <c r="U79" s="107"/>
      <c r="V79" s="111"/>
      <c r="W79" s="107"/>
      <c r="X79" s="107"/>
      <c r="Y79" s="107"/>
      <c r="Z79" s="107"/>
      <c r="AA79" s="107"/>
      <c r="AB79" s="107"/>
      <c r="AC79" s="107"/>
      <c r="AD79" s="107"/>
      <c r="AE79" s="111"/>
      <c r="AF79" s="112"/>
      <c r="AG79" s="112"/>
      <c r="AH79" s="112"/>
      <c r="AI79" s="112"/>
      <c r="AJ79" s="112"/>
      <c r="AK79" s="112"/>
    </row>
    <row r="80" spans="1:37">
      <c r="A80" s="121"/>
      <c r="B80" s="124">
        <v>3</v>
      </c>
      <c r="C80" s="185" cm="1">
        <f t="array" ref="C80">INDEX($C$29:$H$29,$B80)/5</f>
        <v>6.474173086E-4</v>
      </c>
      <c r="D80" s="185" cm="1">
        <f t="array" ref="D80">INDEX($C$29:$H$29,$B80)/5</f>
        <v>6.474173086E-4</v>
      </c>
      <c r="E80" s="185">
        <f>1-E$29</f>
        <v>0.99676291345699997</v>
      </c>
      <c r="F80" s="185" cm="1">
        <f t="array" ref="F80">INDEX($C$29:$H$29,$B80)/5</f>
        <v>6.474173086E-4</v>
      </c>
      <c r="G80" s="185" cm="1">
        <f t="array" ref="G80">INDEX($C$29:$H$29,$B80)/5</f>
        <v>6.474173086E-4</v>
      </c>
      <c r="H80" s="185" cm="1">
        <f t="array" ref="H80">INDEX($C$29:$H$29,$B80)/5</f>
        <v>6.474173086E-4</v>
      </c>
      <c r="I80" s="40"/>
      <c r="K80" s="133"/>
      <c r="L80" s="138">
        <v>3</v>
      </c>
      <c r="M80" s="139">
        <f>C80</f>
        <v>6.474173086E-4</v>
      </c>
      <c r="N80" s="139">
        <f>D80</f>
        <v>6.474173086E-4</v>
      </c>
      <c r="O80" s="113">
        <v>0</v>
      </c>
      <c r="P80" s="139">
        <f>F80</f>
        <v>6.474173086E-4</v>
      </c>
      <c r="Q80" s="139">
        <f>G80</f>
        <v>6.474173086E-4</v>
      </c>
      <c r="R80" s="139">
        <f>H80</f>
        <v>6.474173086E-4</v>
      </c>
      <c r="S80" s="107"/>
      <c r="T80" s="107"/>
      <c r="U80" s="107"/>
      <c r="V80" s="111"/>
      <c r="W80" s="107"/>
      <c r="X80" s="107"/>
      <c r="Y80" s="107"/>
      <c r="Z80" s="107"/>
      <c r="AA80" s="107"/>
      <c r="AB80" s="107"/>
      <c r="AC80" s="107"/>
      <c r="AD80" s="107"/>
      <c r="AE80" s="111"/>
      <c r="AF80" s="112"/>
      <c r="AG80" s="112"/>
      <c r="AH80" s="112"/>
      <c r="AI80" s="112"/>
      <c r="AJ80" s="112"/>
      <c r="AK80" s="112"/>
    </row>
    <row r="81" spans="1:37">
      <c r="A81" s="121"/>
      <c r="B81" s="124">
        <v>4</v>
      </c>
      <c r="C81" s="185" cm="1">
        <f t="array" ref="C81">INDEX($C$29:$H$29,$B81)/5</f>
        <v>4.6637882300000011E-4</v>
      </c>
      <c r="D81" s="185" cm="1">
        <f t="array" ref="D81">INDEX($C$29:$H$29,$B81)/5</f>
        <v>4.6637882300000011E-4</v>
      </c>
      <c r="E81" s="185" cm="1">
        <f t="array" ref="E81">INDEX($C$29:$H$29,$B81)/5</f>
        <v>4.6637882300000011E-4</v>
      </c>
      <c r="F81" s="185">
        <f>1-F$29</f>
        <v>0.99766810588499999</v>
      </c>
      <c r="G81" s="185" cm="1">
        <f t="array" ref="G81">INDEX($C$29:$H$29,$B81)/5</f>
        <v>4.6637882300000011E-4</v>
      </c>
      <c r="H81" s="185" cm="1">
        <f t="array" ref="H81">INDEX($C$29:$H$29,$B81)/5</f>
        <v>4.6637882300000011E-4</v>
      </c>
      <c r="I81" s="40"/>
      <c r="J81" s="40"/>
      <c r="K81" s="133"/>
      <c r="L81" s="138">
        <v>4</v>
      </c>
      <c r="M81" s="139">
        <f>C81</f>
        <v>4.6637882300000011E-4</v>
      </c>
      <c r="N81" s="139">
        <f>D81</f>
        <v>4.6637882300000011E-4</v>
      </c>
      <c r="O81" s="139">
        <f>E81</f>
        <v>4.6637882300000011E-4</v>
      </c>
      <c r="P81" s="113">
        <v>0</v>
      </c>
      <c r="Q81" s="139">
        <f>G81</f>
        <v>4.6637882300000011E-4</v>
      </c>
      <c r="R81" s="139">
        <f>H81</f>
        <v>4.6637882300000011E-4</v>
      </c>
      <c r="S81" s="107"/>
      <c r="T81" s="107"/>
      <c r="U81" s="107"/>
      <c r="V81" s="111"/>
      <c r="W81" s="107"/>
      <c r="X81" s="107"/>
      <c r="Y81" s="107"/>
      <c r="Z81" s="107"/>
      <c r="AA81" s="107"/>
      <c r="AB81" s="107"/>
      <c r="AC81" s="107"/>
      <c r="AD81" s="107"/>
      <c r="AE81" s="111"/>
      <c r="AF81" s="112"/>
      <c r="AG81" s="112"/>
      <c r="AH81" s="112"/>
      <c r="AI81" s="112"/>
      <c r="AJ81" s="112"/>
      <c r="AK81" s="112"/>
    </row>
    <row r="82" spans="1:37">
      <c r="A82" s="121"/>
      <c r="B82" s="124">
        <v>5</v>
      </c>
      <c r="C82" s="185" cm="1">
        <f t="array" ref="C82">INDEX($C$29:$H$29,$B82)/5</f>
        <v>4.8014347270000006E-4</v>
      </c>
      <c r="D82" s="185" cm="1">
        <f t="array" ref="D82">INDEX($C$29:$H$29,$B82)/5</f>
        <v>4.8014347270000006E-4</v>
      </c>
      <c r="E82" s="185" cm="1">
        <f t="array" ref="E82">INDEX($C$29:$H$29,$B82)/5</f>
        <v>4.8014347270000006E-4</v>
      </c>
      <c r="F82" s="185" cm="1">
        <f t="array" ref="F82">INDEX($C$29:$H$29,$B82)/5</f>
        <v>4.8014347270000006E-4</v>
      </c>
      <c r="G82" s="185">
        <f>1-G$29</f>
        <v>0.9975992826365</v>
      </c>
      <c r="H82" s="185" cm="1">
        <f t="array" ref="H82">INDEX($C$29:$H$29,$B82)/5</f>
        <v>4.8014347270000006E-4</v>
      </c>
      <c r="I82" s="40"/>
      <c r="J82" s="40"/>
      <c r="K82" s="133"/>
      <c r="L82" s="138">
        <v>5</v>
      </c>
      <c r="M82" s="139">
        <f>C82</f>
        <v>4.8014347270000006E-4</v>
      </c>
      <c r="N82" s="139">
        <f>D82</f>
        <v>4.8014347270000006E-4</v>
      </c>
      <c r="O82" s="139">
        <f>E82</f>
        <v>4.8014347270000006E-4</v>
      </c>
      <c r="P82" s="139">
        <f>F82</f>
        <v>4.8014347270000006E-4</v>
      </c>
      <c r="Q82" s="113">
        <v>0</v>
      </c>
      <c r="R82" s="139">
        <f>H82</f>
        <v>4.8014347270000006E-4</v>
      </c>
      <c r="S82" s="107"/>
      <c r="T82" s="107"/>
      <c r="U82" s="107"/>
      <c r="V82" s="111"/>
      <c r="W82" s="107"/>
      <c r="X82" s="107"/>
      <c r="Y82" s="107"/>
      <c r="Z82" s="107"/>
      <c r="AA82" s="107"/>
      <c r="AB82" s="107"/>
      <c r="AC82" s="107"/>
      <c r="AD82" s="107"/>
      <c r="AE82" s="111"/>
      <c r="AF82" s="112"/>
      <c r="AG82" s="112"/>
      <c r="AH82" s="112"/>
      <c r="AI82" s="112"/>
      <c r="AJ82" s="112"/>
      <c r="AK82" s="112"/>
    </row>
    <row r="83" spans="1:37">
      <c r="A83" s="121"/>
      <c r="B83" s="124">
        <v>6</v>
      </c>
      <c r="C83" s="185" cm="1">
        <f t="array" ref="C83">INDEX($C$29:$H$29,$B83)/5</f>
        <v>2.2542665270000001E-4</v>
      </c>
      <c r="D83" s="185" cm="1">
        <f t="array" ref="D83">INDEX($C$29:$H$29,$B83)/5</f>
        <v>2.2542665270000001E-4</v>
      </c>
      <c r="E83" s="185" cm="1">
        <f t="array" ref="E83">INDEX($C$29:$H$29,$B83)/5</f>
        <v>2.2542665270000001E-4</v>
      </c>
      <c r="F83" s="185" cm="1">
        <f t="array" ref="F83">INDEX($C$29:$H$29,$B83)/5</f>
        <v>2.2542665270000001E-4</v>
      </c>
      <c r="G83" s="185" cm="1">
        <f t="array" ref="G83">INDEX($C$29:$H$29,$B83)/5</f>
        <v>2.2542665270000001E-4</v>
      </c>
      <c r="H83" s="185">
        <f>1-H$29</f>
        <v>0.9988728667365</v>
      </c>
      <c r="K83" s="133"/>
      <c r="L83" s="138">
        <v>6</v>
      </c>
      <c r="M83" s="139">
        <f>C83</f>
        <v>2.2542665270000001E-4</v>
      </c>
      <c r="N83" s="139">
        <f>D83</f>
        <v>2.2542665270000001E-4</v>
      </c>
      <c r="O83" s="139">
        <f>E83</f>
        <v>2.2542665270000001E-4</v>
      </c>
      <c r="P83" s="139">
        <f>F83</f>
        <v>2.2542665270000001E-4</v>
      </c>
      <c r="Q83" s="139">
        <f>G83</f>
        <v>2.2542665270000001E-4</v>
      </c>
      <c r="R83" s="113">
        <v>0</v>
      </c>
      <c r="S83" s="107"/>
      <c r="T83" s="107"/>
      <c r="U83" s="107"/>
      <c r="V83" s="111"/>
      <c r="W83" s="107"/>
      <c r="X83" s="107"/>
      <c r="Y83" s="107"/>
      <c r="Z83" s="107"/>
      <c r="AA83" s="107"/>
      <c r="AB83" s="107"/>
      <c r="AC83" s="107"/>
      <c r="AD83" s="107"/>
      <c r="AE83" s="111"/>
      <c r="AF83" s="112"/>
      <c r="AG83" s="112"/>
      <c r="AH83" s="112"/>
      <c r="AI83" s="112"/>
      <c r="AJ83" s="112"/>
      <c r="AK83" s="11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37C75-9D87-4E38-8ED2-9287D8761BB0}">
  <dimension ref="A1:W23"/>
  <sheetViews>
    <sheetView workbookViewId="0">
      <selection activeCell="F36" sqref="F36"/>
    </sheetView>
  </sheetViews>
  <sheetFormatPr defaultColWidth="8.85546875" defaultRowHeight="14.45"/>
  <sheetData>
    <row r="1" spans="1:23">
      <c r="A1" t="s">
        <v>84</v>
      </c>
      <c r="L1" t="s">
        <v>85</v>
      </c>
    </row>
    <row r="3" spans="1:23">
      <c r="B3" s="23" t="s">
        <v>86</v>
      </c>
      <c r="D3" s="37" cm="1">
        <f t="array" ref="D3">short_term</f>
        <v>5</v>
      </c>
      <c r="L3" s="23" t="s">
        <v>86</v>
      </c>
      <c r="N3" s="37" cm="1">
        <f t="array" ref="N3">short_term</f>
        <v>5</v>
      </c>
    </row>
    <row r="4" spans="1:23">
      <c r="B4" s="2" t="s">
        <v>65</v>
      </c>
      <c r="L4" s="2" t="s">
        <v>65</v>
      </c>
    </row>
    <row r="5" spans="1:23">
      <c r="C5" s="25" t="s">
        <v>60</v>
      </c>
      <c r="D5" s="31">
        <v>1</v>
      </c>
      <c r="E5" s="31">
        <v>2</v>
      </c>
      <c r="F5" s="31">
        <v>3</v>
      </c>
      <c r="G5" s="31">
        <v>4</v>
      </c>
      <c r="H5" s="31">
        <v>5</v>
      </c>
      <c r="I5" s="31">
        <v>6</v>
      </c>
      <c r="M5" s="25" t="s">
        <v>60</v>
      </c>
      <c r="N5" s="31">
        <v>1</v>
      </c>
      <c r="O5" s="31">
        <v>2</v>
      </c>
      <c r="P5" s="31">
        <v>3</v>
      </c>
      <c r="Q5" s="31">
        <v>4</v>
      </c>
      <c r="R5" s="31">
        <v>5</v>
      </c>
      <c r="S5" s="31">
        <v>6</v>
      </c>
    </row>
    <row r="6" spans="1:23">
      <c r="C6" s="32">
        <v>1</v>
      </c>
      <c r="D6" s="113">
        <f>1-(1-'Migration Matrix - vol'!AF65)-(1-'Migration Matrix - invol'!C66)</f>
        <v>0.99212455790091025</v>
      </c>
      <c r="E6" s="40">
        <f>'Migration Matrix - vol'!AG65+'Migration Matrix - invol'!D66</f>
        <v>6.8664261360000024E-4</v>
      </c>
      <c r="F6" s="40">
        <f>'Migration Matrix - vol'!AH65+'Migration Matrix - invol'!E66</f>
        <v>2.1673856239632578E-3</v>
      </c>
      <c r="G6" s="40">
        <f>'Migration Matrix - vol'!AI65+'Migration Matrix - invol'!F66</f>
        <v>2.1673856239632578E-3</v>
      </c>
      <c r="H6" s="40">
        <f>'Migration Matrix - vol'!AJ65+'Migration Matrix - invol'!G66</f>
        <v>6.8664261360000024E-4</v>
      </c>
      <c r="I6" s="40">
        <f>'Migration Matrix - vol'!AK65+'Migration Matrix - invol'!H66</f>
        <v>2.1673856239632578E-3</v>
      </c>
      <c r="J6" s="40">
        <f t="shared" ref="J6:J11" si="0">1-SUM(D6:I6)</f>
        <v>0</v>
      </c>
      <c r="M6" s="32">
        <v>1</v>
      </c>
      <c r="N6" s="113">
        <f>0</f>
        <v>0</v>
      </c>
      <c r="O6" s="40">
        <f>E6</f>
        <v>6.8664261360000024E-4</v>
      </c>
      <c r="P6" s="40">
        <f t="shared" ref="P6:S6" si="1">F6</f>
        <v>2.1673856239632578E-3</v>
      </c>
      <c r="Q6" s="40">
        <f t="shared" si="1"/>
        <v>2.1673856239632578E-3</v>
      </c>
      <c r="R6" s="40">
        <f t="shared" si="1"/>
        <v>6.8664261360000024E-4</v>
      </c>
      <c r="S6" s="40">
        <f t="shared" si="1"/>
        <v>2.1673856239632578E-3</v>
      </c>
      <c r="T6" s="40"/>
    </row>
    <row r="7" spans="1:23">
      <c r="C7" s="32">
        <v>2</v>
      </c>
      <c r="D7" s="40">
        <f>'Migration Matrix - vol'!AF66+'Migration Matrix - invol'!C67</f>
        <v>2.2099510613196398E-3</v>
      </c>
      <c r="E7" s="113">
        <f>1-(1-'Migration Matrix - vol'!AG66)-(1-'Migration Matrix - invol'!D67)</f>
        <v>0.98895024469340176</v>
      </c>
      <c r="F7" s="40">
        <f>'Migration Matrix - vol'!AH66+'Migration Matrix - invol'!E67</f>
        <v>2.2099510613196398E-3</v>
      </c>
      <c r="G7" s="40">
        <f>'Migration Matrix - vol'!AI66+'Migration Matrix - invol'!F67</f>
        <v>2.2099510613196398E-3</v>
      </c>
      <c r="H7" s="40">
        <f>'Migration Matrix - vol'!AJ66+'Migration Matrix - invol'!G67</f>
        <v>2.2099510613196398E-3</v>
      </c>
      <c r="I7" s="40">
        <f>'Migration Matrix - vol'!AK66+'Migration Matrix - invol'!H67</f>
        <v>2.2099510613196398E-3</v>
      </c>
      <c r="J7" s="40">
        <f t="shared" si="0"/>
        <v>0</v>
      </c>
      <c r="M7" s="32">
        <v>2</v>
      </c>
      <c r="N7" s="40">
        <f>D7</f>
        <v>2.2099510613196398E-3</v>
      </c>
      <c r="O7" s="113">
        <f>0</f>
        <v>0</v>
      </c>
      <c r="P7" s="40">
        <f>F7</f>
        <v>2.2099510613196398E-3</v>
      </c>
      <c r="Q7" s="40">
        <f t="shared" ref="Q7" si="2">G7</f>
        <v>2.2099510613196398E-3</v>
      </c>
      <c r="R7" s="40">
        <f t="shared" ref="R7:R8" si="3">H7</f>
        <v>2.2099510613196398E-3</v>
      </c>
      <c r="S7" s="40">
        <f t="shared" ref="S7:S9" si="4">I7</f>
        <v>2.2099510613196398E-3</v>
      </c>
      <c r="T7" s="40"/>
    </row>
    <row r="8" spans="1:23">
      <c r="C8" s="32">
        <v>3</v>
      </c>
      <c r="D8" s="40">
        <f>'Migration Matrix - vol'!AF67+'Migration Matrix - invol'!C68</f>
        <v>6.474173086E-4</v>
      </c>
      <c r="E8" s="40">
        <f>'Migration Matrix - vol'!AG67+'Migration Matrix - invol'!D68</f>
        <v>6.474173086E-4</v>
      </c>
      <c r="F8" s="113">
        <f>1-(1-'Migration Matrix - vol'!AH67)-(1-'Migration Matrix - invol'!E68)</f>
        <v>0.99380162283158502</v>
      </c>
      <c r="G8" s="40">
        <f>'Migration Matrix - vol'!AI67+'Migration Matrix - invol'!F68</f>
        <v>2.1280626213074959E-3</v>
      </c>
      <c r="H8" s="40">
        <f>'Migration Matrix - vol'!AJ67+'Migration Matrix - invol'!G68</f>
        <v>6.474173086E-4</v>
      </c>
      <c r="I8" s="40">
        <f>'Migration Matrix - vol'!AK67+'Migration Matrix - invol'!H68</f>
        <v>2.1280626213074959E-3</v>
      </c>
      <c r="J8" s="40">
        <f t="shared" si="0"/>
        <v>0</v>
      </c>
      <c r="M8" s="32">
        <v>3</v>
      </c>
      <c r="N8" s="40">
        <f t="shared" ref="N8:O8" si="5">D8</f>
        <v>6.474173086E-4</v>
      </c>
      <c r="O8" s="40">
        <f t="shared" si="5"/>
        <v>6.474173086E-4</v>
      </c>
      <c r="P8" s="113">
        <f>0</f>
        <v>0</v>
      </c>
      <c r="Q8" s="40">
        <f>G8</f>
        <v>2.1280626213074959E-3</v>
      </c>
      <c r="R8" s="40">
        <f t="shared" si="3"/>
        <v>6.474173086E-4</v>
      </c>
      <c r="S8" s="40">
        <f t="shared" si="4"/>
        <v>2.1280626213074959E-3</v>
      </c>
      <c r="T8" s="40"/>
      <c r="U8" s="40"/>
    </row>
    <row r="9" spans="1:23">
      <c r="C9" s="32">
        <v>4</v>
      </c>
      <c r="D9" s="40">
        <f>'Migration Matrix - vol'!AF68+'Migration Matrix - invol'!C69</f>
        <v>4.6637882300000011E-4</v>
      </c>
      <c r="E9" s="40">
        <f>'Migration Matrix - vol'!AG68+'Migration Matrix - invol'!D69</f>
        <v>4.6637882300000011E-4</v>
      </c>
      <c r="F9" s="40">
        <f>'Migration Matrix - vol'!AH68+'Migration Matrix - invol'!E69</f>
        <v>4.6637882300000011E-4</v>
      </c>
      <c r="G9" s="113">
        <f>1-(1-'Migration Matrix - vol'!AI68)-(1-'Migration Matrix - invol'!F69)</f>
        <v>0.99766810588499999</v>
      </c>
      <c r="H9" s="40">
        <f>'Migration Matrix - vol'!AJ68+'Migration Matrix - invol'!G69</f>
        <v>4.6637882300000011E-4</v>
      </c>
      <c r="I9" s="40">
        <f>'Migration Matrix - vol'!AK68+'Migration Matrix - invol'!H69</f>
        <v>4.6637882300000011E-4</v>
      </c>
      <c r="J9" s="40">
        <f t="shared" si="0"/>
        <v>0</v>
      </c>
      <c r="M9" s="32">
        <v>4</v>
      </c>
      <c r="N9" s="40">
        <f t="shared" ref="N9:P9" si="6">D9</f>
        <v>4.6637882300000011E-4</v>
      </c>
      <c r="O9" s="40">
        <f t="shared" si="6"/>
        <v>4.6637882300000011E-4</v>
      </c>
      <c r="P9" s="40">
        <f t="shared" si="6"/>
        <v>4.6637882300000011E-4</v>
      </c>
      <c r="Q9" s="113">
        <f>0</f>
        <v>0</v>
      </c>
      <c r="R9" s="40">
        <f>H9</f>
        <v>4.6637882300000011E-4</v>
      </c>
      <c r="S9" s="40">
        <f t="shared" si="4"/>
        <v>4.6637882300000011E-4</v>
      </c>
      <c r="T9" s="40"/>
      <c r="U9" s="40"/>
      <c r="V9" s="40"/>
    </row>
    <row r="10" spans="1:23">
      <c r="C10" s="32">
        <v>5</v>
      </c>
      <c r="D10" s="40">
        <f>'Migration Matrix - vol'!AF69+'Migration Matrix - invol'!C70</f>
        <v>1.9603721599245928E-3</v>
      </c>
      <c r="E10" s="40">
        <f>'Migration Matrix - vol'!AG69+'Migration Matrix - invol'!D70</f>
        <v>4.8014347270000006E-4</v>
      </c>
      <c r="F10" s="40">
        <f>'Migration Matrix - vol'!AH69+'Migration Matrix - invol'!E70</f>
        <v>1.9603721599245928E-3</v>
      </c>
      <c r="G10" s="40">
        <f>'Migration Matrix - vol'!AI69+'Migration Matrix - invol'!F70</f>
        <v>1.9603721599245928E-3</v>
      </c>
      <c r="H10" s="113">
        <f>1-(1-'Migration Matrix - vol'!AJ69)-(1-'Migration Matrix - invol'!G70)</f>
        <v>0.99167836788760166</v>
      </c>
      <c r="I10" s="40">
        <f>'Migration Matrix - vol'!AK69+'Migration Matrix - invol'!H70</f>
        <v>1.9603721599245928E-3</v>
      </c>
      <c r="J10" s="40">
        <f t="shared" si="0"/>
        <v>0</v>
      </c>
      <c r="M10" s="32">
        <v>5</v>
      </c>
      <c r="N10" s="40">
        <f t="shared" ref="N10:Q10" si="7">D10</f>
        <v>1.9603721599245928E-3</v>
      </c>
      <c r="O10" s="40">
        <f t="shared" si="7"/>
        <v>4.8014347270000006E-4</v>
      </c>
      <c r="P10" s="40">
        <f t="shared" si="7"/>
        <v>1.9603721599245928E-3</v>
      </c>
      <c r="Q10" s="40">
        <f t="shared" si="7"/>
        <v>1.9603721599245928E-3</v>
      </c>
      <c r="R10" s="113">
        <f>0</f>
        <v>0</v>
      </c>
      <c r="S10" s="40">
        <f>I10</f>
        <v>1.9603721599245928E-3</v>
      </c>
      <c r="T10" s="40"/>
      <c r="U10" s="40"/>
      <c r="V10" s="40"/>
      <c r="W10" s="40"/>
    </row>
    <row r="11" spans="1:23">
      <c r="C11" s="32">
        <v>6</v>
      </c>
      <c r="D11" s="40">
        <f>'Migration Matrix - vol'!AF70+'Migration Matrix - invol'!C71</f>
        <v>2.2542665270000001E-4</v>
      </c>
      <c r="E11" s="40">
        <f>'Migration Matrix - vol'!AG70+'Migration Matrix - invol'!D71</f>
        <v>2.2542665270000001E-4</v>
      </c>
      <c r="F11" s="40">
        <f>'Migration Matrix - vol'!AH70+'Migration Matrix - invol'!E71</f>
        <v>2.2542665270000001E-4</v>
      </c>
      <c r="G11" s="40">
        <f>'Migration Matrix - vol'!AI70+'Migration Matrix - invol'!F71</f>
        <v>1.7050209220100092E-3</v>
      </c>
      <c r="H11" s="40">
        <f>'Migration Matrix - vol'!AJ70+'Migration Matrix - invol'!G71</f>
        <v>2.2542665270000001E-4</v>
      </c>
      <c r="I11" s="113">
        <f>1-(1-'Migration Matrix - vol'!AK70)-(1-'Migration Matrix - invol'!H71)</f>
        <v>0.99739327246719001</v>
      </c>
      <c r="J11" s="40">
        <f t="shared" si="0"/>
        <v>0</v>
      </c>
      <c r="M11" s="32">
        <v>6</v>
      </c>
      <c r="N11" s="40">
        <f t="shared" ref="N11:R11" si="8">D11</f>
        <v>2.2542665270000001E-4</v>
      </c>
      <c r="O11" s="40">
        <f t="shared" si="8"/>
        <v>2.2542665270000001E-4</v>
      </c>
      <c r="P11" s="40">
        <f t="shared" si="8"/>
        <v>2.2542665270000001E-4</v>
      </c>
      <c r="Q11" s="40">
        <f t="shared" si="8"/>
        <v>1.7050209220100092E-3</v>
      </c>
      <c r="R11" s="40">
        <f t="shared" si="8"/>
        <v>2.2542665270000001E-4</v>
      </c>
      <c r="S11" s="113">
        <f>0</f>
        <v>0</v>
      </c>
      <c r="T11" s="40"/>
    </row>
    <row r="14" spans="1:23">
      <c r="B14" s="23"/>
      <c r="D14" s="37"/>
      <c r="L14" s="23"/>
      <c r="N14" s="37"/>
    </row>
    <row r="15" spans="1:23">
      <c r="B15" s="23" t="s">
        <v>87</v>
      </c>
      <c r="D15" s="37" cm="1">
        <f t="array" ref="D15">long_term</f>
        <v>30</v>
      </c>
      <c r="L15" s="23" t="s">
        <v>87</v>
      </c>
      <c r="N15" s="37" cm="1">
        <f t="array" ref="N15">long_term</f>
        <v>30</v>
      </c>
    </row>
    <row r="16" spans="1:23">
      <c r="B16" s="2" t="s">
        <v>65</v>
      </c>
      <c r="L16" s="2" t="s">
        <v>65</v>
      </c>
    </row>
    <row r="17" spans="3:20">
      <c r="C17" s="25" t="s">
        <v>60</v>
      </c>
      <c r="D17" s="31">
        <v>1</v>
      </c>
      <c r="E17" s="31">
        <v>2</v>
      </c>
      <c r="F17" s="31">
        <v>3</v>
      </c>
      <c r="G17" s="31">
        <v>4</v>
      </c>
      <c r="H17" s="31">
        <v>5</v>
      </c>
      <c r="I17" s="31">
        <v>6</v>
      </c>
      <c r="M17" s="25" t="s">
        <v>60</v>
      </c>
      <c r="N17" s="31">
        <v>1</v>
      </c>
      <c r="O17" s="31">
        <v>2</v>
      </c>
      <c r="P17" s="31">
        <v>3</v>
      </c>
      <c r="Q17" s="31">
        <v>4</v>
      </c>
      <c r="R17" s="31">
        <v>5</v>
      </c>
      <c r="S17" s="31">
        <v>6</v>
      </c>
    </row>
    <row r="18" spans="3:20">
      <c r="C18" s="32">
        <v>1</v>
      </c>
      <c r="D18" s="113">
        <f>1-(1-'Migration Matrix - vol'!AF77)-(1-'Migration Matrix - invol'!C66)</f>
        <v>0.9947876038408513</v>
      </c>
      <c r="E18" s="40">
        <f>'Migration Matrix - vol'!AG77+'Migration Matrix - invol'!D66</f>
        <v>6.8664261360000024E-4</v>
      </c>
      <c r="F18" s="40">
        <f>'Migration Matrix - vol'!AH77+'Migration Matrix - invol'!E66</f>
        <v>1.2797036439829096E-3</v>
      </c>
      <c r="G18" s="40">
        <f>'Migration Matrix - vol'!AI77+'Migration Matrix - invol'!F66</f>
        <v>1.2797036439829096E-3</v>
      </c>
      <c r="H18" s="40">
        <f>'Migration Matrix - vol'!AJ77+'Migration Matrix - invol'!G66</f>
        <v>6.8664261360000024E-4</v>
      </c>
      <c r="I18" s="40">
        <f>'Migration Matrix - vol'!AK77+'Migration Matrix - invol'!H66</f>
        <v>1.2797036439829096E-3</v>
      </c>
      <c r="J18" s="40">
        <f t="shared" ref="J18:J23" si="9">1-SUM(D18:I18)</f>
        <v>0</v>
      </c>
      <c r="M18" s="32">
        <v>1</v>
      </c>
      <c r="N18" s="113">
        <f>0</f>
        <v>0</v>
      </c>
      <c r="O18" s="40">
        <f>E18</f>
        <v>6.8664261360000024E-4</v>
      </c>
      <c r="P18" s="40">
        <f t="shared" ref="P18" si="10">F18</f>
        <v>1.2797036439829096E-3</v>
      </c>
      <c r="Q18" s="40">
        <f t="shared" ref="Q18:Q19" si="11">G18</f>
        <v>1.2797036439829096E-3</v>
      </c>
      <c r="R18" s="40">
        <f t="shared" ref="R18:R20" si="12">H18</f>
        <v>6.8664261360000024E-4</v>
      </c>
      <c r="S18" s="40">
        <f t="shared" ref="S18:S21" si="13">I18</f>
        <v>1.2797036439829096E-3</v>
      </c>
      <c r="T18" s="40"/>
    </row>
    <row r="19" spans="3:20">
      <c r="C19" s="32">
        <v>2</v>
      </c>
      <c r="D19" s="40">
        <f>'Migration Matrix - vol'!AF78+'Migration Matrix - invol'!C67</f>
        <v>1.3222690813392917E-3</v>
      </c>
      <c r="E19" s="113">
        <f>1-(1-'Migration Matrix - vol'!AG78)-(1-'Migration Matrix - invol'!D67)</f>
        <v>0.9933886545933035</v>
      </c>
      <c r="F19" s="40">
        <f>'Migration Matrix - vol'!AH78+'Migration Matrix - invol'!E67</f>
        <v>1.3222690813392917E-3</v>
      </c>
      <c r="G19" s="40">
        <f>'Migration Matrix - vol'!AI78+'Migration Matrix - invol'!F67</f>
        <v>1.3222690813392917E-3</v>
      </c>
      <c r="H19" s="40">
        <f>'Migration Matrix - vol'!AJ78+'Migration Matrix - invol'!G67</f>
        <v>1.3222690813392917E-3</v>
      </c>
      <c r="I19" s="40">
        <f>'Migration Matrix - vol'!AK78+'Migration Matrix - invol'!H67</f>
        <v>1.3222690813392917E-3</v>
      </c>
      <c r="J19" s="40">
        <f t="shared" si="9"/>
        <v>0</v>
      </c>
      <c r="M19" s="32">
        <v>2</v>
      </c>
      <c r="N19" s="40">
        <f>D19</f>
        <v>1.3222690813392917E-3</v>
      </c>
      <c r="O19" s="113">
        <f>0</f>
        <v>0</v>
      </c>
      <c r="P19" s="40">
        <f>F19</f>
        <v>1.3222690813392917E-3</v>
      </c>
      <c r="Q19" s="40">
        <f t="shared" si="11"/>
        <v>1.3222690813392917E-3</v>
      </c>
      <c r="R19" s="40">
        <f t="shared" si="12"/>
        <v>1.3222690813392917E-3</v>
      </c>
      <c r="S19" s="40">
        <f t="shared" si="13"/>
        <v>1.3222690813392917E-3</v>
      </c>
      <c r="T19" s="40"/>
    </row>
    <row r="20" spans="3:20">
      <c r="C20" s="32">
        <v>3</v>
      </c>
      <c r="D20" s="40">
        <f>'Migration Matrix - vol'!AF79+'Migration Matrix - invol'!C68</f>
        <v>6.474173086E-4</v>
      </c>
      <c r="E20" s="40">
        <f>'Migration Matrix - vol'!AG79+'Migration Matrix - invol'!D68</f>
        <v>6.474173086E-4</v>
      </c>
      <c r="F20" s="113">
        <f>1-(1-'Migration Matrix - vol'!AH79)-(1-'Migration Matrix - invol'!E68)</f>
        <v>0.99557698679154571</v>
      </c>
      <c r="G20" s="40">
        <f>'Migration Matrix - vol'!AI79+'Migration Matrix - invol'!F68</f>
        <v>1.240380641327148E-3</v>
      </c>
      <c r="H20" s="40">
        <f>'Migration Matrix - vol'!AJ79+'Migration Matrix - invol'!G68</f>
        <v>6.474173086E-4</v>
      </c>
      <c r="I20" s="40">
        <f>'Migration Matrix - vol'!AK79+'Migration Matrix - invol'!H68</f>
        <v>1.240380641327148E-3</v>
      </c>
      <c r="J20" s="40">
        <f t="shared" si="9"/>
        <v>0</v>
      </c>
      <c r="M20" s="32">
        <v>3</v>
      </c>
      <c r="N20" s="40">
        <f t="shared" ref="N20:N23" si="14">D20</f>
        <v>6.474173086E-4</v>
      </c>
      <c r="O20" s="40">
        <f t="shared" ref="O20:O23" si="15">E20</f>
        <v>6.474173086E-4</v>
      </c>
      <c r="P20" s="113">
        <f>0</f>
        <v>0</v>
      </c>
      <c r="Q20" s="40">
        <f>G20</f>
        <v>1.240380641327148E-3</v>
      </c>
      <c r="R20" s="40">
        <f t="shared" si="12"/>
        <v>6.474173086E-4</v>
      </c>
      <c r="S20" s="40">
        <f t="shared" si="13"/>
        <v>1.240380641327148E-3</v>
      </c>
      <c r="T20" s="40"/>
    </row>
    <row r="21" spans="3:20">
      <c r="C21" s="32">
        <v>4</v>
      </c>
      <c r="D21" s="40">
        <f>'Migration Matrix - vol'!AF80+'Migration Matrix - invol'!C69</f>
        <v>4.6637882300000011E-4</v>
      </c>
      <c r="E21" s="40">
        <f>'Migration Matrix - vol'!AG80+'Migration Matrix - invol'!D69</f>
        <v>4.6637882300000011E-4</v>
      </c>
      <c r="F21" s="40">
        <f>'Migration Matrix - vol'!AH80+'Migration Matrix - invol'!E69</f>
        <v>4.6637882300000011E-4</v>
      </c>
      <c r="G21" s="113">
        <f>1-(1-'Migration Matrix - vol'!AI80)-(1-'Migration Matrix - invol'!F69)</f>
        <v>0.99766810588499999</v>
      </c>
      <c r="H21" s="40">
        <f>'Migration Matrix - vol'!AJ80+'Migration Matrix - invol'!G69</f>
        <v>4.6637882300000011E-4</v>
      </c>
      <c r="I21" s="40">
        <f>'Migration Matrix - vol'!AK80+'Migration Matrix - invol'!H69</f>
        <v>4.6637882300000011E-4</v>
      </c>
      <c r="J21" s="40">
        <f t="shared" si="9"/>
        <v>0</v>
      </c>
      <c r="M21" s="32">
        <v>4</v>
      </c>
      <c r="N21" s="40">
        <f t="shared" si="14"/>
        <v>4.6637882300000011E-4</v>
      </c>
      <c r="O21" s="40">
        <f t="shared" si="15"/>
        <v>4.6637882300000011E-4</v>
      </c>
      <c r="P21" s="40">
        <f t="shared" ref="P21:P23" si="16">F21</f>
        <v>4.6637882300000011E-4</v>
      </c>
      <c r="Q21" s="113">
        <f>0</f>
        <v>0</v>
      </c>
      <c r="R21" s="40">
        <f>H21</f>
        <v>4.6637882300000011E-4</v>
      </c>
      <c r="S21" s="40">
        <f t="shared" si="13"/>
        <v>4.6637882300000011E-4</v>
      </c>
      <c r="T21" s="40"/>
    </row>
    <row r="22" spans="3:20">
      <c r="C22" s="32">
        <v>5</v>
      </c>
      <c r="D22" s="40">
        <f>'Migration Matrix - vol'!AF81+'Migration Matrix - invol'!C70</f>
        <v>1.0726901799442447E-3</v>
      </c>
      <c r="E22" s="40">
        <f>'Migration Matrix - vol'!AG81+'Migration Matrix - invol'!D70</f>
        <v>4.8014347270000006E-4</v>
      </c>
      <c r="F22" s="40">
        <f>'Migration Matrix - vol'!AH81+'Migration Matrix - invol'!E70</f>
        <v>1.0726901799442447E-3</v>
      </c>
      <c r="G22" s="40">
        <f>'Migration Matrix - vol'!AI81+'Migration Matrix - invol'!F70</f>
        <v>1.0726901799442447E-3</v>
      </c>
      <c r="H22" s="113">
        <f>1-(1-'Migration Matrix - vol'!AJ81)-(1-'Migration Matrix - invol'!G70)</f>
        <v>0.99522909580752306</v>
      </c>
      <c r="I22" s="40">
        <f>'Migration Matrix - vol'!AK81+'Migration Matrix - invol'!H70</f>
        <v>1.0726901799442447E-3</v>
      </c>
      <c r="J22" s="40">
        <f t="shared" si="9"/>
        <v>0</v>
      </c>
      <c r="M22" s="32">
        <v>5</v>
      </c>
      <c r="N22" s="40">
        <f t="shared" si="14"/>
        <v>1.0726901799442447E-3</v>
      </c>
      <c r="O22" s="40">
        <f t="shared" si="15"/>
        <v>4.8014347270000006E-4</v>
      </c>
      <c r="P22" s="40">
        <f t="shared" si="16"/>
        <v>1.0726901799442447E-3</v>
      </c>
      <c r="Q22" s="40">
        <f t="shared" ref="Q22:Q23" si="17">G22</f>
        <v>1.0726901799442447E-3</v>
      </c>
      <c r="R22" s="113">
        <f>0</f>
        <v>0</v>
      </c>
      <c r="S22" s="40">
        <f>I22</f>
        <v>1.0726901799442447E-3</v>
      </c>
      <c r="T22" s="40"/>
    </row>
    <row r="23" spans="3:20">
      <c r="C23" s="32">
        <v>6</v>
      </c>
      <c r="D23" s="40">
        <f>'Migration Matrix - vol'!AF82+'Migration Matrix - invol'!C71</f>
        <v>2.2542665270000001E-4</v>
      </c>
      <c r="E23" s="40">
        <f>'Migration Matrix - vol'!AG82+'Migration Matrix - invol'!D71</f>
        <v>2.2542665270000001E-4</v>
      </c>
      <c r="F23" s="40">
        <f>'Migration Matrix - vol'!AH82+'Migration Matrix - invol'!E71</f>
        <v>2.2542665270000001E-4</v>
      </c>
      <c r="G23" s="40">
        <f>'Migration Matrix - vol'!AI82+'Migration Matrix - invol'!F71</f>
        <v>8.1733894202966101E-4</v>
      </c>
      <c r="H23" s="40">
        <f>'Migration Matrix - vol'!AJ82+'Migration Matrix - invol'!G71</f>
        <v>2.2542665270000001E-4</v>
      </c>
      <c r="I23" s="113">
        <f>1-(1-'Migration Matrix - vol'!AK82)-(1-'Migration Matrix - invol'!H71)</f>
        <v>0.99828095444717035</v>
      </c>
      <c r="J23" s="40">
        <f t="shared" si="9"/>
        <v>0</v>
      </c>
      <c r="M23" s="32">
        <v>6</v>
      </c>
      <c r="N23" s="40">
        <f t="shared" si="14"/>
        <v>2.2542665270000001E-4</v>
      </c>
      <c r="O23" s="40">
        <f t="shared" si="15"/>
        <v>2.2542665270000001E-4</v>
      </c>
      <c r="P23" s="40">
        <f t="shared" si="16"/>
        <v>2.2542665270000001E-4</v>
      </c>
      <c r="Q23" s="40">
        <f t="shared" si="17"/>
        <v>8.1733894202966101E-4</v>
      </c>
      <c r="R23" s="40">
        <f t="shared" ref="R23" si="18">H23</f>
        <v>2.2542665270000001E-4</v>
      </c>
      <c r="S23" s="113">
        <f>0</f>
        <v>0</v>
      </c>
      <c r="T23"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AAED-59CE-4111-9F08-7E8E50AD1641}">
  <sheetPr>
    <tabColor rgb="FFFFE699"/>
  </sheetPr>
  <dimension ref="A1"/>
  <sheetViews>
    <sheetView workbookViewId="0"/>
  </sheetViews>
  <sheetFormatPr defaultColWidth="8.85546875" defaultRowHeight="14.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31CA-D529-46A3-B156-54E896BA8FB2}">
  <dimension ref="A1:P74"/>
  <sheetViews>
    <sheetView zoomScale="89" workbookViewId="0">
      <selection activeCell="I23" sqref="I23"/>
    </sheetView>
  </sheetViews>
  <sheetFormatPr defaultColWidth="8.85546875" defaultRowHeight="14.45"/>
  <cols>
    <col min="3" max="3" width="10.85546875" bestFit="1" customWidth="1"/>
    <col min="4" max="4" width="11.42578125" bestFit="1" customWidth="1"/>
    <col min="7" max="8" width="22.42578125" customWidth="1"/>
    <col min="9" max="9" width="23.85546875" customWidth="1"/>
    <col min="10" max="10" width="14.5703125" bestFit="1" customWidth="1"/>
    <col min="11" max="11" width="20.5703125" bestFit="1" customWidth="1"/>
    <col min="12" max="13" width="20.5703125" customWidth="1"/>
    <col min="17" max="17" width="9.85546875" bestFit="1" customWidth="1"/>
    <col min="19" max="19" width="13.42578125" bestFit="1" customWidth="1"/>
    <col min="20" max="20" width="12" bestFit="1" customWidth="1"/>
  </cols>
  <sheetData>
    <row r="1" spans="1:16">
      <c r="A1" s="1" t="s">
        <v>36</v>
      </c>
      <c r="B1" s="1" t="s">
        <v>88</v>
      </c>
      <c r="C1" s="87" t="s">
        <v>89</v>
      </c>
      <c r="D1" s="87" t="s">
        <v>90</v>
      </c>
      <c r="E1" s="23" t="s">
        <v>91</v>
      </c>
      <c r="F1" s="1"/>
      <c r="G1" s="161" t="s">
        <v>92</v>
      </c>
      <c r="H1" s="87" t="s">
        <v>93</v>
      </c>
      <c r="I1" s="87" t="s">
        <v>94</v>
      </c>
      <c r="J1" s="87" t="s">
        <v>95</v>
      </c>
      <c r="K1" s="87" t="s">
        <v>96</v>
      </c>
      <c r="L1" s="87"/>
      <c r="M1" s="87"/>
      <c r="P1" t="s">
        <v>97</v>
      </c>
    </row>
    <row r="2" spans="1:16">
      <c r="A2" s="1">
        <v>1</v>
      </c>
      <c r="B2" s="1" t="s">
        <v>41</v>
      </c>
      <c r="C2" s="162">
        <v>1627950.2</v>
      </c>
      <c r="D2" s="162">
        <v>1064765.08</v>
      </c>
      <c r="E2" s="162">
        <v>2031554.04</v>
      </c>
      <c r="F2" s="1"/>
      <c r="G2" s="176">
        <v>1627950.2</v>
      </c>
      <c r="H2" s="87">
        <f>SUMPRODUCT(G2:G4,'Frequency - 2020'!T2:T4)</f>
        <v>27833451.304223496</v>
      </c>
      <c r="I2" s="89">
        <f>SUMPRODUCT(G2:G4,'Frequency - 2020'!T2:T4)/SUM('Frequency - 2020'!T2:T4)</f>
        <v>1523475.5446381918</v>
      </c>
      <c r="J2" s="45">
        <v>6306408</v>
      </c>
      <c r="K2" s="1">
        <f>J2/SUM($J$2:$J$17)</f>
        <v>0.34846361028706768</v>
      </c>
      <c r="L2" s="1">
        <f>I2/J2</f>
        <v>0.24157579792461759</v>
      </c>
      <c r="M2" s="1"/>
    </row>
    <row r="3" spans="1:16">
      <c r="A3" s="1">
        <v>1</v>
      </c>
      <c r="B3" s="1" t="s">
        <v>98</v>
      </c>
      <c r="C3" s="162">
        <v>300101.06599999999</v>
      </c>
      <c r="D3" s="162">
        <v>187617.90400000001</v>
      </c>
      <c r="E3" s="162">
        <v>411597.47</v>
      </c>
      <c r="F3" s="1"/>
      <c r="G3" s="176">
        <v>300101.06599999999</v>
      </c>
      <c r="H3" s="87"/>
      <c r="J3" s="1"/>
      <c r="K3" s="1"/>
      <c r="L3" s="1"/>
      <c r="M3" s="1"/>
      <c r="P3" s="163" t="s">
        <v>99</v>
      </c>
    </row>
    <row r="4" spans="1:16">
      <c r="A4" s="1">
        <v>1</v>
      </c>
      <c r="B4" s="1" t="s">
        <v>39</v>
      </c>
      <c r="C4" s="162">
        <v>590508.85400000005</v>
      </c>
      <c r="D4" s="162">
        <v>206873.23300000001</v>
      </c>
      <c r="E4" s="162">
        <v>1288469.45</v>
      </c>
      <c r="F4" s="1"/>
      <c r="G4" s="176">
        <v>590508.85400000005</v>
      </c>
      <c r="H4" s="87"/>
      <c r="J4" s="1"/>
      <c r="K4" s="1"/>
      <c r="L4" s="1"/>
      <c r="M4" s="1"/>
      <c r="P4" s="163" t="s">
        <v>100</v>
      </c>
    </row>
    <row r="5" spans="1:16">
      <c r="A5" s="1">
        <v>2</v>
      </c>
      <c r="B5" s="1" t="s">
        <v>41</v>
      </c>
      <c r="C5" s="162">
        <v>1917606.36</v>
      </c>
      <c r="D5" s="162">
        <v>1313054.82</v>
      </c>
      <c r="E5" s="162">
        <v>2324547.67</v>
      </c>
      <c r="F5" s="1"/>
      <c r="G5" s="176">
        <v>1917606.36</v>
      </c>
      <c r="H5" s="87">
        <f>SUMPRODUCT(G5:G7,'Frequency - 2020'!T5:T7)</f>
        <v>34603034.835642204</v>
      </c>
      <c r="I5" s="89">
        <f>SUMPRODUCT(G5:G7,'Frequency - 2020'!T5:T7)/SUM('Frequency - 2020'!T5:T7)</f>
        <v>1783712.6873179476</v>
      </c>
      <c r="J5" s="45">
        <v>4212348</v>
      </c>
      <c r="K5" s="1">
        <f>J5/SUM($J$2:$J$17)</f>
        <v>0.23275531679293648</v>
      </c>
      <c r="L5" s="1">
        <f>I5/J5</f>
        <v>0.423448558219299</v>
      </c>
      <c r="M5" s="1"/>
      <c r="P5" s="163" t="s">
        <v>101</v>
      </c>
    </row>
    <row r="6" spans="1:16">
      <c r="A6" s="1">
        <v>2</v>
      </c>
      <c r="B6" s="1" t="s">
        <v>98</v>
      </c>
      <c r="C6" s="162">
        <v>183426.182</v>
      </c>
      <c r="D6" s="162">
        <v>120003.772</v>
      </c>
      <c r="E6" s="162">
        <v>252689.59599999999</v>
      </c>
      <c r="F6" s="1"/>
      <c r="G6" s="176">
        <v>183426.182</v>
      </c>
      <c r="H6" s="87"/>
      <c r="J6" s="1"/>
      <c r="K6" s="1"/>
      <c r="L6" s="1"/>
      <c r="M6" s="1"/>
      <c r="P6" s="163" t="s">
        <v>102</v>
      </c>
    </row>
    <row r="7" spans="1:16">
      <c r="A7" s="1">
        <v>2</v>
      </c>
      <c r="B7" s="1" t="s">
        <v>39</v>
      </c>
      <c r="C7" s="162">
        <v>861887.74600000004</v>
      </c>
      <c r="D7" s="162">
        <v>274093.31300000002</v>
      </c>
      <c r="E7" s="162">
        <v>1859487.05</v>
      </c>
      <c r="F7" s="1"/>
      <c r="G7" s="176">
        <v>861887.74600000004</v>
      </c>
      <c r="H7" s="87"/>
      <c r="J7" s="1"/>
      <c r="K7" s="1"/>
      <c r="L7" s="1"/>
      <c r="M7" s="1"/>
      <c r="P7" s="163" t="s">
        <v>99</v>
      </c>
    </row>
    <row r="8" spans="1:16">
      <c r="A8" s="1">
        <v>3</v>
      </c>
      <c r="B8" s="1" t="s">
        <v>41</v>
      </c>
      <c r="C8" s="162">
        <v>1060403.67</v>
      </c>
      <c r="D8" s="162">
        <v>729051.66</v>
      </c>
      <c r="E8" s="162">
        <v>1282608.55</v>
      </c>
      <c r="F8" s="1"/>
      <c r="G8" s="176">
        <v>1060403.67</v>
      </c>
      <c r="H8" s="87">
        <f>SUMPRODUCT(G8:G10,'Frequency - 2020'!T8:T10)</f>
        <v>16964602.016986962</v>
      </c>
      <c r="I8" s="89">
        <f>SUMPRODUCT(G8:G10,'Frequency - 2020'!T8:T10)/SUM('Frequency - 2020'!T8:T10)</f>
        <v>984823.82846695581</v>
      </c>
      <c r="J8" s="45">
        <v>4993764</v>
      </c>
      <c r="K8" s="1">
        <f>J8/SUM($J$2:$J$17)</f>
        <v>0.27593283408900732</v>
      </c>
      <c r="L8" s="1">
        <f>I8/J8</f>
        <v>0.19721072691199582</v>
      </c>
      <c r="M8" s="1"/>
      <c r="P8" s="163" t="s">
        <v>103</v>
      </c>
    </row>
    <row r="9" spans="1:16">
      <c r="A9" s="1">
        <v>3</v>
      </c>
      <c r="B9" s="1" t="s">
        <v>98</v>
      </c>
      <c r="C9" s="162">
        <v>110838.652</v>
      </c>
      <c r="D9" s="162">
        <v>72049.859400000001</v>
      </c>
      <c r="E9" s="162">
        <v>152153.28899999999</v>
      </c>
      <c r="F9" s="1"/>
      <c r="G9" s="176">
        <v>110838.652</v>
      </c>
      <c r="H9" s="87"/>
      <c r="J9" s="1"/>
      <c r="K9" s="1"/>
      <c r="L9" s="1"/>
      <c r="M9" s="1"/>
      <c r="P9" s="163" t="s">
        <v>104</v>
      </c>
    </row>
    <row r="10" spans="1:16">
      <c r="A10" s="1">
        <v>3</v>
      </c>
      <c r="B10" s="1" t="s">
        <v>39</v>
      </c>
      <c r="C10" s="162">
        <v>216659.84299999999</v>
      </c>
      <c r="D10" s="162">
        <v>84508.214000000007</v>
      </c>
      <c r="E10" s="162">
        <v>475175.74800000002</v>
      </c>
      <c r="F10" s="1"/>
      <c r="G10" s="176">
        <v>216659.84299999999</v>
      </c>
      <c r="H10" s="87"/>
      <c r="J10" s="1"/>
      <c r="K10" s="1"/>
      <c r="L10" s="1"/>
      <c r="M10" s="1"/>
      <c r="P10" s="163" t="s">
        <v>105</v>
      </c>
    </row>
    <row r="11" spans="1:16">
      <c r="A11" s="1">
        <v>4</v>
      </c>
      <c r="B11" s="1" t="s">
        <v>41</v>
      </c>
      <c r="C11" s="162">
        <v>1057562.94</v>
      </c>
      <c r="D11" s="162">
        <v>665793.14500000002</v>
      </c>
      <c r="E11" s="162">
        <v>1341837.3799999999</v>
      </c>
      <c r="F11" s="1"/>
      <c r="G11" s="176">
        <v>1057562.94</v>
      </c>
      <c r="H11" s="87">
        <f>SUMPRODUCT(G11:G13,'Frequency - 2020'!T11:T13)</f>
        <v>12199467.611753207</v>
      </c>
      <c r="I11" s="89">
        <f>SUMPRODUCT(G11:G13,'Frequency - 2020'!T11:T13)/SUM('Frequency - 2020'!T11:T13)</f>
        <v>983108.00965660554</v>
      </c>
      <c r="J11" s="45">
        <v>1010676</v>
      </c>
      <c r="K11" s="1">
        <f>J11/SUM($J$2:$J$17)</f>
        <v>5.5845388974277023E-2</v>
      </c>
      <c r="L11" s="1">
        <f>I11/J11</f>
        <v>0.97272321659622429</v>
      </c>
      <c r="M11" s="1"/>
      <c r="P11" s="163" t="s">
        <v>99</v>
      </c>
    </row>
    <row r="12" spans="1:16">
      <c r="A12" s="1">
        <v>4</v>
      </c>
      <c r="B12" s="1" t="s">
        <v>98</v>
      </c>
      <c r="C12" s="162">
        <v>122377.052</v>
      </c>
      <c r="D12" s="162">
        <v>77084.434099999999</v>
      </c>
      <c r="E12" s="162">
        <v>171917.55600000001</v>
      </c>
      <c r="F12" s="1"/>
      <c r="G12" s="176">
        <v>122377.052</v>
      </c>
      <c r="H12" s="87"/>
      <c r="J12" s="1"/>
      <c r="K12" s="1"/>
      <c r="L12" s="1"/>
      <c r="M12" s="1"/>
      <c r="P12" s="163" t="s">
        <v>106</v>
      </c>
    </row>
    <row r="13" spans="1:16">
      <c r="A13" s="1">
        <v>4</v>
      </c>
      <c r="B13" s="1" t="s">
        <v>39</v>
      </c>
      <c r="C13" s="162">
        <v>224299.01</v>
      </c>
      <c r="D13" s="162">
        <v>87910.890400000004</v>
      </c>
      <c r="E13" s="162">
        <v>498950.10100000002</v>
      </c>
      <c r="F13" s="1"/>
      <c r="G13" s="176">
        <v>224299.01</v>
      </c>
      <c r="H13" s="87"/>
      <c r="J13" s="1"/>
      <c r="K13" s="1"/>
      <c r="L13" s="1"/>
      <c r="M13" s="1"/>
      <c r="P13" s="163" t="s">
        <v>101</v>
      </c>
    </row>
    <row r="14" spans="1:16">
      <c r="A14" s="1">
        <v>5</v>
      </c>
      <c r="B14" s="1" t="s">
        <v>41</v>
      </c>
      <c r="C14" s="162">
        <v>949385.75800000003</v>
      </c>
      <c r="D14" s="162">
        <v>573479.326</v>
      </c>
      <c r="E14" s="162">
        <v>1234872.8799999999</v>
      </c>
      <c r="F14" s="1"/>
      <c r="G14" s="176">
        <v>949385.75800000003</v>
      </c>
      <c r="H14" s="87">
        <f>SUMPRODUCT(G14:G16,'Frequency - 2020'!T14:T16)</f>
        <v>11301897.16052011</v>
      </c>
      <c r="I14" s="89">
        <f>SUMPRODUCT(G14:G16,'Frequency - 2020'!T14:T16)/SUM('Frequency - 2020'!T14:T16)</f>
        <v>884666.3336960692</v>
      </c>
      <c r="J14" s="45">
        <v>1266672</v>
      </c>
      <c r="K14" s="1">
        <f>J14/SUM($J$2:$J$17)</f>
        <v>6.999057120464465E-2</v>
      </c>
      <c r="L14" s="1">
        <f>I14/J14</f>
        <v>0.69841784905332183</v>
      </c>
      <c r="M14" s="1"/>
      <c r="P14" s="163" t="s">
        <v>107</v>
      </c>
    </row>
    <row r="15" spans="1:16">
      <c r="A15" s="1">
        <v>5</v>
      </c>
      <c r="B15" s="1" t="s">
        <v>98</v>
      </c>
      <c r="C15" s="162">
        <v>132254.81400000001</v>
      </c>
      <c r="D15" s="162">
        <v>81261.3845</v>
      </c>
      <c r="E15" s="162">
        <v>187751.288</v>
      </c>
      <c r="F15" s="1"/>
      <c r="G15" s="176">
        <v>132254.81400000001</v>
      </c>
      <c r="H15" s="87"/>
      <c r="J15" s="1"/>
      <c r="K15" s="1"/>
      <c r="L15" s="1"/>
      <c r="M15" s="1"/>
      <c r="P15" s="163" t="s">
        <v>108</v>
      </c>
    </row>
    <row r="16" spans="1:16">
      <c r="A16" s="1">
        <v>5</v>
      </c>
      <c r="B16" s="1" t="s">
        <v>39</v>
      </c>
      <c r="C16" s="162">
        <v>260782.283</v>
      </c>
      <c r="D16" s="162">
        <v>97207.3514</v>
      </c>
      <c r="E16" s="162">
        <v>579161.93099999998</v>
      </c>
      <c r="F16" s="1"/>
      <c r="G16" s="176">
        <v>260782.283</v>
      </c>
      <c r="H16" s="87"/>
      <c r="J16" s="1"/>
      <c r="K16" s="1"/>
      <c r="L16" s="1"/>
      <c r="M16" s="1"/>
      <c r="P16" s="163" t="s">
        <v>100</v>
      </c>
    </row>
    <row r="17" spans="1:16">
      <c r="A17" s="1">
        <v>6</v>
      </c>
      <c r="B17" s="1" t="s">
        <v>41</v>
      </c>
      <c r="C17" s="162">
        <v>951740.36800000002</v>
      </c>
      <c r="D17" s="162">
        <v>482600.67</v>
      </c>
      <c r="E17" s="162">
        <v>1354598.45</v>
      </c>
      <c r="F17" s="1"/>
      <c r="G17" s="176">
        <v>951740.36800000002</v>
      </c>
      <c r="H17" s="87">
        <f>SUMPRODUCT(G17:G19,'Frequency - 2020'!T17:T19)</f>
        <v>5302232.4548645252</v>
      </c>
      <c r="I17" s="89">
        <f>SUMPRODUCT(G17:G19,'Frequency - 2020'!T17:T19)/SUM('Frequency - 2020'!T17:T19)</f>
        <v>884000.84369938646</v>
      </c>
      <c r="J17" s="45">
        <v>307884</v>
      </c>
      <c r="K17" s="1">
        <f>J17/SUM($J$2:$J$17)</f>
        <v>1.7012278652066844E-2</v>
      </c>
      <c r="L17" s="1">
        <f>I17/J17</f>
        <v>2.871213975716135</v>
      </c>
      <c r="M17" s="1"/>
      <c r="P17" s="163" t="s">
        <v>104</v>
      </c>
    </row>
    <row r="18" spans="1:16">
      <c r="A18" s="1">
        <v>6</v>
      </c>
      <c r="B18" s="1" t="s">
        <v>98</v>
      </c>
      <c r="C18" s="162">
        <v>97106.640400000004</v>
      </c>
      <c r="D18" s="162">
        <v>56148.821199999998</v>
      </c>
      <c r="E18" s="162">
        <v>148817.13399999999</v>
      </c>
      <c r="F18" s="1"/>
      <c r="G18" s="176">
        <v>97106.640400000004</v>
      </c>
      <c r="H18" s="87"/>
      <c r="J18" s="1"/>
      <c r="K18" s="1"/>
      <c r="L18" s="1"/>
      <c r="M18" s="1"/>
      <c r="P18" s="163" t="s">
        <v>109</v>
      </c>
    </row>
    <row r="19" spans="1:16" ht="14.65" thickBot="1">
      <c r="A19" s="1">
        <v>6</v>
      </c>
      <c r="B19" s="1" t="s">
        <v>39</v>
      </c>
      <c r="C19" s="162">
        <v>225697.22200000001</v>
      </c>
      <c r="D19" s="162">
        <v>83864.757400000002</v>
      </c>
      <c r="E19" s="162">
        <v>520339.61200000002</v>
      </c>
      <c r="F19" s="1"/>
      <c r="G19" s="177">
        <v>225697.22200000001</v>
      </c>
      <c r="H19" s="87"/>
      <c r="J19" s="1"/>
      <c r="K19" s="1"/>
      <c r="L19" s="1"/>
      <c r="M19" s="1"/>
      <c r="P19" s="163" t="s">
        <v>108</v>
      </c>
    </row>
    <row r="20" spans="1:16">
      <c r="I20" t="s">
        <v>110</v>
      </c>
      <c r="J20" s="170">
        <f>SUM(I2:I17)/SUM(J2:J17)</f>
        <v>0.38920785562069565</v>
      </c>
      <c r="P20" s="163" t="s">
        <v>103</v>
      </c>
    </row>
    <row r="21" spans="1:16">
      <c r="P21" s="163" t="s">
        <v>101</v>
      </c>
    </row>
    <row r="22" spans="1:16">
      <c r="P22" s="163" t="s">
        <v>111</v>
      </c>
    </row>
    <row r="23" spans="1:16">
      <c r="H23" s="87"/>
      <c r="P23" s="163" t="s">
        <v>108</v>
      </c>
    </row>
    <row r="24" spans="1:16">
      <c r="H24" s="87"/>
      <c r="P24" s="163" t="s">
        <v>106</v>
      </c>
    </row>
    <row r="25" spans="1:16">
      <c r="H25" s="87"/>
      <c r="P25" s="163" t="s">
        <v>101</v>
      </c>
    </row>
    <row r="26" spans="1:16">
      <c r="H26" s="87"/>
      <c r="P26" s="163" t="s">
        <v>112</v>
      </c>
    </row>
    <row r="27" spans="1:16">
      <c r="H27" s="87"/>
      <c r="P27" s="163" t="s">
        <v>113</v>
      </c>
    </row>
    <row r="28" spans="1:16">
      <c r="H28" s="87"/>
      <c r="P28" s="163" t="s">
        <v>100</v>
      </c>
    </row>
    <row r="29" spans="1:16">
      <c r="P29" s="163" t="s">
        <v>114</v>
      </c>
    </row>
    <row r="30" spans="1:16">
      <c r="P30" s="163" t="s">
        <v>115</v>
      </c>
    </row>
    <row r="31" spans="1:16">
      <c r="P31" s="163" t="s">
        <v>113</v>
      </c>
    </row>
    <row r="32" spans="1:16">
      <c r="P32" s="163" t="s">
        <v>103</v>
      </c>
    </row>
    <row r="33" spans="16:16">
      <c r="P33" s="163" t="s">
        <v>114</v>
      </c>
    </row>
    <row r="34" spans="16:16">
      <c r="P34" s="163" t="s">
        <v>116</v>
      </c>
    </row>
    <row r="35" spans="16:16">
      <c r="P35" s="163" t="s">
        <v>113</v>
      </c>
    </row>
    <row r="36" spans="16:16">
      <c r="P36" s="163" t="s">
        <v>106</v>
      </c>
    </row>
    <row r="37" spans="16:16">
      <c r="P37" s="163" t="s">
        <v>101</v>
      </c>
    </row>
    <row r="38" spans="16:16">
      <c r="P38" s="163" t="s">
        <v>117</v>
      </c>
    </row>
    <row r="39" spans="16:16">
      <c r="P39" s="163" t="s">
        <v>118</v>
      </c>
    </row>
    <row r="40" spans="16:16">
      <c r="P40" s="163" t="s">
        <v>100</v>
      </c>
    </row>
    <row r="41" spans="16:16">
      <c r="P41" s="163" t="s">
        <v>114</v>
      </c>
    </row>
    <row r="42" spans="16:16">
      <c r="P42" s="163" t="s">
        <v>119</v>
      </c>
    </row>
    <row r="43" spans="16:16">
      <c r="P43" s="163" t="s">
        <v>118</v>
      </c>
    </row>
    <row r="44" spans="16:16">
      <c r="P44" s="163" t="s">
        <v>103</v>
      </c>
    </row>
    <row r="45" spans="16:16">
      <c r="P45" s="163" t="s">
        <v>114</v>
      </c>
    </row>
    <row r="46" spans="16:16">
      <c r="P46" s="163" t="s">
        <v>120</v>
      </c>
    </row>
    <row r="47" spans="16:16">
      <c r="P47" s="163" t="s">
        <v>118</v>
      </c>
    </row>
    <row r="48" spans="16:16">
      <c r="P48" s="163" t="s">
        <v>106</v>
      </c>
    </row>
    <row r="49" spans="16:16">
      <c r="P49" s="163" t="s">
        <v>101</v>
      </c>
    </row>
    <row r="50" spans="16:16">
      <c r="P50" s="163" t="s">
        <v>121</v>
      </c>
    </row>
    <row r="51" spans="16:16">
      <c r="P51" s="163" t="s">
        <v>122</v>
      </c>
    </row>
    <row r="52" spans="16:16">
      <c r="P52" s="163" t="s">
        <v>100</v>
      </c>
    </row>
    <row r="53" spans="16:16">
      <c r="P53" s="163" t="s">
        <v>114</v>
      </c>
    </row>
    <row r="54" spans="16:16">
      <c r="P54" s="163" t="s">
        <v>123</v>
      </c>
    </row>
    <row r="55" spans="16:16">
      <c r="P55" s="163" t="s">
        <v>122</v>
      </c>
    </row>
    <row r="56" spans="16:16">
      <c r="P56" s="163" t="s">
        <v>103</v>
      </c>
    </row>
    <row r="57" spans="16:16">
      <c r="P57" s="163" t="s">
        <v>114</v>
      </c>
    </row>
    <row r="58" spans="16:16">
      <c r="P58" s="163" t="s">
        <v>124</v>
      </c>
    </row>
    <row r="59" spans="16:16">
      <c r="P59" s="163" t="s">
        <v>122</v>
      </c>
    </row>
    <row r="60" spans="16:16">
      <c r="P60" s="163" t="s">
        <v>106</v>
      </c>
    </row>
    <row r="61" spans="16:16">
      <c r="P61" s="163" t="s">
        <v>101</v>
      </c>
    </row>
    <row r="62" spans="16:16">
      <c r="P62" s="163" t="s">
        <v>125</v>
      </c>
    </row>
    <row r="63" spans="16:16">
      <c r="P63" s="163" t="s">
        <v>126</v>
      </c>
    </row>
    <row r="64" spans="16:16">
      <c r="P64" s="163" t="s">
        <v>100</v>
      </c>
    </row>
    <row r="65" spans="16:16">
      <c r="P65" s="163" t="s">
        <v>101</v>
      </c>
    </row>
    <row r="66" spans="16:16">
      <c r="P66" s="163" t="s">
        <v>127</v>
      </c>
    </row>
    <row r="67" spans="16:16">
      <c r="P67" s="163" t="s">
        <v>126</v>
      </c>
    </row>
    <row r="68" spans="16:16">
      <c r="P68" s="163" t="s">
        <v>103</v>
      </c>
    </row>
    <row r="69" spans="16:16">
      <c r="P69" s="163" t="s">
        <v>114</v>
      </c>
    </row>
    <row r="70" spans="16:16">
      <c r="P70" s="163" t="s">
        <v>128</v>
      </c>
    </row>
    <row r="71" spans="16:16">
      <c r="P71" s="163" t="s">
        <v>126</v>
      </c>
    </row>
    <row r="72" spans="16:16">
      <c r="P72" s="163" t="s">
        <v>106</v>
      </c>
    </row>
    <row r="73" spans="16:16">
      <c r="P73" s="163" t="s">
        <v>101</v>
      </c>
    </row>
    <row r="74" spans="16:16">
      <c r="P74" s="164" t="s">
        <v>129</v>
      </c>
    </row>
  </sheetData>
  <conditionalFormatting sqref="J2">
    <cfRule type="expression" dxfId="22" priority="6">
      <formula>MOD(ROW(),3)=2</formula>
    </cfRule>
  </conditionalFormatting>
  <conditionalFormatting sqref="J5">
    <cfRule type="expression" dxfId="21" priority="5">
      <formula>MOD(ROW(),3)=2</formula>
    </cfRule>
  </conditionalFormatting>
  <conditionalFormatting sqref="J8">
    <cfRule type="expression" dxfId="20" priority="4">
      <formula>MOD(ROW(),3)=2</formula>
    </cfRule>
  </conditionalFormatting>
  <conditionalFormatting sqref="J11">
    <cfRule type="expression" dxfId="19" priority="3">
      <formula>MOD(ROW(),3)=2</formula>
    </cfRule>
  </conditionalFormatting>
  <conditionalFormatting sqref="J14">
    <cfRule type="expression" dxfId="18" priority="2">
      <formula>MOD(ROW(),3)=2</formula>
    </cfRule>
  </conditionalFormatting>
  <conditionalFormatting sqref="J17">
    <cfRule type="expression" dxfId="17" priority="1">
      <formula>MOD(ROW(),3)=2</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B7E5-1B66-46ED-A2F7-0493D8020B84}">
  <dimension ref="A1:X41"/>
  <sheetViews>
    <sheetView workbookViewId="0">
      <selection activeCell="R10" sqref="R10"/>
    </sheetView>
  </sheetViews>
  <sheetFormatPr defaultColWidth="8.85546875" defaultRowHeight="14.45"/>
  <cols>
    <col min="3" max="3" width="10.42578125" customWidth="1"/>
    <col min="4" max="4" width="10.5703125" customWidth="1"/>
    <col min="5" max="5" width="8.42578125" customWidth="1"/>
    <col min="8" max="8" width="8.5703125" customWidth="1"/>
    <col min="9" max="9" width="9.42578125" bestFit="1" customWidth="1"/>
    <col min="10" max="10" width="11.140625" bestFit="1" customWidth="1"/>
    <col min="12" max="12" width="12.5703125" bestFit="1" customWidth="1"/>
    <col min="13" max="18" width="8.42578125" customWidth="1"/>
    <col min="20" max="20" width="17.42578125" bestFit="1" customWidth="1"/>
    <col min="21" max="21" width="12.42578125" bestFit="1" customWidth="1"/>
  </cols>
  <sheetData>
    <row r="1" spans="1:24" ht="60.75">
      <c r="A1" s="46" t="s">
        <v>36</v>
      </c>
      <c r="B1" s="46" t="s">
        <v>88</v>
      </c>
      <c r="C1" s="150" t="s">
        <v>130</v>
      </c>
      <c r="D1" s="46" t="s">
        <v>131</v>
      </c>
      <c r="E1" s="46" t="s">
        <v>132</v>
      </c>
      <c r="F1" s="55"/>
      <c r="G1" s="151" t="s">
        <v>133</v>
      </c>
      <c r="H1" s="150" t="s">
        <v>134</v>
      </c>
      <c r="I1" s="55"/>
      <c r="J1" s="55"/>
      <c r="L1" s="55"/>
      <c r="N1" s="151"/>
      <c r="O1" s="55"/>
      <c r="P1" s="55"/>
      <c r="S1" s="46"/>
      <c r="T1" s="152" t="s">
        <v>135</v>
      </c>
      <c r="U1" s="55"/>
      <c r="V1" s="55"/>
      <c r="W1" s="55"/>
      <c r="X1" t="s">
        <v>136</v>
      </c>
    </row>
    <row r="2" spans="1:24">
      <c r="A2" s="1">
        <v>1</v>
      </c>
      <c r="B2" s="1" t="s">
        <v>137</v>
      </c>
      <c r="C2" s="85">
        <v>16.798184899999999</v>
      </c>
      <c r="D2" s="1">
        <v>3.6735104700000001</v>
      </c>
      <c r="E2" s="1">
        <f t="shared" ref="E2:E19" si="0">D2^2*IF(B2="major", 15, 61)</f>
        <v>202.42018759799433</v>
      </c>
      <c r="G2" s="165">
        <f>C2-1.96*D2</f>
        <v>9.5981043787999987</v>
      </c>
      <c r="H2" s="166">
        <f>C2+1.96*D2</f>
        <v>23.998265421199999</v>
      </c>
      <c r="I2" s="1"/>
      <c r="J2" s="1"/>
      <c r="N2" s="86"/>
      <c r="O2" s="21"/>
      <c r="Q2" s="23"/>
      <c r="R2" s="87"/>
      <c r="S2" s="1"/>
      <c r="T2" s="149">
        <f>C2</f>
        <v>16.798184899999999</v>
      </c>
      <c r="U2" s="21"/>
      <c r="W2" t="s">
        <v>137</v>
      </c>
      <c r="X2" s="21">
        <f>SUM(T2,T5,T8,T11,T14,T17)</f>
        <v>79.144513459999985</v>
      </c>
    </row>
    <row r="3" spans="1:24">
      <c r="A3" s="1">
        <v>1</v>
      </c>
      <c r="B3" s="1" t="s">
        <v>138</v>
      </c>
      <c r="C3" s="85">
        <v>1.31574912</v>
      </c>
      <c r="D3" s="1">
        <v>0.23319392999999999</v>
      </c>
      <c r="E3" s="1">
        <f t="shared" si="0"/>
        <v>3.3171439483195386</v>
      </c>
      <c r="G3" s="165">
        <f t="shared" ref="G3:G19" si="1">C3-1.96*D3</f>
        <v>0.85868901720000002</v>
      </c>
      <c r="H3" s="166">
        <f t="shared" ref="H3:H19" si="2">C3+1.96*D3</f>
        <v>1.7728092227999999</v>
      </c>
      <c r="I3" s="1"/>
      <c r="J3" s="1"/>
      <c r="N3" s="86"/>
      <c r="O3" s="21"/>
      <c r="Q3" s="23"/>
      <c r="R3" s="87"/>
      <c r="S3" s="1"/>
      <c r="T3" s="149">
        <f t="shared" ref="T3:T18" si="3">C3</f>
        <v>1.31574912</v>
      </c>
      <c r="U3" s="21"/>
      <c r="W3" t="s">
        <v>138</v>
      </c>
      <c r="X3" s="21">
        <f>SUM(T3,T6,T9,T12,T15,T18)</f>
        <v>6.19914144</v>
      </c>
    </row>
    <row r="4" spans="1:24">
      <c r="A4" s="1">
        <v>1</v>
      </c>
      <c r="B4" s="1" t="s">
        <v>139</v>
      </c>
      <c r="C4" s="85">
        <v>0.15577263999999999</v>
      </c>
      <c r="D4" s="1">
        <v>3.4939020000000001E-2</v>
      </c>
      <c r="E4" s="1">
        <f t="shared" si="0"/>
        <v>7.4464842232184414E-2</v>
      </c>
      <c r="G4" s="165">
        <f t="shared" si="1"/>
        <v>8.729216079999999E-2</v>
      </c>
      <c r="H4" s="166">
        <f t="shared" si="2"/>
        <v>0.22425311919999999</v>
      </c>
      <c r="I4" s="1"/>
      <c r="J4" s="1"/>
      <c r="N4" s="86"/>
      <c r="O4" s="21"/>
      <c r="Q4" s="23"/>
      <c r="R4" s="87"/>
      <c r="S4" s="1"/>
      <c r="T4" s="149">
        <f t="shared" si="3"/>
        <v>0.15577263999999999</v>
      </c>
      <c r="U4" s="21"/>
      <c r="W4" t="s">
        <v>139</v>
      </c>
      <c r="X4" s="21">
        <f>SUM(T4,T7,T10,T13,T16,T19)</f>
        <v>0.73392153000000004</v>
      </c>
    </row>
    <row r="5" spans="1:24">
      <c r="A5" s="1">
        <v>2</v>
      </c>
      <c r="B5" s="1" t="s">
        <v>137</v>
      </c>
      <c r="C5" s="85">
        <v>17.836928499999999</v>
      </c>
      <c r="D5" s="1">
        <v>3.88632322</v>
      </c>
      <c r="E5" s="1">
        <f t="shared" si="0"/>
        <v>226.55262255466752</v>
      </c>
      <c r="G5" s="165">
        <f t="shared" si="1"/>
        <v>10.219734988799999</v>
      </c>
      <c r="H5" s="166">
        <f t="shared" si="2"/>
        <v>25.454122011199999</v>
      </c>
      <c r="I5" s="1"/>
      <c r="J5" s="1"/>
      <c r="N5" s="86"/>
      <c r="O5" s="21"/>
      <c r="Q5" s="23"/>
      <c r="R5" s="87"/>
      <c r="S5" s="1"/>
      <c r="T5" s="149">
        <f t="shared" si="3"/>
        <v>17.836928499999999</v>
      </c>
      <c r="U5" s="21"/>
    </row>
    <row r="6" spans="1:24">
      <c r="A6" s="1">
        <v>2</v>
      </c>
      <c r="B6" s="1" t="s">
        <v>138</v>
      </c>
      <c r="C6" s="85">
        <v>1.3971106499999999</v>
      </c>
      <c r="D6" s="1">
        <v>0.24570648</v>
      </c>
      <c r="E6" s="1">
        <f t="shared" si="0"/>
        <v>3.6826721331534147</v>
      </c>
      <c r="G6" s="165">
        <f t="shared" si="1"/>
        <v>0.91552594919999986</v>
      </c>
      <c r="H6" s="166">
        <f t="shared" si="2"/>
        <v>1.8786953507999999</v>
      </c>
      <c r="I6" s="1"/>
      <c r="J6" s="1"/>
      <c r="N6" s="86"/>
      <c r="O6" s="21"/>
      <c r="Q6" s="23"/>
      <c r="R6" s="87"/>
      <c r="S6" s="1"/>
      <c r="T6" s="149">
        <f t="shared" si="3"/>
        <v>1.3971106499999999</v>
      </c>
      <c r="U6" s="21"/>
    </row>
    <row r="7" spans="1:24">
      <c r="A7" s="1">
        <v>2</v>
      </c>
      <c r="B7" s="1" t="s">
        <v>139</v>
      </c>
      <c r="C7" s="85">
        <v>0.1654051</v>
      </c>
      <c r="D7" s="1">
        <v>3.6796210000000003E-2</v>
      </c>
      <c r="E7" s="1">
        <f t="shared" si="0"/>
        <v>8.2591625292210119E-2</v>
      </c>
      <c r="G7" s="165">
        <f t="shared" si="1"/>
        <v>9.3284528399999997E-2</v>
      </c>
      <c r="H7" s="166">
        <f t="shared" si="2"/>
        <v>0.23752567159999999</v>
      </c>
      <c r="I7" s="1"/>
      <c r="J7" s="1"/>
      <c r="N7" s="86"/>
      <c r="O7" s="21"/>
      <c r="Q7" s="23"/>
      <c r="R7" s="87"/>
      <c r="S7" s="1"/>
      <c r="T7" s="149">
        <f t="shared" si="3"/>
        <v>0.1654051</v>
      </c>
      <c r="U7" s="21"/>
    </row>
    <row r="8" spans="1:24">
      <c r="A8" s="1">
        <v>3</v>
      </c>
      <c r="B8" s="1" t="s">
        <v>137</v>
      </c>
      <c r="C8" s="85">
        <v>15.838567899999999</v>
      </c>
      <c r="D8" s="1">
        <v>3.4767099099999998</v>
      </c>
      <c r="E8" s="1">
        <f t="shared" si="0"/>
        <v>181.31267697438309</v>
      </c>
      <c r="G8" s="165">
        <f t="shared" si="1"/>
        <v>9.0242164763999995</v>
      </c>
      <c r="H8" s="166">
        <f t="shared" si="2"/>
        <v>22.652919323599999</v>
      </c>
      <c r="I8" s="1"/>
      <c r="J8" s="1"/>
      <c r="N8" s="86"/>
      <c r="O8" s="21"/>
      <c r="Q8" s="23"/>
      <c r="R8" s="87"/>
      <c r="S8" s="1"/>
      <c r="T8" s="149">
        <f t="shared" si="3"/>
        <v>15.838567899999999</v>
      </c>
      <c r="U8" s="21"/>
    </row>
    <row r="9" spans="1:24">
      <c r="A9" s="1">
        <v>3</v>
      </c>
      <c r="B9" s="1" t="s">
        <v>138</v>
      </c>
      <c r="C9" s="85">
        <v>1.24058533</v>
      </c>
      <c r="D9" s="1">
        <v>0.22160888000000001</v>
      </c>
      <c r="E9" s="1">
        <f t="shared" si="0"/>
        <v>2.9957402373861184</v>
      </c>
      <c r="G9" s="165">
        <f t="shared" si="1"/>
        <v>0.80623192520000009</v>
      </c>
      <c r="H9" s="166">
        <f t="shared" si="2"/>
        <v>1.6749387348</v>
      </c>
      <c r="I9" s="1"/>
      <c r="J9" s="1"/>
      <c r="N9" s="86"/>
      <c r="O9" s="21"/>
      <c r="Q9" s="23"/>
      <c r="R9" s="87"/>
      <c r="S9" s="1"/>
      <c r="T9" s="149">
        <f t="shared" si="3"/>
        <v>1.24058533</v>
      </c>
      <c r="U9" s="21"/>
    </row>
    <row r="10" spans="1:24" ht="15">
      <c r="A10" s="1">
        <v>3</v>
      </c>
      <c r="B10" s="1" t="s">
        <v>139</v>
      </c>
      <c r="C10" s="85">
        <v>0.14687393000000001</v>
      </c>
      <c r="D10" s="1">
        <v>3.32108343202124E-2</v>
      </c>
      <c r="E10" s="1">
        <f t="shared" si="0"/>
        <v>6.7280530490920462E-2</v>
      </c>
      <c r="G10" s="165">
        <f t="shared" si="1"/>
        <v>8.178069473238371E-2</v>
      </c>
      <c r="H10" s="166">
        <f t="shared" si="2"/>
        <v>0.21196716526761633</v>
      </c>
      <c r="I10" s="1"/>
      <c r="J10" s="1"/>
      <c r="N10" s="86"/>
      <c r="O10" s="21"/>
      <c r="Q10" s="23"/>
      <c r="R10" s="87"/>
      <c r="S10" s="1"/>
      <c r="T10" s="149">
        <f t="shared" si="3"/>
        <v>0.14687393000000001</v>
      </c>
      <c r="U10" s="21"/>
    </row>
    <row r="11" spans="1:24">
      <c r="A11" s="1">
        <v>4</v>
      </c>
      <c r="B11" s="1" t="s">
        <v>137</v>
      </c>
      <c r="C11" s="85">
        <v>11.4096002</v>
      </c>
      <c r="D11" s="1">
        <v>2.5650318099999998</v>
      </c>
      <c r="E11" s="1">
        <f t="shared" si="0"/>
        <v>98.690822794678127</v>
      </c>
      <c r="G11" s="165">
        <f t="shared" si="1"/>
        <v>6.3821378524000005</v>
      </c>
      <c r="H11" s="166">
        <f t="shared" si="2"/>
        <v>16.4370625476</v>
      </c>
      <c r="I11" s="1"/>
      <c r="J11" s="1"/>
      <c r="N11" s="86"/>
      <c r="O11" s="21"/>
      <c r="Q11" s="23"/>
      <c r="R11" s="87"/>
      <c r="S11" s="1"/>
      <c r="T11" s="149">
        <f t="shared" si="3"/>
        <v>11.4096002</v>
      </c>
      <c r="U11" s="21"/>
    </row>
    <row r="12" spans="1:24">
      <c r="A12" s="1">
        <v>4</v>
      </c>
      <c r="B12" s="1" t="s">
        <v>138</v>
      </c>
      <c r="C12" s="85">
        <v>0.89367819000000004</v>
      </c>
      <c r="D12" s="1">
        <v>0.16767218</v>
      </c>
      <c r="E12" s="1">
        <f t="shared" si="0"/>
        <v>1.7149515567030964</v>
      </c>
      <c r="G12" s="165">
        <f t="shared" si="1"/>
        <v>0.56504071720000004</v>
      </c>
      <c r="H12" s="166">
        <f t="shared" si="2"/>
        <v>1.2223156628</v>
      </c>
      <c r="I12" s="1"/>
      <c r="J12" s="1"/>
      <c r="N12" s="86"/>
      <c r="O12" s="21"/>
      <c r="Q12" s="23"/>
      <c r="R12" s="87"/>
      <c r="S12" s="1"/>
      <c r="T12" s="149">
        <f t="shared" si="3"/>
        <v>0.89367819000000004</v>
      </c>
      <c r="U12" s="21"/>
    </row>
    <row r="13" spans="1:24">
      <c r="A13" s="1">
        <v>4</v>
      </c>
      <c r="B13" s="1" t="s">
        <v>139</v>
      </c>
      <c r="C13" s="85">
        <v>0.10580331</v>
      </c>
      <c r="D13" s="1">
        <v>2.5051770000000001E-2</v>
      </c>
      <c r="E13" s="1">
        <f t="shared" si="0"/>
        <v>3.8283061988106902E-2</v>
      </c>
      <c r="G13" s="165">
        <f t="shared" si="1"/>
        <v>5.6701840799999993E-2</v>
      </c>
      <c r="H13" s="166">
        <f t="shared" si="2"/>
        <v>0.15490477920000001</v>
      </c>
      <c r="I13" s="1"/>
      <c r="J13" s="1"/>
      <c r="N13" s="86"/>
      <c r="O13" s="21"/>
      <c r="Q13" s="23"/>
      <c r="R13" s="87"/>
      <c r="S13" s="1"/>
      <c r="T13" s="149">
        <f t="shared" si="3"/>
        <v>0.10580331</v>
      </c>
      <c r="U13" s="21"/>
    </row>
    <row r="14" spans="1:24">
      <c r="A14" s="1">
        <v>5</v>
      </c>
      <c r="B14" s="1" t="s">
        <v>137</v>
      </c>
      <c r="C14" s="85">
        <v>11.7463418</v>
      </c>
      <c r="D14" s="1">
        <v>2.6345966199999999</v>
      </c>
      <c r="E14" s="1">
        <f t="shared" si="0"/>
        <v>104.11649025173136</v>
      </c>
      <c r="G14" s="165">
        <f t="shared" si="1"/>
        <v>6.5825324248000001</v>
      </c>
      <c r="H14" s="166">
        <f t="shared" si="2"/>
        <v>16.910151175199999</v>
      </c>
      <c r="I14" s="1"/>
      <c r="J14" s="1"/>
      <c r="N14" s="86"/>
      <c r="O14" s="21"/>
      <c r="Q14" s="23"/>
      <c r="R14" s="87"/>
      <c r="S14" s="1"/>
      <c r="T14" s="149">
        <f t="shared" si="3"/>
        <v>11.7463418</v>
      </c>
      <c r="U14" s="21"/>
    </row>
    <row r="15" spans="1:24">
      <c r="A15" s="1">
        <v>5</v>
      </c>
      <c r="B15" s="1" t="s">
        <v>138</v>
      </c>
      <c r="C15" s="85">
        <v>0.92005409999999999</v>
      </c>
      <c r="D15" s="1">
        <v>0.17180928000000001</v>
      </c>
      <c r="E15" s="1">
        <f t="shared" si="0"/>
        <v>1.8006241503412226</v>
      </c>
      <c r="G15" s="165">
        <f t="shared" si="1"/>
        <v>0.58330791119999992</v>
      </c>
      <c r="H15" s="166">
        <f t="shared" si="2"/>
        <v>1.2568002888000001</v>
      </c>
      <c r="I15" s="1"/>
      <c r="J15" s="1"/>
      <c r="N15" s="86"/>
      <c r="O15" s="21"/>
      <c r="Q15" s="23"/>
      <c r="R15" s="87"/>
      <c r="S15" s="1"/>
      <c r="T15" s="149">
        <f t="shared" si="3"/>
        <v>0.92005409999999999</v>
      </c>
      <c r="U15" s="21"/>
    </row>
    <row r="16" spans="1:24">
      <c r="A16" s="1">
        <v>5</v>
      </c>
      <c r="B16" s="1" t="s">
        <v>139</v>
      </c>
      <c r="C16" s="85">
        <v>0.10892597</v>
      </c>
      <c r="D16" s="1">
        <v>2.5684180000000001E-2</v>
      </c>
      <c r="E16" s="1">
        <f t="shared" si="0"/>
        <v>4.0240303238616403E-2</v>
      </c>
      <c r="G16" s="165">
        <f t="shared" si="1"/>
        <v>5.8584977199999999E-2</v>
      </c>
      <c r="H16" s="166">
        <f t="shared" si="2"/>
        <v>0.15926696279999999</v>
      </c>
      <c r="I16" s="1"/>
      <c r="J16" s="1"/>
      <c r="N16" s="86"/>
      <c r="O16" s="21"/>
      <c r="Q16" s="23"/>
      <c r="R16" s="87"/>
      <c r="S16" s="1"/>
      <c r="T16" s="149">
        <f t="shared" si="3"/>
        <v>0.10892597</v>
      </c>
      <c r="U16" s="21"/>
    </row>
    <row r="17" spans="1:21">
      <c r="A17" s="1">
        <v>6</v>
      </c>
      <c r="B17" s="1" t="s">
        <v>137</v>
      </c>
      <c r="C17" s="85">
        <v>5.5148901600000002</v>
      </c>
      <c r="D17" s="1">
        <v>1.3348061600000001</v>
      </c>
      <c r="E17" s="1">
        <f t="shared" si="0"/>
        <v>26.725612271609187</v>
      </c>
      <c r="G17" s="165">
        <f t="shared" si="1"/>
        <v>2.8986700864000001</v>
      </c>
      <c r="H17" s="166">
        <f t="shared" si="2"/>
        <v>8.1311102336000012</v>
      </c>
      <c r="I17" s="1"/>
      <c r="J17" s="1"/>
      <c r="N17" s="86"/>
      <c r="O17" s="21"/>
      <c r="Q17" s="23"/>
      <c r="R17" s="87"/>
      <c r="S17" s="1"/>
      <c r="T17" s="149">
        <f t="shared" si="3"/>
        <v>5.5148901600000002</v>
      </c>
      <c r="U17" s="21"/>
    </row>
    <row r="18" spans="1:21">
      <c r="A18" s="1">
        <v>6</v>
      </c>
      <c r="B18" s="1" t="s">
        <v>138</v>
      </c>
      <c r="C18" s="85">
        <v>0.43196404999999999</v>
      </c>
      <c r="D18" s="1">
        <v>9.3201060000000002E-2</v>
      </c>
      <c r="E18" s="1">
        <f t="shared" si="0"/>
        <v>0.52987269269253967</v>
      </c>
      <c r="G18" s="165">
        <f t="shared" si="1"/>
        <v>0.24928997239999998</v>
      </c>
      <c r="H18" s="166">
        <f t="shared" si="2"/>
        <v>0.61463812760000003</v>
      </c>
      <c r="I18" s="1"/>
      <c r="J18" s="1"/>
      <c r="N18" s="86"/>
      <c r="O18" s="21"/>
      <c r="Q18" s="23"/>
      <c r="R18" s="87"/>
      <c r="S18" s="1"/>
      <c r="T18" s="149">
        <f t="shared" si="3"/>
        <v>0.43196404999999999</v>
      </c>
      <c r="U18" s="21"/>
    </row>
    <row r="19" spans="1:21">
      <c r="A19" s="1">
        <v>6</v>
      </c>
      <c r="B19" s="1" t="s">
        <v>139</v>
      </c>
      <c r="C19" s="85">
        <v>5.1140579999999998E-2</v>
      </c>
      <c r="D19" s="1">
        <v>1.352364E-2</v>
      </c>
      <c r="E19" s="1">
        <f t="shared" si="0"/>
        <v>1.11562191698256E-2</v>
      </c>
      <c r="G19" s="165">
        <f t="shared" si="1"/>
        <v>2.46342456E-2</v>
      </c>
      <c r="H19" s="166">
        <f t="shared" si="2"/>
        <v>7.7646914399999989E-2</v>
      </c>
      <c r="I19" s="1"/>
      <c r="J19" s="1"/>
      <c r="N19" s="86"/>
      <c r="O19" s="21"/>
      <c r="Q19" s="23"/>
      <c r="R19" s="87"/>
      <c r="S19" s="1"/>
      <c r="T19" s="149">
        <f>C19</f>
        <v>5.1140579999999998E-2</v>
      </c>
      <c r="U19" s="21"/>
    </row>
    <row r="23" spans="1:21" ht="15">
      <c r="A23" s="46"/>
      <c r="B23" s="46"/>
      <c r="C23" s="150"/>
      <c r="D23" s="46"/>
      <c r="E23" s="46"/>
      <c r="F23" s="55"/>
      <c r="G23" s="46"/>
      <c r="H23" s="151"/>
      <c r="I23" s="55"/>
      <c r="J23" s="46"/>
      <c r="L23" s="55"/>
      <c r="N23" s="151"/>
      <c r="O23" s="55"/>
      <c r="P23" s="55"/>
      <c r="Q23" s="151"/>
      <c r="R23" s="150"/>
    </row>
    <row r="24" spans="1:21">
      <c r="A24" s="1"/>
      <c r="B24" s="1"/>
      <c r="C24" s="85"/>
      <c r="D24" s="1"/>
      <c r="E24" s="1"/>
      <c r="G24" s="1"/>
      <c r="H24" s="85"/>
      <c r="I24" s="1"/>
      <c r="J24" s="1"/>
      <c r="N24" s="86"/>
      <c r="O24" s="21"/>
      <c r="Q24" s="23"/>
      <c r="R24" s="87"/>
    </row>
    <row r="25" spans="1:21">
      <c r="A25" s="1"/>
      <c r="B25" s="1"/>
      <c r="C25" s="85"/>
      <c r="D25" s="1"/>
      <c r="E25" s="1"/>
      <c r="G25" s="1"/>
      <c r="H25" s="85"/>
      <c r="I25" s="1"/>
      <c r="J25" s="1"/>
      <c r="N25" s="86"/>
      <c r="O25" s="21"/>
      <c r="Q25" s="23"/>
      <c r="R25" s="87"/>
    </row>
    <row r="26" spans="1:21">
      <c r="A26" s="1"/>
      <c r="B26" s="1"/>
      <c r="C26" s="85"/>
      <c r="D26" s="1"/>
      <c r="E26" s="1"/>
      <c r="G26" s="1"/>
      <c r="H26" s="85"/>
      <c r="I26" s="1"/>
      <c r="J26" s="1"/>
      <c r="N26" s="86"/>
      <c r="O26" s="21"/>
      <c r="Q26" s="23"/>
      <c r="R26" s="87"/>
    </row>
    <row r="27" spans="1:21">
      <c r="A27" s="1"/>
      <c r="B27" s="1"/>
      <c r="C27" s="85"/>
      <c r="D27" s="1"/>
      <c r="E27" s="1"/>
      <c r="G27" s="1"/>
      <c r="H27" s="85"/>
      <c r="I27" s="1"/>
      <c r="J27" s="1"/>
      <c r="N27" s="86"/>
      <c r="O27" s="21"/>
      <c r="Q27" s="23"/>
      <c r="R27" s="87"/>
    </row>
    <row r="28" spans="1:21">
      <c r="A28" s="1"/>
      <c r="B28" s="1"/>
      <c r="C28" s="85"/>
      <c r="D28" s="1"/>
      <c r="E28" s="1"/>
      <c r="G28" s="1"/>
      <c r="H28" s="85"/>
      <c r="I28" s="1"/>
      <c r="J28" s="1"/>
      <c r="N28" s="86"/>
      <c r="O28" s="21"/>
      <c r="Q28" s="23"/>
      <c r="R28" s="87"/>
    </row>
    <row r="29" spans="1:21">
      <c r="A29" s="1"/>
      <c r="B29" s="1"/>
      <c r="C29" s="85"/>
      <c r="D29" s="1"/>
      <c r="E29" s="1"/>
      <c r="G29" s="1"/>
      <c r="H29" s="85"/>
      <c r="I29" s="1"/>
      <c r="J29" s="1"/>
      <c r="N29" s="86"/>
      <c r="O29" s="21"/>
      <c r="Q29" s="23"/>
      <c r="R29" s="87"/>
    </row>
    <row r="30" spans="1:21">
      <c r="A30" s="1"/>
      <c r="B30" s="1"/>
      <c r="C30" s="85"/>
      <c r="D30" s="1"/>
      <c r="E30" s="1"/>
      <c r="G30" s="1"/>
      <c r="H30" s="85"/>
      <c r="I30" s="1"/>
      <c r="J30" s="1"/>
      <c r="N30" s="86"/>
      <c r="O30" s="21"/>
      <c r="Q30" s="23"/>
      <c r="R30" s="87"/>
    </row>
    <row r="31" spans="1:21">
      <c r="A31" s="1"/>
      <c r="B31" s="1"/>
      <c r="C31" s="85"/>
      <c r="D31" s="1"/>
      <c r="E31" s="1"/>
      <c r="G31" s="1"/>
      <c r="H31" s="85"/>
      <c r="I31" s="1"/>
      <c r="J31" s="1"/>
      <c r="N31" s="86"/>
      <c r="O31" s="21"/>
      <c r="Q31" s="23"/>
      <c r="R31" s="87"/>
    </row>
    <row r="32" spans="1:21">
      <c r="A32" s="1"/>
      <c r="B32" s="1"/>
      <c r="C32" s="85"/>
      <c r="D32" s="1"/>
      <c r="E32" s="1"/>
      <c r="G32" s="1"/>
      <c r="H32" s="85"/>
      <c r="I32" s="1"/>
      <c r="J32" s="1"/>
      <c r="N32" s="86"/>
      <c r="O32" s="21"/>
      <c r="Q32" s="23"/>
      <c r="R32" s="87"/>
    </row>
    <row r="33" spans="1:18">
      <c r="A33" s="1"/>
      <c r="B33" s="1"/>
      <c r="C33" s="85"/>
      <c r="D33" s="1"/>
      <c r="E33" s="1"/>
      <c r="G33" s="1"/>
      <c r="H33" s="85"/>
      <c r="I33" s="1"/>
      <c r="J33" s="1"/>
      <c r="N33" s="86"/>
      <c r="O33" s="21"/>
      <c r="Q33" s="23"/>
      <c r="R33" s="87"/>
    </row>
    <row r="34" spans="1:18">
      <c r="A34" s="1"/>
      <c r="B34" s="1"/>
      <c r="C34" s="85"/>
      <c r="D34" s="1"/>
      <c r="E34" s="1"/>
      <c r="G34" s="1"/>
      <c r="H34" s="85"/>
      <c r="I34" s="1"/>
      <c r="J34" s="1"/>
      <c r="N34" s="86"/>
      <c r="O34" s="21"/>
      <c r="Q34" s="23"/>
      <c r="R34" s="87"/>
    </row>
    <row r="35" spans="1:18">
      <c r="A35" s="1"/>
      <c r="B35" s="1"/>
      <c r="C35" s="85"/>
      <c r="D35" s="1"/>
      <c r="E35" s="1"/>
      <c r="G35" s="1"/>
      <c r="H35" s="85"/>
      <c r="I35" s="1"/>
      <c r="J35" s="1"/>
      <c r="N35" s="86"/>
      <c r="O35" s="21"/>
      <c r="Q35" s="23"/>
      <c r="R35" s="87"/>
    </row>
    <row r="36" spans="1:18">
      <c r="A36" s="1"/>
      <c r="B36" s="1"/>
      <c r="C36" s="85"/>
      <c r="D36" s="1"/>
      <c r="E36" s="1"/>
      <c r="G36" s="1"/>
      <c r="H36" s="85"/>
      <c r="I36" s="1"/>
      <c r="J36" s="1"/>
      <c r="N36" s="86"/>
      <c r="O36" s="21"/>
      <c r="Q36" s="23"/>
      <c r="R36" s="87"/>
    </row>
    <row r="37" spans="1:18">
      <c r="A37" s="1"/>
      <c r="B37" s="1"/>
      <c r="C37" s="85"/>
      <c r="D37" s="1"/>
      <c r="E37" s="1"/>
      <c r="G37" s="1"/>
      <c r="H37" s="85"/>
      <c r="I37" s="1"/>
      <c r="J37" s="1"/>
      <c r="N37" s="86"/>
      <c r="O37" s="21"/>
      <c r="Q37" s="23"/>
      <c r="R37" s="87"/>
    </row>
    <row r="38" spans="1:18">
      <c r="A38" s="1"/>
      <c r="B38" s="1"/>
      <c r="C38" s="85"/>
      <c r="D38" s="1"/>
      <c r="E38" s="1"/>
      <c r="G38" s="1"/>
      <c r="H38" s="85"/>
      <c r="I38" s="1"/>
      <c r="J38" s="1"/>
      <c r="N38" s="86"/>
      <c r="O38" s="21"/>
      <c r="Q38" s="23"/>
      <c r="R38" s="87"/>
    </row>
    <row r="39" spans="1:18">
      <c r="A39" s="1"/>
      <c r="B39" s="1"/>
      <c r="C39" s="85"/>
      <c r="D39" s="1"/>
      <c r="E39" s="1"/>
      <c r="G39" s="1"/>
      <c r="H39" s="85"/>
      <c r="I39" s="1"/>
      <c r="J39" s="1"/>
      <c r="N39" s="86"/>
      <c r="O39" s="21"/>
      <c r="Q39" s="23"/>
      <c r="R39" s="87"/>
    </row>
    <row r="40" spans="1:18">
      <c r="A40" s="1"/>
      <c r="B40" s="1"/>
      <c r="C40" s="85"/>
      <c r="D40" s="1"/>
      <c r="E40" s="1"/>
      <c r="G40" s="1"/>
      <c r="H40" s="85"/>
      <c r="I40" s="1"/>
      <c r="J40" s="1"/>
      <c r="N40" s="86"/>
      <c r="O40" s="21"/>
      <c r="Q40" s="23"/>
      <c r="R40" s="87"/>
    </row>
    <row r="41" spans="1:18">
      <c r="A41" s="1"/>
      <c r="B41" s="1"/>
      <c r="C41" s="85"/>
      <c r="D41" s="1"/>
      <c r="E41" s="1"/>
      <c r="G41" s="1"/>
      <c r="H41" s="85"/>
      <c r="I41" s="1"/>
      <c r="J41" s="1"/>
      <c r="N41" s="86"/>
      <c r="O41" s="21"/>
      <c r="Q41" s="23"/>
      <c r="R41" s="8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6F11F-6A81-4AB3-9341-92DA1B3873F7}">
  <dimension ref="A1:E70"/>
  <sheetViews>
    <sheetView workbookViewId="0">
      <selection activeCell="G29" sqref="G29"/>
    </sheetView>
  </sheetViews>
  <sheetFormatPr defaultColWidth="11.42578125" defaultRowHeight="14.45"/>
  <sheetData>
    <row r="1" spans="1:5">
      <c r="B1" s="72"/>
      <c r="C1" s="72"/>
      <c r="D1" s="72"/>
      <c r="E1" s="72"/>
    </row>
    <row r="2" spans="1:5">
      <c r="B2" s="196" t="s">
        <v>140</v>
      </c>
      <c r="C2" s="196"/>
      <c r="D2" s="196"/>
      <c r="E2" s="196"/>
    </row>
    <row r="3" spans="1:5">
      <c r="A3" s="73" t="s">
        <v>141</v>
      </c>
      <c r="B3" s="73" t="s">
        <v>142</v>
      </c>
      <c r="C3" s="73" t="s">
        <v>143</v>
      </c>
      <c r="D3" s="73" t="s">
        <v>144</v>
      </c>
      <c r="E3" s="73" t="s">
        <v>145</v>
      </c>
    </row>
    <row r="4" spans="1:5">
      <c r="A4" s="76">
        <v>2020</v>
      </c>
      <c r="B4" s="74">
        <v>1</v>
      </c>
      <c r="C4" s="74">
        <v>1</v>
      </c>
      <c r="D4" s="74">
        <v>1</v>
      </c>
      <c r="E4" s="74">
        <v>1</v>
      </c>
    </row>
    <row r="5" spans="1:5">
      <c r="A5" s="77">
        <v>2030</v>
      </c>
      <c r="B5" s="75">
        <v>1.1089</v>
      </c>
      <c r="C5" s="75">
        <v>1.1234599999999999</v>
      </c>
      <c r="D5" s="75">
        <v>1.15665</v>
      </c>
      <c r="E5" s="75">
        <v>1.1775</v>
      </c>
    </row>
    <row r="6" spans="1:5">
      <c r="A6" s="76">
        <f t="shared" ref="A6:A17" si="0">A5+10</f>
        <v>2040</v>
      </c>
      <c r="B6" s="74">
        <v>1.1903600000000001</v>
      </c>
      <c r="C6" s="74">
        <v>1.24834</v>
      </c>
      <c r="D6" s="74">
        <v>1.32802</v>
      </c>
      <c r="E6" s="74">
        <v>1.43414</v>
      </c>
    </row>
    <row r="7" spans="1:5">
      <c r="A7" s="77">
        <f t="shared" si="0"/>
        <v>2050</v>
      </c>
      <c r="B7" s="75">
        <v>1.23499</v>
      </c>
      <c r="C7" s="75">
        <v>1.3595699999999999</v>
      </c>
      <c r="D7" s="75">
        <v>1.5036799999999999</v>
      </c>
      <c r="E7" s="75">
        <v>1.7992999999999999</v>
      </c>
    </row>
    <row r="8" spans="1:5">
      <c r="A8" s="76">
        <f t="shared" si="0"/>
        <v>2060</v>
      </c>
      <c r="B8" s="74">
        <v>1.2468699999999999</v>
      </c>
      <c r="C8" s="74">
        <v>1.4409400000000001</v>
      </c>
      <c r="D8" s="74">
        <v>1.6947300000000001</v>
      </c>
      <c r="E8" s="74">
        <v>2.32185</v>
      </c>
    </row>
    <row r="9" spans="1:5">
      <c r="A9" s="77">
        <f t="shared" si="0"/>
        <v>2070</v>
      </c>
      <c r="B9" s="75">
        <v>1.23472</v>
      </c>
      <c r="C9" s="75">
        <v>1.48054</v>
      </c>
      <c r="D9" s="75">
        <v>1.8908100000000001</v>
      </c>
      <c r="E9" s="75">
        <v>3.0611799999999998</v>
      </c>
    </row>
    <row r="10" spans="1:5">
      <c r="A10" s="76">
        <f t="shared" si="0"/>
        <v>2080</v>
      </c>
      <c r="B10" s="74">
        <v>1.1986399999999999</v>
      </c>
      <c r="C10" s="74">
        <v>1.4834799999999999</v>
      </c>
      <c r="D10" s="74">
        <v>2.0691799999999998</v>
      </c>
      <c r="E10" s="74">
        <v>4.0675800000000004</v>
      </c>
    </row>
    <row r="11" spans="1:5">
      <c r="A11" s="77">
        <f t="shared" si="0"/>
        <v>2090</v>
      </c>
      <c r="B11" s="75">
        <v>1.1424300000000001</v>
      </c>
      <c r="C11" s="75">
        <v>1.4596499999999999</v>
      </c>
      <c r="D11" s="75">
        <v>2.2322299999999999</v>
      </c>
      <c r="E11" s="75">
        <v>5.3360200000000004</v>
      </c>
    </row>
    <row r="12" spans="1:5">
      <c r="A12" s="76">
        <f t="shared" si="0"/>
        <v>2100</v>
      </c>
      <c r="B12" s="74">
        <v>1.0868100000000001</v>
      </c>
      <c r="C12" s="74">
        <v>1.4216599999999999</v>
      </c>
      <c r="D12" s="74">
        <v>2.3921199999999998</v>
      </c>
      <c r="E12" s="74">
        <v>6.8114400000000002</v>
      </c>
    </row>
    <row r="13" spans="1:5">
      <c r="A13" s="77">
        <f t="shared" si="0"/>
        <v>2110</v>
      </c>
      <c r="B13" s="75">
        <v>1.0325899999999999</v>
      </c>
      <c r="C13" s="75">
        <v>1.3841600000000001</v>
      </c>
      <c r="D13" s="75">
        <v>2.5575299999999999</v>
      </c>
      <c r="E13" s="75">
        <v>8.4667399999999997</v>
      </c>
    </row>
    <row r="14" spans="1:5">
      <c r="A14" s="76">
        <f t="shared" si="0"/>
        <v>2120</v>
      </c>
      <c r="B14" s="74">
        <v>0.97974000000000006</v>
      </c>
      <c r="C14" s="74">
        <v>1.34717</v>
      </c>
      <c r="D14" s="74">
        <v>2.7284700000000002</v>
      </c>
      <c r="E14" s="74">
        <v>10.301909999999999</v>
      </c>
    </row>
    <row r="15" spans="1:5">
      <c r="A15" s="77">
        <f t="shared" si="0"/>
        <v>2130</v>
      </c>
      <c r="B15" s="75">
        <v>0.93103999999999998</v>
      </c>
      <c r="C15" s="75">
        <v>1.31067</v>
      </c>
      <c r="D15" s="75">
        <v>2.9049499999999999</v>
      </c>
      <c r="E15" s="75">
        <v>12.31695</v>
      </c>
    </row>
    <row r="16" spans="1:5">
      <c r="A16" s="76">
        <f t="shared" si="0"/>
        <v>2140</v>
      </c>
      <c r="B16" s="74">
        <v>0.93103999999999998</v>
      </c>
      <c r="C16" s="74">
        <v>1.27468</v>
      </c>
      <c r="D16" s="74">
        <v>3.0869499999999999</v>
      </c>
      <c r="E16" s="74">
        <v>14.511850000000001</v>
      </c>
    </row>
    <row r="17" spans="1:5">
      <c r="A17" s="77">
        <f t="shared" si="0"/>
        <v>2150</v>
      </c>
      <c r="B17" s="75">
        <v>0.93103999999999998</v>
      </c>
      <c r="C17" s="75">
        <v>1.23919</v>
      </c>
      <c r="D17" s="75">
        <v>3.2744800000000001</v>
      </c>
      <c r="E17" s="75">
        <v>16.88663</v>
      </c>
    </row>
    <row r="19" spans="1:5">
      <c r="A19" t="s">
        <v>141</v>
      </c>
      <c r="B19" t="s">
        <v>142</v>
      </c>
      <c r="C19" t="s">
        <v>143</v>
      </c>
      <c r="D19" t="s">
        <v>144</v>
      </c>
      <c r="E19" t="s">
        <v>145</v>
      </c>
    </row>
    <row r="20" spans="1:5">
      <c r="A20">
        <v>2020</v>
      </c>
      <c r="B20" cm="1">
        <f t="array" ref="B20">INDEX(B$4:B$17,QUOTIENT($A20-$A$4,10)+1)</f>
        <v>1</v>
      </c>
      <c r="C20" cm="1">
        <f t="array" ref="C20">INDEX(C$4:C$17,QUOTIENT($A20-$A$4,10)+1)</f>
        <v>1</v>
      </c>
      <c r="D20" cm="1">
        <f t="array" ref="D20">INDEX(D$4:D$17,QUOTIENT($A20-$A$4,10)+1)</f>
        <v>1</v>
      </c>
      <c r="E20" cm="1">
        <f t="array" ref="E20">INDEX(E$4:E$17,QUOTIENT($A20-$A$4,10)+1)</f>
        <v>1</v>
      </c>
    </row>
    <row r="21" spans="1:5">
      <c r="A21">
        <f t="shared" ref="A21:A52" si="1">A20+1</f>
        <v>2021</v>
      </c>
      <c r="B21" cm="1">
        <f t="array" ref="B21">INDEX(B$4:B$17,QUOTIENT($A21-$A$4,10)+1)</f>
        <v>1</v>
      </c>
      <c r="C21" cm="1">
        <f t="array" ref="C21">INDEX(C$4:C$17,QUOTIENT($A21-$A$4,10)+1)</f>
        <v>1</v>
      </c>
      <c r="D21" cm="1">
        <f t="array" ref="D21">INDEX(D$4:D$17,QUOTIENT($A21-$A$4,10)+1)</f>
        <v>1</v>
      </c>
      <c r="E21" cm="1">
        <f t="array" ref="E21">INDEX(E$4:E$17,QUOTIENT($A21-$A$4,10)+1)</f>
        <v>1</v>
      </c>
    </row>
    <row r="22" spans="1:5">
      <c r="A22">
        <f t="shared" si="1"/>
        <v>2022</v>
      </c>
      <c r="B22" cm="1">
        <f t="array" ref="B22">INDEX(B$4:B$17,QUOTIENT($A22-$A$4,10)+1)</f>
        <v>1</v>
      </c>
      <c r="C22" cm="1">
        <f t="array" ref="C22">INDEX(C$4:C$17,QUOTIENT($A22-$A$4,10)+1)</f>
        <v>1</v>
      </c>
      <c r="D22" cm="1">
        <f t="array" ref="D22">INDEX(D$4:D$17,QUOTIENT($A22-$A$4,10)+1)</f>
        <v>1</v>
      </c>
      <c r="E22" cm="1">
        <f t="array" ref="E22">INDEX(E$4:E$17,QUOTIENT($A22-$A$4,10)+1)</f>
        <v>1</v>
      </c>
    </row>
    <row r="23" spans="1:5">
      <c r="A23">
        <f t="shared" si="1"/>
        <v>2023</v>
      </c>
      <c r="B23" cm="1">
        <f t="array" ref="B23">INDEX(B$4:B$17,QUOTIENT($A23-$A$4,10)+1)</f>
        <v>1</v>
      </c>
      <c r="C23" cm="1">
        <f t="array" ref="C23">INDEX(C$4:C$17,QUOTIENT($A23-$A$4,10)+1)</f>
        <v>1</v>
      </c>
      <c r="D23" cm="1">
        <f t="array" ref="D23">INDEX(D$4:D$17,QUOTIENT($A23-$A$4,10)+1)</f>
        <v>1</v>
      </c>
      <c r="E23" cm="1">
        <f t="array" ref="E23">INDEX(E$4:E$17,QUOTIENT($A23-$A$4,10)+1)</f>
        <v>1</v>
      </c>
    </row>
    <row r="24" spans="1:5">
      <c r="A24">
        <f t="shared" si="1"/>
        <v>2024</v>
      </c>
      <c r="B24" cm="1">
        <f t="array" ref="B24">INDEX(B$4:B$17,QUOTIENT($A24-$A$4,10)+1)</f>
        <v>1</v>
      </c>
      <c r="C24" cm="1">
        <f t="array" ref="C24">INDEX(C$4:C$17,QUOTIENT($A24-$A$4,10)+1)</f>
        <v>1</v>
      </c>
      <c r="D24" cm="1">
        <f t="array" ref="D24">INDEX(D$4:D$17,QUOTIENT($A24-$A$4,10)+1)</f>
        <v>1</v>
      </c>
      <c r="E24" cm="1">
        <f t="array" ref="E24">INDEX(E$4:E$17,QUOTIENT($A24-$A$4,10)+1)</f>
        <v>1</v>
      </c>
    </row>
    <row r="25" spans="1:5">
      <c r="A25">
        <f t="shared" si="1"/>
        <v>2025</v>
      </c>
      <c r="B25" cm="1">
        <f t="array" ref="B25">INDEX(B$4:B$17,QUOTIENT($A25-$A$4,10)+1)</f>
        <v>1</v>
      </c>
      <c r="C25" cm="1">
        <f t="array" ref="C25">INDEX(C$4:C$17,QUOTIENT($A25-$A$4,10)+1)</f>
        <v>1</v>
      </c>
      <c r="D25" cm="1">
        <f t="array" ref="D25">INDEX(D$4:D$17,QUOTIENT($A25-$A$4,10)+1)</f>
        <v>1</v>
      </c>
      <c r="E25" cm="1">
        <f t="array" ref="E25">INDEX(E$4:E$17,QUOTIENT($A25-$A$4,10)+1)</f>
        <v>1</v>
      </c>
    </row>
    <row r="26" spans="1:5">
      <c r="A26">
        <f t="shared" si="1"/>
        <v>2026</v>
      </c>
      <c r="B26" cm="1">
        <f t="array" ref="B26">INDEX(B$4:B$17,QUOTIENT($A26-$A$4,10)+1)</f>
        <v>1</v>
      </c>
      <c r="C26" cm="1">
        <f t="array" ref="C26">INDEX(C$4:C$17,QUOTIENT($A26-$A$4,10)+1)</f>
        <v>1</v>
      </c>
      <c r="D26" cm="1">
        <f t="array" ref="D26">INDEX(D$4:D$17,QUOTIENT($A26-$A$4,10)+1)</f>
        <v>1</v>
      </c>
      <c r="E26" cm="1">
        <f t="array" ref="E26">INDEX(E$4:E$17,QUOTIENT($A26-$A$4,10)+1)</f>
        <v>1</v>
      </c>
    </row>
    <row r="27" spans="1:5">
      <c r="A27">
        <f t="shared" si="1"/>
        <v>2027</v>
      </c>
      <c r="B27" cm="1">
        <f t="array" ref="B27">INDEX(B$4:B$17,QUOTIENT($A27-$A$4,10)+1)</f>
        <v>1</v>
      </c>
      <c r="C27" cm="1">
        <f t="array" ref="C27">INDEX(C$4:C$17,QUOTIENT($A27-$A$4,10)+1)</f>
        <v>1</v>
      </c>
      <c r="D27" cm="1">
        <f t="array" ref="D27">INDEX(D$4:D$17,QUOTIENT($A27-$A$4,10)+1)</f>
        <v>1</v>
      </c>
      <c r="E27" cm="1">
        <f t="array" ref="E27">INDEX(E$4:E$17,QUOTIENT($A27-$A$4,10)+1)</f>
        <v>1</v>
      </c>
    </row>
    <row r="28" spans="1:5">
      <c r="A28">
        <f t="shared" si="1"/>
        <v>2028</v>
      </c>
      <c r="B28" cm="1">
        <f t="array" ref="B28">INDEX(B$4:B$17,QUOTIENT($A28-$A$4,10)+1)</f>
        <v>1</v>
      </c>
      <c r="C28" cm="1">
        <f t="array" ref="C28">INDEX(C$4:C$17,QUOTIENT($A28-$A$4,10)+1)</f>
        <v>1</v>
      </c>
      <c r="D28" cm="1">
        <f t="array" ref="D28">INDEX(D$4:D$17,QUOTIENT($A28-$A$4,10)+1)</f>
        <v>1</v>
      </c>
      <c r="E28" cm="1">
        <f t="array" ref="E28">INDEX(E$4:E$17,QUOTIENT($A28-$A$4,10)+1)</f>
        <v>1</v>
      </c>
    </row>
    <row r="29" spans="1:5">
      <c r="A29">
        <f t="shared" si="1"/>
        <v>2029</v>
      </c>
      <c r="B29" cm="1">
        <f t="array" ref="B29">INDEX(B$4:B$17,QUOTIENT($A29-$A$4,10)+1)</f>
        <v>1</v>
      </c>
      <c r="C29" cm="1">
        <f t="array" ref="C29">INDEX(C$4:C$17,QUOTIENT($A29-$A$4,10)+1)</f>
        <v>1</v>
      </c>
      <c r="D29" cm="1">
        <f t="array" ref="D29">INDEX(D$4:D$17,QUOTIENT($A29-$A$4,10)+1)</f>
        <v>1</v>
      </c>
      <c r="E29" cm="1">
        <f t="array" ref="E29">INDEX(E$4:E$17,QUOTIENT($A29-$A$4,10)+1)</f>
        <v>1</v>
      </c>
    </row>
    <row r="30" spans="1:5">
      <c r="A30">
        <f t="shared" si="1"/>
        <v>2030</v>
      </c>
      <c r="B30" cm="1">
        <f t="array" ref="B30">INDEX(B$4:B$17,QUOTIENT($A30-$A$4,10)+1)</f>
        <v>1.1089</v>
      </c>
      <c r="C30" cm="1">
        <f t="array" ref="C30">INDEX(C$4:C$17,QUOTIENT($A30-$A$4,10)+1)</f>
        <v>1.1234599999999999</v>
      </c>
      <c r="D30" cm="1">
        <f t="array" ref="D30">INDEX(D$4:D$17,QUOTIENT($A30-$A$4,10)+1)</f>
        <v>1.15665</v>
      </c>
      <c r="E30" cm="1">
        <f t="array" ref="E30">INDEX(E$4:E$17,QUOTIENT($A30-$A$4,10)+1)</f>
        <v>1.1775</v>
      </c>
    </row>
    <row r="31" spans="1:5">
      <c r="A31">
        <f t="shared" si="1"/>
        <v>2031</v>
      </c>
      <c r="B31" cm="1">
        <f t="array" ref="B31">INDEX(B$4:B$17,QUOTIENT($A31-$A$4,10)+1)</f>
        <v>1.1089</v>
      </c>
      <c r="C31" cm="1">
        <f t="array" ref="C31">INDEX(C$4:C$17,QUOTIENT($A31-$A$4,10)+1)</f>
        <v>1.1234599999999999</v>
      </c>
      <c r="D31" cm="1">
        <f t="array" ref="D31">INDEX(D$4:D$17,QUOTIENT($A31-$A$4,10)+1)</f>
        <v>1.15665</v>
      </c>
      <c r="E31" cm="1">
        <f t="array" ref="E31">INDEX(E$4:E$17,QUOTIENT($A31-$A$4,10)+1)</f>
        <v>1.1775</v>
      </c>
    </row>
    <row r="32" spans="1:5">
      <c r="A32">
        <f t="shared" si="1"/>
        <v>2032</v>
      </c>
      <c r="B32" cm="1">
        <f t="array" ref="B32">INDEX(B$4:B$17,QUOTIENT($A32-$A$4,10)+1)</f>
        <v>1.1089</v>
      </c>
      <c r="C32" cm="1">
        <f t="array" ref="C32">INDEX(C$4:C$17,QUOTIENT($A32-$A$4,10)+1)</f>
        <v>1.1234599999999999</v>
      </c>
      <c r="D32" cm="1">
        <f t="array" ref="D32">INDEX(D$4:D$17,QUOTIENT($A32-$A$4,10)+1)</f>
        <v>1.15665</v>
      </c>
      <c r="E32" cm="1">
        <f t="array" ref="E32">INDEX(E$4:E$17,QUOTIENT($A32-$A$4,10)+1)</f>
        <v>1.1775</v>
      </c>
    </row>
    <row r="33" spans="1:5">
      <c r="A33">
        <f t="shared" si="1"/>
        <v>2033</v>
      </c>
      <c r="B33" cm="1">
        <f t="array" ref="B33">INDEX(B$4:B$17,QUOTIENT($A33-$A$4,10)+1)</f>
        <v>1.1089</v>
      </c>
      <c r="C33" cm="1">
        <f t="array" ref="C33">INDEX(C$4:C$17,QUOTIENT($A33-$A$4,10)+1)</f>
        <v>1.1234599999999999</v>
      </c>
      <c r="D33" cm="1">
        <f t="array" ref="D33">INDEX(D$4:D$17,QUOTIENT($A33-$A$4,10)+1)</f>
        <v>1.15665</v>
      </c>
      <c r="E33" cm="1">
        <f t="array" ref="E33">INDEX(E$4:E$17,QUOTIENT($A33-$A$4,10)+1)</f>
        <v>1.1775</v>
      </c>
    </row>
    <row r="34" spans="1:5">
      <c r="A34">
        <f t="shared" si="1"/>
        <v>2034</v>
      </c>
      <c r="B34" cm="1">
        <f t="array" ref="B34">INDEX(B$4:B$17,QUOTIENT($A34-$A$4,10)+1)</f>
        <v>1.1089</v>
      </c>
      <c r="C34" cm="1">
        <f t="array" ref="C34">INDEX(C$4:C$17,QUOTIENT($A34-$A$4,10)+1)</f>
        <v>1.1234599999999999</v>
      </c>
      <c r="D34" cm="1">
        <f t="array" ref="D34">INDEX(D$4:D$17,QUOTIENT($A34-$A$4,10)+1)</f>
        <v>1.15665</v>
      </c>
      <c r="E34" cm="1">
        <f t="array" ref="E34">INDEX(E$4:E$17,QUOTIENT($A34-$A$4,10)+1)</f>
        <v>1.1775</v>
      </c>
    </row>
    <row r="35" spans="1:5">
      <c r="A35">
        <f t="shared" si="1"/>
        <v>2035</v>
      </c>
      <c r="B35" cm="1">
        <f t="array" ref="B35">INDEX(B$4:B$17,QUOTIENT($A35-$A$4,10)+1)</f>
        <v>1.1089</v>
      </c>
      <c r="C35" cm="1">
        <f t="array" ref="C35">INDEX(C$4:C$17,QUOTIENT($A35-$A$4,10)+1)</f>
        <v>1.1234599999999999</v>
      </c>
      <c r="D35" cm="1">
        <f t="array" ref="D35">INDEX(D$4:D$17,QUOTIENT($A35-$A$4,10)+1)</f>
        <v>1.15665</v>
      </c>
      <c r="E35" cm="1">
        <f t="array" ref="E35">INDEX(E$4:E$17,QUOTIENT($A35-$A$4,10)+1)</f>
        <v>1.1775</v>
      </c>
    </row>
    <row r="36" spans="1:5">
      <c r="A36">
        <f t="shared" si="1"/>
        <v>2036</v>
      </c>
      <c r="B36" cm="1">
        <f t="array" ref="B36">INDEX(B$4:B$17,QUOTIENT($A36-$A$4,10)+1)</f>
        <v>1.1089</v>
      </c>
      <c r="C36" cm="1">
        <f t="array" ref="C36">INDEX(C$4:C$17,QUOTIENT($A36-$A$4,10)+1)</f>
        <v>1.1234599999999999</v>
      </c>
      <c r="D36" cm="1">
        <f t="array" ref="D36">INDEX(D$4:D$17,QUOTIENT($A36-$A$4,10)+1)</f>
        <v>1.15665</v>
      </c>
      <c r="E36" cm="1">
        <f t="array" ref="E36">INDEX(E$4:E$17,QUOTIENT($A36-$A$4,10)+1)</f>
        <v>1.1775</v>
      </c>
    </row>
    <row r="37" spans="1:5">
      <c r="A37">
        <f t="shared" si="1"/>
        <v>2037</v>
      </c>
      <c r="B37" cm="1">
        <f t="array" ref="B37">INDEX(B$4:B$17,QUOTIENT($A37-$A$4,10)+1)</f>
        <v>1.1089</v>
      </c>
      <c r="C37" cm="1">
        <f t="array" ref="C37">INDEX(C$4:C$17,QUOTIENT($A37-$A$4,10)+1)</f>
        <v>1.1234599999999999</v>
      </c>
      <c r="D37" cm="1">
        <f t="array" ref="D37">INDEX(D$4:D$17,QUOTIENT($A37-$A$4,10)+1)</f>
        <v>1.15665</v>
      </c>
      <c r="E37" cm="1">
        <f t="array" ref="E37">INDEX(E$4:E$17,QUOTIENT($A37-$A$4,10)+1)</f>
        <v>1.1775</v>
      </c>
    </row>
    <row r="38" spans="1:5">
      <c r="A38">
        <f t="shared" si="1"/>
        <v>2038</v>
      </c>
      <c r="B38" cm="1">
        <f t="array" ref="B38">INDEX(B$4:B$17,QUOTIENT($A38-$A$4,10)+1)</f>
        <v>1.1089</v>
      </c>
      <c r="C38" cm="1">
        <f t="array" ref="C38">INDEX(C$4:C$17,QUOTIENT($A38-$A$4,10)+1)</f>
        <v>1.1234599999999999</v>
      </c>
      <c r="D38" cm="1">
        <f t="array" ref="D38">INDEX(D$4:D$17,QUOTIENT($A38-$A$4,10)+1)</f>
        <v>1.15665</v>
      </c>
      <c r="E38" cm="1">
        <f t="array" ref="E38">INDEX(E$4:E$17,QUOTIENT($A38-$A$4,10)+1)</f>
        <v>1.1775</v>
      </c>
    </row>
    <row r="39" spans="1:5">
      <c r="A39">
        <f t="shared" si="1"/>
        <v>2039</v>
      </c>
      <c r="B39" cm="1">
        <f t="array" ref="B39">INDEX(B$4:B$17,QUOTIENT($A39-$A$4,10)+1)</f>
        <v>1.1089</v>
      </c>
      <c r="C39" cm="1">
        <f t="array" ref="C39">INDEX(C$4:C$17,QUOTIENT($A39-$A$4,10)+1)</f>
        <v>1.1234599999999999</v>
      </c>
      <c r="D39" cm="1">
        <f t="array" ref="D39">INDEX(D$4:D$17,QUOTIENT($A39-$A$4,10)+1)</f>
        <v>1.15665</v>
      </c>
      <c r="E39" cm="1">
        <f t="array" ref="E39">INDEX(E$4:E$17,QUOTIENT($A39-$A$4,10)+1)</f>
        <v>1.1775</v>
      </c>
    </row>
    <row r="40" spans="1:5">
      <c r="A40">
        <f t="shared" si="1"/>
        <v>2040</v>
      </c>
      <c r="B40" cm="1">
        <f t="array" ref="B40">INDEX(B$4:B$17,QUOTIENT($A40-$A$4,10)+1)</f>
        <v>1.1903600000000001</v>
      </c>
      <c r="C40" cm="1">
        <f t="array" ref="C40">INDEX(C$4:C$17,QUOTIENT($A40-$A$4,10)+1)</f>
        <v>1.24834</v>
      </c>
      <c r="D40" cm="1">
        <f t="array" ref="D40">INDEX(D$4:D$17,QUOTIENT($A40-$A$4,10)+1)</f>
        <v>1.32802</v>
      </c>
      <c r="E40" cm="1">
        <f t="array" ref="E40">INDEX(E$4:E$17,QUOTIENT($A40-$A$4,10)+1)</f>
        <v>1.43414</v>
      </c>
    </row>
    <row r="41" spans="1:5">
      <c r="A41">
        <f t="shared" si="1"/>
        <v>2041</v>
      </c>
      <c r="B41" cm="1">
        <f t="array" ref="B41">INDEX(B$4:B$17,QUOTIENT($A41-$A$4,10)+1)</f>
        <v>1.1903600000000001</v>
      </c>
      <c r="C41" cm="1">
        <f t="array" ref="C41">INDEX(C$4:C$17,QUOTIENT($A41-$A$4,10)+1)</f>
        <v>1.24834</v>
      </c>
      <c r="D41" cm="1">
        <f t="array" ref="D41">INDEX(D$4:D$17,QUOTIENT($A41-$A$4,10)+1)</f>
        <v>1.32802</v>
      </c>
      <c r="E41" cm="1">
        <f t="array" ref="E41">INDEX(E$4:E$17,QUOTIENT($A41-$A$4,10)+1)</f>
        <v>1.43414</v>
      </c>
    </row>
    <row r="42" spans="1:5">
      <c r="A42">
        <f t="shared" si="1"/>
        <v>2042</v>
      </c>
      <c r="B42" cm="1">
        <f t="array" ref="B42">INDEX(B$4:B$17,QUOTIENT($A42-$A$4,10)+1)</f>
        <v>1.1903600000000001</v>
      </c>
      <c r="C42" cm="1">
        <f t="array" ref="C42">INDEX(C$4:C$17,QUOTIENT($A42-$A$4,10)+1)</f>
        <v>1.24834</v>
      </c>
      <c r="D42" cm="1">
        <f t="array" ref="D42">INDEX(D$4:D$17,QUOTIENT($A42-$A$4,10)+1)</f>
        <v>1.32802</v>
      </c>
      <c r="E42" cm="1">
        <f t="array" ref="E42">INDEX(E$4:E$17,QUOTIENT($A42-$A$4,10)+1)</f>
        <v>1.43414</v>
      </c>
    </row>
    <row r="43" spans="1:5">
      <c r="A43">
        <f t="shared" si="1"/>
        <v>2043</v>
      </c>
      <c r="B43" cm="1">
        <f t="array" ref="B43">INDEX(B$4:B$17,QUOTIENT($A43-$A$4,10)+1)</f>
        <v>1.1903600000000001</v>
      </c>
      <c r="C43" cm="1">
        <f t="array" ref="C43">INDEX(C$4:C$17,QUOTIENT($A43-$A$4,10)+1)</f>
        <v>1.24834</v>
      </c>
      <c r="D43" cm="1">
        <f t="array" ref="D43">INDEX(D$4:D$17,QUOTIENT($A43-$A$4,10)+1)</f>
        <v>1.32802</v>
      </c>
      <c r="E43" cm="1">
        <f t="array" ref="E43">INDEX(E$4:E$17,QUOTIENT($A43-$A$4,10)+1)</f>
        <v>1.43414</v>
      </c>
    </row>
    <row r="44" spans="1:5">
      <c r="A44">
        <f t="shared" si="1"/>
        <v>2044</v>
      </c>
      <c r="B44" cm="1">
        <f t="array" ref="B44">INDEX(B$4:B$17,QUOTIENT($A44-$A$4,10)+1)</f>
        <v>1.1903600000000001</v>
      </c>
      <c r="C44" cm="1">
        <f t="array" ref="C44">INDEX(C$4:C$17,QUOTIENT($A44-$A$4,10)+1)</f>
        <v>1.24834</v>
      </c>
      <c r="D44" cm="1">
        <f t="array" ref="D44">INDEX(D$4:D$17,QUOTIENT($A44-$A$4,10)+1)</f>
        <v>1.32802</v>
      </c>
      <c r="E44" cm="1">
        <f t="array" ref="E44">INDEX(E$4:E$17,QUOTIENT($A44-$A$4,10)+1)</f>
        <v>1.43414</v>
      </c>
    </row>
    <row r="45" spans="1:5">
      <c r="A45">
        <f t="shared" si="1"/>
        <v>2045</v>
      </c>
      <c r="B45" cm="1">
        <f t="array" ref="B45">INDEX(B$4:B$17,QUOTIENT($A45-$A$4,10)+1)</f>
        <v>1.1903600000000001</v>
      </c>
      <c r="C45" cm="1">
        <f t="array" ref="C45">INDEX(C$4:C$17,QUOTIENT($A45-$A$4,10)+1)</f>
        <v>1.24834</v>
      </c>
      <c r="D45" cm="1">
        <f t="array" ref="D45">INDEX(D$4:D$17,QUOTIENT($A45-$A$4,10)+1)</f>
        <v>1.32802</v>
      </c>
      <c r="E45" cm="1">
        <f t="array" ref="E45">INDEX(E$4:E$17,QUOTIENT($A45-$A$4,10)+1)</f>
        <v>1.43414</v>
      </c>
    </row>
    <row r="46" spans="1:5">
      <c r="A46">
        <f t="shared" si="1"/>
        <v>2046</v>
      </c>
      <c r="B46" cm="1">
        <f t="array" ref="B46">INDEX(B$4:B$17,QUOTIENT($A46-$A$4,10)+1)</f>
        <v>1.1903600000000001</v>
      </c>
      <c r="C46" cm="1">
        <f t="array" ref="C46">INDEX(C$4:C$17,QUOTIENT($A46-$A$4,10)+1)</f>
        <v>1.24834</v>
      </c>
      <c r="D46" cm="1">
        <f t="array" ref="D46">INDEX(D$4:D$17,QUOTIENT($A46-$A$4,10)+1)</f>
        <v>1.32802</v>
      </c>
      <c r="E46" cm="1">
        <f t="array" ref="E46">INDEX(E$4:E$17,QUOTIENT($A46-$A$4,10)+1)</f>
        <v>1.43414</v>
      </c>
    </row>
    <row r="47" spans="1:5">
      <c r="A47">
        <f t="shared" si="1"/>
        <v>2047</v>
      </c>
      <c r="B47" cm="1">
        <f t="array" ref="B47">INDEX(B$4:B$17,QUOTIENT($A47-$A$4,10)+1)</f>
        <v>1.1903600000000001</v>
      </c>
      <c r="C47" cm="1">
        <f t="array" ref="C47">INDEX(C$4:C$17,QUOTIENT($A47-$A$4,10)+1)</f>
        <v>1.24834</v>
      </c>
      <c r="D47" cm="1">
        <f t="array" ref="D47">INDEX(D$4:D$17,QUOTIENT($A47-$A$4,10)+1)</f>
        <v>1.32802</v>
      </c>
      <c r="E47" cm="1">
        <f t="array" ref="E47">INDEX(E$4:E$17,QUOTIENT($A47-$A$4,10)+1)</f>
        <v>1.43414</v>
      </c>
    </row>
    <row r="48" spans="1:5">
      <c r="A48">
        <f t="shared" si="1"/>
        <v>2048</v>
      </c>
      <c r="B48" cm="1">
        <f t="array" ref="B48">INDEX(B$4:B$17,QUOTIENT($A48-$A$4,10)+1)</f>
        <v>1.1903600000000001</v>
      </c>
      <c r="C48" cm="1">
        <f t="array" ref="C48">INDEX(C$4:C$17,QUOTIENT($A48-$A$4,10)+1)</f>
        <v>1.24834</v>
      </c>
      <c r="D48" cm="1">
        <f t="array" ref="D48">INDEX(D$4:D$17,QUOTIENT($A48-$A$4,10)+1)</f>
        <v>1.32802</v>
      </c>
      <c r="E48" cm="1">
        <f t="array" ref="E48">INDEX(E$4:E$17,QUOTIENT($A48-$A$4,10)+1)</f>
        <v>1.43414</v>
      </c>
    </row>
    <row r="49" spans="1:5">
      <c r="A49">
        <f t="shared" si="1"/>
        <v>2049</v>
      </c>
      <c r="B49" cm="1">
        <f t="array" ref="B49">INDEX(B$4:B$17,QUOTIENT($A49-$A$4,10)+1)</f>
        <v>1.1903600000000001</v>
      </c>
      <c r="C49" cm="1">
        <f t="array" ref="C49">INDEX(C$4:C$17,QUOTIENT($A49-$A$4,10)+1)</f>
        <v>1.24834</v>
      </c>
      <c r="D49" cm="1">
        <f t="array" ref="D49">INDEX(D$4:D$17,QUOTIENT($A49-$A$4,10)+1)</f>
        <v>1.32802</v>
      </c>
      <c r="E49" cm="1">
        <f t="array" ref="E49">INDEX(E$4:E$17,QUOTIENT($A49-$A$4,10)+1)</f>
        <v>1.43414</v>
      </c>
    </row>
    <row r="50" spans="1:5">
      <c r="A50">
        <f t="shared" si="1"/>
        <v>2050</v>
      </c>
      <c r="B50" cm="1">
        <f t="array" ref="B50">INDEX(B$4:B$17,QUOTIENT($A50-$A$4,10)+1)</f>
        <v>1.23499</v>
      </c>
      <c r="C50" cm="1">
        <f t="array" ref="C50">INDEX(C$4:C$17,QUOTIENT($A50-$A$4,10)+1)</f>
        <v>1.3595699999999999</v>
      </c>
      <c r="D50" cm="1">
        <f t="array" ref="D50">INDEX(D$4:D$17,QUOTIENT($A50-$A$4,10)+1)</f>
        <v>1.5036799999999999</v>
      </c>
      <c r="E50" cm="1">
        <f t="array" ref="E50">INDEX(E$4:E$17,QUOTIENT($A50-$A$4,10)+1)</f>
        <v>1.7992999999999999</v>
      </c>
    </row>
    <row r="51" spans="1:5">
      <c r="A51">
        <f t="shared" si="1"/>
        <v>2051</v>
      </c>
      <c r="B51" cm="1">
        <f t="array" ref="B51">INDEX(B$4:B$17,QUOTIENT($A51-$A$4,10)+1)</f>
        <v>1.23499</v>
      </c>
      <c r="C51" cm="1">
        <f t="array" ref="C51">INDEX(C$4:C$17,QUOTIENT($A51-$A$4,10)+1)</f>
        <v>1.3595699999999999</v>
      </c>
      <c r="D51" cm="1">
        <f t="array" ref="D51">INDEX(D$4:D$17,QUOTIENT($A51-$A$4,10)+1)</f>
        <v>1.5036799999999999</v>
      </c>
      <c r="E51" cm="1">
        <f t="array" ref="E51">INDEX(E$4:E$17,QUOTIENT($A51-$A$4,10)+1)</f>
        <v>1.7992999999999999</v>
      </c>
    </row>
    <row r="52" spans="1:5">
      <c r="A52">
        <f t="shared" si="1"/>
        <v>2052</v>
      </c>
      <c r="B52" cm="1">
        <f t="array" ref="B52">INDEX(B$4:B$17,QUOTIENT($A52-$A$4,10)+1)</f>
        <v>1.23499</v>
      </c>
      <c r="C52" cm="1">
        <f t="array" ref="C52">INDEX(C$4:C$17,QUOTIENT($A52-$A$4,10)+1)</f>
        <v>1.3595699999999999</v>
      </c>
      <c r="D52" cm="1">
        <f t="array" ref="D52">INDEX(D$4:D$17,QUOTIENT($A52-$A$4,10)+1)</f>
        <v>1.5036799999999999</v>
      </c>
      <c r="E52" cm="1">
        <f t="array" ref="E52">INDEX(E$4:E$17,QUOTIENT($A52-$A$4,10)+1)</f>
        <v>1.7992999999999999</v>
      </c>
    </row>
    <row r="53" spans="1:5">
      <c r="A53">
        <f t="shared" ref="A53:A70" si="2">A52+1</f>
        <v>2053</v>
      </c>
      <c r="B53" cm="1">
        <f t="array" ref="B53">INDEX(B$4:B$17,QUOTIENT($A53-$A$4,10)+1)</f>
        <v>1.23499</v>
      </c>
      <c r="C53" cm="1">
        <f t="array" ref="C53">INDEX(C$4:C$17,QUOTIENT($A53-$A$4,10)+1)</f>
        <v>1.3595699999999999</v>
      </c>
      <c r="D53" cm="1">
        <f t="array" ref="D53">INDEX(D$4:D$17,QUOTIENT($A53-$A$4,10)+1)</f>
        <v>1.5036799999999999</v>
      </c>
      <c r="E53" cm="1">
        <f t="array" ref="E53">INDEX(E$4:E$17,QUOTIENT($A53-$A$4,10)+1)</f>
        <v>1.7992999999999999</v>
      </c>
    </row>
    <row r="54" spans="1:5">
      <c r="A54">
        <f t="shared" si="2"/>
        <v>2054</v>
      </c>
      <c r="B54" cm="1">
        <f t="array" ref="B54">INDEX(B$4:B$17,QUOTIENT($A54-$A$4,10)+1)</f>
        <v>1.23499</v>
      </c>
      <c r="C54" cm="1">
        <f t="array" ref="C54">INDEX(C$4:C$17,QUOTIENT($A54-$A$4,10)+1)</f>
        <v>1.3595699999999999</v>
      </c>
      <c r="D54" cm="1">
        <f t="array" ref="D54">INDEX(D$4:D$17,QUOTIENT($A54-$A$4,10)+1)</f>
        <v>1.5036799999999999</v>
      </c>
      <c r="E54" cm="1">
        <f t="array" ref="E54">INDEX(E$4:E$17,QUOTIENT($A54-$A$4,10)+1)</f>
        <v>1.7992999999999999</v>
      </c>
    </row>
    <row r="55" spans="1:5">
      <c r="A55">
        <f t="shared" si="2"/>
        <v>2055</v>
      </c>
      <c r="B55" cm="1">
        <f t="array" ref="B55">INDEX(B$4:B$17,QUOTIENT($A55-$A$4,10)+1)</f>
        <v>1.23499</v>
      </c>
      <c r="C55" cm="1">
        <f t="array" ref="C55">INDEX(C$4:C$17,QUOTIENT($A55-$A$4,10)+1)</f>
        <v>1.3595699999999999</v>
      </c>
      <c r="D55" cm="1">
        <f t="array" ref="D55">INDEX(D$4:D$17,QUOTIENT($A55-$A$4,10)+1)</f>
        <v>1.5036799999999999</v>
      </c>
      <c r="E55" cm="1">
        <f t="array" ref="E55">INDEX(E$4:E$17,QUOTIENT($A55-$A$4,10)+1)</f>
        <v>1.7992999999999999</v>
      </c>
    </row>
    <row r="56" spans="1:5">
      <c r="A56">
        <f t="shared" si="2"/>
        <v>2056</v>
      </c>
      <c r="B56" cm="1">
        <f t="array" ref="B56">INDEX(B$4:B$17,QUOTIENT($A56-$A$4,10)+1)</f>
        <v>1.23499</v>
      </c>
      <c r="C56" cm="1">
        <f t="array" ref="C56">INDEX(C$4:C$17,QUOTIENT($A56-$A$4,10)+1)</f>
        <v>1.3595699999999999</v>
      </c>
      <c r="D56" cm="1">
        <f t="array" ref="D56">INDEX(D$4:D$17,QUOTIENT($A56-$A$4,10)+1)</f>
        <v>1.5036799999999999</v>
      </c>
      <c r="E56" cm="1">
        <f t="array" ref="E56">INDEX(E$4:E$17,QUOTIENT($A56-$A$4,10)+1)</f>
        <v>1.7992999999999999</v>
      </c>
    </row>
    <row r="57" spans="1:5">
      <c r="A57">
        <f t="shared" si="2"/>
        <v>2057</v>
      </c>
      <c r="B57" cm="1">
        <f t="array" ref="B57">INDEX(B$4:B$17,QUOTIENT($A57-$A$4,10)+1)</f>
        <v>1.23499</v>
      </c>
      <c r="C57" cm="1">
        <f t="array" ref="C57">INDEX(C$4:C$17,QUOTIENT($A57-$A$4,10)+1)</f>
        <v>1.3595699999999999</v>
      </c>
      <c r="D57" cm="1">
        <f t="array" ref="D57">INDEX(D$4:D$17,QUOTIENT($A57-$A$4,10)+1)</f>
        <v>1.5036799999999999</v>
      </c>
      <c r="E57" cm="1">
        <f t="array" ref="E57">INDEX(E$4:E$17,QUOTIENT($A57-$A$4,10)+1)</f>
        <v>1.7992999999999999</v>
      </c>
    </row>
    <row r="58" spans="1:5">
      <c r="A58">
        <f t="shared" si="2"/>
        <v>2058</v>
      </c>
      <c r="B58" cm="1">
        <f t="array" ref="B58">INDEX(B$4:B$17,QUOTIENT($A58-$A$4,10)+1)</f>
        <v>1.23499</v>
      </c>
      <c r="C58" cm="1">
        <f t="array" ref="C58">INDEX(C$4:C$17,QUOTIENT($A58-$A$4,10)+1)</f>
        <v>1.3595699999999999</v>
      </c>
      <c r="D58" cm="1">
        <f t="array" ref="D58">INDEX(D$4:D$17,QUOTIENT($A58-$A$4,10)+1)</f>
        <v>1.5036799999999999</v>
      </c>
      <c r="E58" cm="1">
        <f t="array" ref="E58">INDEX(E$4:E$17,QUOTIENT($A58-$A$4,10)+1)</f>
        <v>1.7992999999999999</v>
      </c>
    </row>
    <row r="59" spans="1:5">
      <c r="A59">
        <f t="shared" si="2"/>
        <v>2059</v>
      </c>
      <c r="B59" cm="1">
        <f t="array" ref="B59">INDEX(B$4:B$17,QUOTIENT($A59-$A$4,10)+1)</f>
        <v>1.23499</v>
      </c>
      <c r="C59" cm="1">
        <f t="array" ref="C59">INDEX(C$4:C$17,QUOTIENT($A59-$A$4,10)+1)</f>
        <v>1.3595699999999999</v>
      </c>
      <c r="D59" cm="1">
        <f t="array" ref="D59">INDEX(D$4:D$17,QUOTIENT($A59-$A$4,10)+1)</f>
        <v>1.5036799999999999</v>
      </c>
      <c r="E59" cm="1">
        <f t="array" ref="E59">INDEX(E$4:E$17,QUOTIENT($A59-$A$4,10)+1)</f>
        <v>1.7992999999999999</v>
      </c>
    </row>
    <row r="60" spans="1:5">
      <c r="A60">
        <f t="shared" si="2"/>
        <v>2060</v>
      </c>
      <c r="B60" cm="1">
        <f t="array" ref="B60">INDEX(B$4:B$17,QUOTIENT($A60-$A$4,10)+1)</f>
        <v>1.2468699999999999</v>
      </c>
      <c r="C60" cm="1">
        <f t="array" ref="C60">INDEX(C$4:C$17,QUOTIENT($A60-$A$4,10)+1)</f>
        <v>1.4409400000000001</v>
      </c>
      <c r="D60" cm="1">
        <f t="array" ref="D60">INDEX(D$4:D$17,QUOTIENT($A60-$A$4,10)+1)</f>
        <v>1.6947300000000001</v>
      </c>
      <c r="E60" cm="1">
        <f t="array" ref="E60">INDEX(E$4:E$17,QUOTIENT($A60-$A$4,10)+1)</f>
        <v>2.32185</v>
      </c>
    </row>
    <row r="61" spans="1:5">
      <c r="A61">
        <f t="shared" si="2"/>
        <v>2061</v>
      </c>
      <c r="B61" cm="1">
        <f t="array" ref="B61">INDEX(B$4:B$17,QUOTIENT($A61-$A$4,10)+1)</f>
        <v>1.2468699999999999</v>
      </c>
      <c r="C61" cm="1">
        <f t="array" ref="C61">INDEX(C$4:C$17,QUOTIENT($A61-$A$4,10)+1)</f>
        <v>1.4409400000000001</v>
      </c>
      <c r="D61" cm="1">
        <f t="array" ref="D61">INDEX(D$4:D$17,QUOTIENT($A61-$A$4,10)+1)</f>
        <v>1.6947300000000001</v>
      </c>
      <c r="E61" cm="1">
        <f t="array" ref="E61">INDEX(E$4:E$17,QUOTIENT($A61-$A$4,10)+1)</f>
        <v>2.32185</v>
      </c>
    </row>
    <row r="62" spans="1:5">
      <c r="A62">
        <f t="shared" si="2"/>
        <v>2062</v>
      </c>
      <c r="B62" cm="1">
        <f t="array" ref="B62">INDEX(B$4:B$17,QUOTIENT($A62-$A$4,10)+1)</f>
        <v>1.2468699999999999</v>
      </c>
      <c r="C62" cm="1">
        <f t="array" ref="C62">INDEX(C$4:C$17,QUOTIENT($A62-$A$4,10)+1)</f>
        <v>1.4409400000000001</v>
      </c>
      <c r="D62" cm="1">
        <f t="array" ref="D62">INDEX(D$4:D$17,QUOTIENT($A62-$A$4,10)+1)</f>
        <v>1.6947300000000001</v>
      </c>
      <c r="E62" cm="1">
        <f t="array" ref="E62">INDEX(E$4:E$17,QUOTIENT($A62-$A$4,10)+1)</f>
        <v>2.32185</v>
      </c>
    </row>
    <row r="63" spans="1:5">
      <c r="A63">
        <f t="shared" si="2"/>
        <v>2063</v>
      </c>
      <c r="B63" cm="1">
        <f t="array" ref="B63">INDEX(B$4:B$17,QUOTIENT($A63-$A$4,10)+1)</f>
        <v>1.2468699999999999</v>
      </c>
      <c r="C63" cm="1">
        <f t="array" ref="C63">INDEX(C$4:C$17,QUOTIENT($A63-$A$4,10)+1)</f>
        <v>1.4409400000000001</v>
      </c>
      <c r="D63" cm="1">
        <f t="array" ref="D63">INDEX(D$4:D$17,QUOTIENT($A63-$A$4,10)+1)</f>
        <v>1.6947300000000001</v>
      </c>
      <c r="E63" cm="1">
        <f t="array" ref="E63">INDEX(E$4:E$17,QUOTIENT($A63-$A$4,10)+1)</f>
        <v>2.32185</v>
      </c>
    </row>
    <row r="64" spans="1:5">
      <c r="A64">
        <f t="shared" si="2"/>
        <v>2064</v>
      </c>
      <c r="B64" cm="1">
        <f t="array" ref="B64">INDEX(B$4:B$17,QUOTIENT($A64-$A$4,10)+1)</f>
        <v>1.2468699999999999</v>
      </c>
      <c r="C64" cm="1">
        <f t="array" ref="C64">INDEX(C$4:C$17,QUOTIENT($A64-$A$4,10)+1)</f>
        <v>1.4409400000000001</v>
      </c>
      <c r="D64" cm="1">
        <f t="array" ref="D64">INDEX(D$4:D$17,QUOTIENT($A64-$A$4,10)+1)</f>
        <v>1.6947300000000001</v>
      </c>
      <c r="E64" cm="1">
        <f t="array" ref="E64">INDEX(E$4:E$17,QUOTIENT($A64-$A$4,10)+1)</f>
        <v>2.32185</v>
      </c>
    </row>
    <row r="65" spans="1:5">
      <c r="A65">
        <f t="shared" si="2"/>
        <v>2065</v>
      </c>
      <c r="B65" cm="1">
        <f t="array" ref="B65">INDEX(B$4:B$17,QUOTIENT($A65-$A$4,10)+1)</f>
        <v>1.2468699999999999</v>
      </c>
      <c r="C65" cm="1">
        <f t="array" ref="C65">INDEX(C$4:C$17,QUOTIENT($A65-$A$4,10)+1)</f>
        <v>1.4409400000000001</v>
      </c>
      <c r="D65" cm="1">
        <f t="array" ref="D65">INDEX(D$4:D$17,QUOTIENT($A65-$A$4,10)+1)</f>
        <v>1.6947300000000001</v>
      </c>
      <c r="E65" cm="1">
        <f t="array" ref="E65">INDEX(E$4:E$17,QUOTIENT($A65-$A$4,10)+1)</f>
        <v>2.32185</v>
      </c>
    </row>
    <row r="66" spans="1:5">
      <c r="A66">
        <f t="shared" si="2"/>
        <v>2066</v>
      </c>
      <c r="B66" cm="1">
        <f t="array" ref="B66">INDEX(B$4:B$17,QUOTIENT($A66-$A$4,10)+1)</f>
        <v>1.2468699999999999</v>
      </c>
      <c r="C66" cm="1">
        <f t="array" ref="C66">INDEX(C$4:C$17,QUOTIENT($A66-$A$4,10)+1)</f>
        <v>1.4409400000000001</v>
      </c>
      <c r="D66" cm="1">
        <f t="array" ref="D66">INDEX(D$4:D$17,QUOTIENT($A66-$A$4,10)+1)</f>
        <v>1.6947300000000001</v>
      </c>
      <c r="E66" cm="1">
        <f t="array" ref="E66">INDEX(E$4:E$17,QUOTIENT($A66-$A$4,10)+1)</f>
        <v>2.32185</v>
      </c>
    </row>
    <row r="67" spans="1:5">
      <c r="A67">
        <f t="shared" si="2"/>
        <v>2067</v>
      </c>
      <c r="B67" cm="1">
        <f t="array" ref="B67">INDEX(B$4:B$17,QUOTIENT($A67-$A$4,10)+1)</f>
        <v>1.2468699999999999</v>
      </c>
      <c r="C67" cm="1">
        <f t="array" ref="C67">INDEX(C$4:C$17,QUOTIENT($A67-$A$4,10)+1)</f>
        <v>1.4409400000000001</v>
      </c>
      <c r="D67" cm="1">
        <f t="array" ref="D67">INDEX(D$4:D$17,QUOTIENT($A67-$A$4,10)+1)</f>
        <v>1.6947300000000001</v>
      </c>
      <c r="E67" cm="1">
        <f t="array" ref="E67">INDEX(E$4:E$17,QUOTIENT($A67-$A$4,10)+1)</f>
        <v>2.32185</v>
      </c>
    </row>
    <row r="68" spans="1:5">
      <c r="A68">
        <f t="shared" si="2"/>
        <v>2068</v>
      </c>
      <c r="B68" cm="1">
        <f t="array" ref="B68">INDEX(B$4:B$17,QUOTIENT($A68-$A$4,10)+1)</f>
        <v>1.2468699999999999</v>
      </c>
      <c r="C68" cm="1">
        <f t="array" ref="C68">INDEX(C$4:C$17,QUOTIENT($A68-$A$4,10)+1)</f>
        <v>1.4409400000000001</v>
      </c>
      <c r="D68" cm="1">
        <f t="array" ref="D68">INDEX(D$4:D$17,QUOTIENT($A68-$A$4,10)+1)</f>
        <v>1.6947300000000001</v>
      </c>
      <c r="E68" cm="1">
        <f t="array" ref="E68">INDEX(E$4:E$17,QUOTIENT($A68-$A$4,10)+1)</f>
        <v>2.32185</v>
      </c>
    </row>
    <row r="69" spans="1:5">
      <c r="A69">
        <f t="shared" si="2"/>
        <v>2069</v>
      </c>
      <c r="B69" cm="1">
        <f t="array" ref="B69">INDEX(B$4:B$17,QUOTIENT($A69-$A$4,10)+1)</f>
        <v>1.2468699999999999</v>
      </c>
      <c r="C69" cm="1">
        <f t="array" ref="C69">INDEX(C$4:C$17,QUOTIENT($A69-$A$4,10)+1)</f>
        <v>1.4409400000000001</v>
      </c>
      <c r="D69" cm="1">
        <f t="array" ref="D69">INDEX(D$4:D$17,QUOTIENT($A69-$A$4,10)+1)</f>
        <v>1.6947300000000001</v>
      </c>
      <c r="E69" cm="1">
        <f t="array" ref="E69">INDEX(E$4:E$17,QUOTIENT($A69-$A$4,10)+1)</f>
        <v>2.32185</v>
      </c>
    </row>
    <row r="70" spans="1:5">
      <c r="A70">
        <f t="shared" si="2"/>
        <v>2070</v>
      </c>
      <c r="B70" cm="1">
        <f t="array" ref="B70">INDEX(B$4:B$17,QUOTIENT($A70-$A$4,10)+1)</f>
        <v>1.23472</v>
      </c>
      <c r="C70" cm="1">
        <f t="array" ref="C70">INDEX(C$4:C$17,QUOTIENT($A70-$A$4,10)+1)</f>
        <v>1.48054</v>
      </c>
      <c r="D70" cm="1">
        <f t="array" ref="D70">INDEX(D$4:D$17,QUOTIENT($A70-$A$4,10)+1)</f>
        <v>1.8908100000000001</v>
      </c>
      <c r="E70" cm="1">
        <f t="array" ref="E70">INDEX(E$4:E$17,QUOTIENT($A70-$A$4,10)+1)</f>
        <v>3.0611799999999998</v>
      </c>
    </row>
  </sheetData>
  <mergeCells count="1">
    <mergeCell ref="B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C978-D5D2-4F03-B974-5FBDA3D51E94}">
  <dimension ref="A1:AD57"/>
  <sheetViews>
    <sheetView zoomScale="106" workbookViewId="0">
      <selection activeCell="I14" sqref="I14"/>
    </sheetView>
  </sheetViews>
  <sheetFormatPr defaultColWidth="8.85546875" defaultRowHeight="14.45"/>
  <sheetData>
    <row r="1" spans="1:30">
      <c r="A1" s="209"/>
      <c r="B1" s="209"/>
      <c r="C1" s="35" t="s">
        <v>142</v>
      </c>
      <c r="D1" s="35"/>
      <c r="E1" s="35"/>
      <c r="F1" s="35"/>
      <c r="G1" s="35"/>
      <c r="H1" s="35"/>
      <c r="I1" s="35"/>
      <c r="J1" s="210" t="s">
        <v>143</v>
      </c>
      <c r="K1" s="210"/>
      <c r="L1" s="210"/>
      <c r="M1" s="210"/>
      <c r="N1" s="210"/>
      <c r="O1" s="210"/>
      <c r="P1" s="35"/>
      <c r="Q1" s="210" t="s">
        <v>144</v>
      </c>
      <c r="R1" s="210"/>
      <c r="S1" s="210"/>
      <c r="T1" s="210"/>
      <c r="U1" s="210"/>
      <c r="V1" s="210"/>
      <c r="W1" s="35"/>
      <c r="X1" s="210" t="s">
        <v>145</v>
      </c>
      <c r="Y1" s="210"/>
      <c r="Z1" s="210"/>
      <c r="AA1" s="210"/>
      <c r="AB1" s="210"/>
      <c r="AC1" s="210"/>
      <c r="AD1" s="35"/>
    </row>
    <row r="2" spans="1:30">
      <c r="A2" s="209"/>
      <c r="B2" s="209"/>
      <c r="C2" s="35" t="s">
        <v>146</v>
      </c>
      <c r="D2" s="35"/>
      <c r="E2" s="35"/>
      <c r="F2" s="35"/>
      <c r="G2" s="35"/>
      <c r="H2" s="35"/>
      <c r="I2" s="35"/>
      <c r="J2" s="210" t="s">
        <v>147</v>
      </c>
      <c r="K2" s="210"/>
      <c r="L2" s="210"/>
      <c r="M2" s="210"/>
      <c r="N2" s="210"/>
      <c r="O2" s="210"/>
      <c r="P2" s="35"/>
      <c r="Q2" s="210" t="s">
        <v>148</v>
      </c>
      <c r="R2" s="210"/>
      <c r="S2" s="210"/>
      <c r="T2" s="210"/>
      <c r="U2" s="210"/>
      <c r="V2" s="210"/>
      <c r="W2" s="35"/>
      <c r="X2" s="210" t="s">
        <v>149</v>
      </c>
      <c r="Y2" s="210"/>
      <c r="Z2" s="210"/>
      <c r="AA2" s="210"/>
      <c r="AB2" s="210"/>
      <c r="AC2" s="210"/>
      <c r="AD2" s="35"/>
    </row>
    <row r="3" spans="1:30">
      <c r="A3" s="35" t="s">
        <v>141</v>
      </c>
      <c r="B3" s="34"/>
      <c r="C3" s="36">
        <v>1</v>
      </c>
      <c r="D3" s="36">
        <v>2</v>
      </c>
      <c r="E3" s="36">
        <v>3</v>
      </c>
      <c r="F3" s="36">
        <v>4</v>
      </c>
      <c r="G3" s="36">
        <v>5</v>
      </c>
      <c r="H3" s="36">
        <v>6</v>
      </c>
      <c r="I3" s="35" t="s">
        <v>38</v>
      </c>
      <c r="J3" s="36">
        <v>1</v>
      </c>
      <c r="K3" s="36">
        <v>2</v>
      </c>
      <c r="L3" s="36">
        <v>3</v>
      </c>
      <c r="M3" s="36">
        <v>4</v>
      </c>
      <c r="N3" s="36">
        <v>5</v>
      </c>
      <c r="O3" s="36">
        <v>6</v>
      </c>
      <c r="P3" s="35" t="s">
        <v>38</v>
      </c>
      <c r="Q3" s="36">
        <v>1</v>
      </c>
      <c r="R3" s="36">
        <v>2</v>
      </c>
      <c r="S3" s="36">
        <v>3</v>
      </c>
      <c r="T3" s="36">
        <v>4</v>
      </c>
      <c r="U3" s="36">
        <v>5</v>
      </c>
      <c r="V3" s="36">
        <v>6</v>
      </c>
      <c r="W3" s="35" t="s">
        <v>38</v>
      </c>
      <c r="X3" s="36">
        <v>1</v>
      </c>
      <c r="Y3" s="36">
        <v>2</v>
      </c>
      <c r="Z3" s="36">
        <v>3</v>
      </c>
      <c r="AA3" s="36">
        <v>4</v>
      </c>
      <c r="AB3" s="36">
        <v>5</v>
      </c>
      <c r="AC3" s="36">
        <v>6</v>
      </c>
      <c r="AD3" s="35" t="s">
        <v>38</v>
      </c>
    </row>
    <row r="4" spans="1:30">
      <c r="A4" s="211">
        <v>2020</v>
      </c>
      <c r="B4" s="211"/>
      <c r="C4" s="78">
        <f>SUMIFS('Frequency - 2020'!$T$2:$T$19, 'Frequency - 2020'!$A$2:$A$19, 'Frequency Projections'!C$3)</f>
        <v>18.269706659999997</v>
      </c>
      <c r="D4" s="78">
        <f>SUMIFS('Frequency - 2020'!$T$2:$T$19, 'Frequency - 2020'!$A$2:$A$19, 'Frequency Projections'!D$3)</f>
        <v>19.399444249999998</v>
      </c>
      <c r="E4" s="78">
        <f>SUMIFS('Frequency - 2020'!$T$2:$T$19, 'Frequency - 2020'!$A$2:$A$19, 'Frequency Projections'!E$3)</f>
        <v>17.226027160000001</v>
      </c>
      <c r="F4" s="78">
        <f>SUMIFS('Frequency - 2020'!$T$2:$T$19, 'Frequency - 2020'!$A$2:$A$19, 'Frequency Projections'!F$3)</f>
        <v>12.4090817</v>
      </c>
      <c r="G4" s="78">
        <f>SUMIFS('Frequency - 2020'!$T$2:$T$19, 'Frequency - 2020'!$A$2:$A$19, 'Frequency Projections'!G$3)</f>
        <v>12.775321869999999</v>
      </c>
      <c r="H4" s="78">
        <f>SUMIFS('Frequency - 2020'!$T$2:$T$19, 'Frequency - 2020'!$A$2:$A$19, 'Frequency Projections'!H$3)</f>
        <v>5.9979947900000008</v>
      </c>
      <c r="I4" s="79">
        <f t="shared" ref="I4:I35" si="0">SUM(C4:H4)</f>
        <v>86.077576430000008</v>
      </c>
      <c r="J4" s="78">
        <f>SUMIFS('Frequency - 2020'!$T$2:$T$19, 'Frequency - 2020'!$A$2:$A$19, 'Frequency Projections'!J$3)</f>
        <v>18.269706659999997</v>
      </c>
      <c r="K4" s="78">
        <f>SUMIFS('Frequency - 2020'!$T$2:$T$19, 'Frequency - 2020'!$A$2:$A$19, 'Frequency Projections'!K$3)</f>
        <v>19.399444249999998</v>
      </c>
      <c r="L4" s="78">
        <f>SUMIFS('Frequency - 2020'!$T$2:$T$19, 'Frequency - 2020'!$A$2:$A$19, 'Frequency Projections'!L$3)</f>
        <v>17.226027160000001</v>
      </c>
      <c r="M4" s="78">
        <f>SUMIFS('Frequency - 2020'!$T$2:$T$19, 'Frequency - 2020'!$A$2:$A$19, 'Frequency Projections'!M$3)</f>
        <v>12.4090817</v>
      </c>
      <c r="N4" s="78">
        <f>SUMIFS('Frequency - 2020'!$T$2:$T$19, 'Frequency - 2020'!$A$2:$A$19, 'Frequency Projections'!N$3)</f>
        <v>12.775321869999999</v>
      </c>
      <c r="O4" s="78">
        <f>SUMIFS('Frequency - 2020'!$T$2:$T$19, 'Frequency - 2020'!$A$2:$A$19, 'Frequency Projections'!O$3)</f>
        <v>5.9979947900000008</v>
      </c>
      <c r="P4" s="79">
        <f t="shared" ref="P4:P35" si="1">SUM(J4:O4)</f>
        <v>86.077576430000008</v>
      </c>
      <c r="Q4" s="78">
        <f>SUMIFS('Frequency - 2020'!$T$2:$T$19, 'Frequency - 2020'!$A$2:$A$19, 'Frequency Projections'!Q$3)</f>
        <v>18.269706659999997</v>
      </c>
      <c r="R4" s="78">
        <f>SUMIFS('Frequency - 2020'!$T$2:$T$19, 'Frequency - 2020'!$A$2:$A$19, 'Frequency Projections'!R$3)</f>
        <v>19.399444249999998</v>
      </c>
      <c r="S4" s="78">
        <f>SUMIFS('Frequency - 2020'!$T$2:$T$19, 'Frequency - 2020'!$A$2:$A$19, 'Frequency Projections'!S$3)</f>
        <v>17.226027160000001</v>
      </c>
      <c r="T4" s="78">
        <f>SUMIFS('Frequency - 2020'!$T$2:$T$19, 'Frequency - 2020'!$A$2:$A$19, 'Frequency Projections'!T$3)</f>
        <v>12.4090817</v>
      </c>
      <c r="U4" s="78">
        <f>SUMIFS('Frequency - 2020'!$T$2:$T$19, 'Frequency - 2020'!$A$2:$A$19, 'Frequency Projections'!U$3)</f>
        <v>12.775321869999999</v>
      </c>
      <c r="V4" s="78">
        <f>SUMIFS('Frequency - 2020'!$T$2:$T$19, 'Frequency - 2020'!$A$2:$A$19, 'Frequency Projections'!V$3)</f>
        <v>5.9979947900000008</v>
      </c>
      <c r="W4" s="79">
        <f t="shared" ref="W4:W35" si="2">SUM(Q4:V4)</f>
        <v>86.077576430000008</v>
      </c>
      <c r="X4" s="78">
        <f>SUMIFS('Frequency - 2020'!$T$2:$T$19, 'Frequency - 2020'!$A$2:$A$19, 'Frequency Projections'!X$3)</f>
        <v>18.269706659999997</v>
      </c>
      <c r="Y4" s="78">
        <f>SUMIFS('Frequency - 2020'!$T$2:$T$19, 'Frequency - 2020'!$A$2:$A$19, 'Frequency Projections'!Y$3)</f>
        <v>19.399444249999998</v>
      </c>
      <c r="Z4" s="78">
        <f>SUMIFS('Frequency - 2020'!$T$2:$T$19, 'Frequency - 2020'!$A$2:$A$19, 'Frequency Projections'!Z$3)</f>
        <v>17.226027160000001</v>
      </c>
      <c r="AA4" s="78">
        <f>SUMIFS('Frequency - 2020'!$T$2:$T$19, 'Frequency - 2020'!$A$2:$A$19, 'Frequency Projections'!AA$3)</f>
        <v>12.4090817</v>
      </c>
      <c r="AB4" s="78">
        <f>SUMIFS('Frequency - 2020'!$T$2:$T$19, 'Frequency - 2020'!$A$2:$A$19, 'Frequency Projections'!AB$3)</f>
        <v>12.775321869999999</v>
      </c>
      <c r="AC4" s="78">
        <f>SUMIFS('Frequency - 2020'!$T$2:$T$19, 'Frequency - 2020'!$A$2:$A$19, 'Frequency Projections'!AC$3)</f>
        <v>5.9979947900000008</v>
      </c>
      <c r="AD4" s="79">
        <f t="shared" ref="AD4:AD35" si="3">SUM(X4:AC4)</f>
        <v>86.077576430000008</v>
      </c>
    </row>
    <row r="5" spans="1:30">
      <c r="A5" s="211">
        <v>2021</v>
      </c>
      <c r="B5" s="211"/>
      <c r="C5" s="62">
        <f>C4*'RAF - modified'!$B21</f>
        <v>18.269706659999997</v>
      </c>
      <c r="D5" s="62">
        <f>D4*'RAF - modified'!$B21</f>
        <v>19.399444249999998</v>
      </c>
      <c r="E5" s="62">
        <f>E4*'RAF - modified'!$B21</f>
        <v>17.226027160000001</v>
      </c>
      <c r="F5" s="62">
        <f>F4*'RAF - modified'!$B21</f>
        <v>12.4090817</v>
      </c>
      <c r="G5" s="62">
        <f>G4*'RAF - modified'!$B21</f>
        <v>12.775321869999999</v>
      </c>
      <c r="H5" s="62">
        <f>H4*'RAF - modified'!$B21</f>
        <v>5.9979947900000008</v>
      </c>
      <c r="I5" s="71">
        <f t="shared" si="0"/>
        <v>86.077576430000008</v>
      </c>
      <c r="J5" s="62">
        <f>J4*'RAF - modified'!$C21</f>
        <v>18.269706659999997</v>
      </c>
      <c r="K5" s="62">
        <f>K4*'RAF - modified'!$C21</f>
        <v>19.399444249999998</v>
      </c>
      <c r="L5" s="62">
        <f>L4*'RAF - modified'!$C21</f>
        <v>17.226027160000001</v>
      </c>
      <c r="M5" s="62">
        <f>M4*'RAF - modified'!$C21</f>
        <v>12.4090817</v>
      </c>
      <c r="N5" s="62">
        <f>N4*'RAF - modified'!$C21</f>
        <v>12.775321869999999</v>
      </c>
      <c r="O5" s="62">
        <f>O4*'RAF - modified'!$C21</f>
        <v>5.9979947900000008</v>
      </c>
      <c r="P5" s="71">
        <f t="shared" si="1"/>
        <v>86.077576430000008</v>
      </c>
      <c r="Q5" s="62">
        <f>Q4*'RAF - modified'!$D21</f>
        <v>18.269706659999997</v>
      </c>
      <c r="R5" s="62">
        <f>R4*'RAF - modified'!$D21</f>
        <v>19.399444249999998</v>
      </c>
      <c r="S5" s="62">
        <f>S4*'RAF - modified'!$D21</f>
        <v>17.226027160000001</v>
      </c>
      <c r="T5" s="62">
        <f>T4*'RAF - modified'!$D21</f>
        <v>12.4090817</v>
      </c>
      <c r="U5" s="62">
        <f>U4*'RAF - modified'!$D21</f>
        <v>12.775321869999999</v>
      </c>
      <c r="V5" s="62">
        <f>V4*'RAF - modified'!$D21</f>
        <v>5.9979947900000008</v>
      </c>
      <c r="W5" s="71">
        <f t="shared" si="2"/>
        <v>86.077576430000008</v>
      </c>
      <c r="X5" s="62">
        <f>X4*'RAF - modified'!$E21</f>
        <v>18.269706659999997</v>
      </c>
      <c r="Y5" s="62">
        <f>Y4*'RAF - modified'!$E21</f>
        <v>19.399444249999998</v>
      </c>
      <c r="Z5" s="62">
        <f>Z4*'RAF - modified'!$E21</f>
        <v>17.226027160000001</v>
      </c>
      <c r="AA5" s="62">
        <f>AA4*'RAF - modified'!$E21</f>
        <v>12.4090817</v>
      </c>
      <c r="AB5" s="62">
        <f>AB4*'RAF - modified'!$E21</f>
        <v>12.775321869999999</v>
      </c>
      <c r="AC5" s="62">
        <f>AC4*'RAF - modified'!$E21</f>
        <v>5.9979947900000008</v>
      </c>
      <c r="AD5" s="71">
        <f t="shared" si="3"/>
        <v>86.077576430000008</v>
      </c>
    </row>
    <row r="6" spans="1:30">
      <c r="A6" s="211">
        <v>2022</v>
      </c>
      <c r="B6" s="211"/>
      <c r="C6" s="62">
        <f>C5*'RAF - modified'!$B22</f>
        <v>18.269706659999997</v>
      </c>
      <c r="D6" s="62">
        <f>D5*'RAF - modified'!$B22</f>
        <v>19.399444249999998</v>
      </c>
      <c r="E6" s="62">
        <f>E5*'RAF - modified'!$B22</f>
        <v>17.226027160000001</v>
      </c>
      <c r="F6" s="62">
        <f>F5*'RAF - modified'!$B22</f>
        <v>12.4090817</v>
      </c>
      <c r="G6" s="62">
        <f>G5*'RAF - modified'!$B22</f>
        <v>12.775321869999999</v>
      </c>
      <c r="H6" s="62">
        <f>H5*'RAF - modified'!$B22</f>
        <v>5.9979947900000008</v>
      </c>
      <c r="I6" s="71">
        <f t="shared" si="0"/>
        <v>86.077576430000008</v>
      </c>
      <c r="J6" s="62">
        <f>J5*'RAF - modified'!$C22</f>
        <v>18.269706659999997</v>
      </c>
      <c r="K6" s="62">
        <f>K5*'RAF - modified'!$C22</f>
        <v>19.399444249999998</v>
      </c>
      <c r="L6" s="62">
        <f>L5*'RAF - modified'!$C22</f>
        <v>17.226027160000001</v>
      </c>
      <c r="M6" s="62">
        <f>M5*'RAF - modified'!$C22</f>
        <v>12.4090817</v>
      </c>
      <c r="N6" s="62">
        <f>N5*'RAF - modified'!$C22</f>
        <v>12.775321869999999</v>
      </c>
      <c r="O6" s="62">
        <f>O5*'RAF - modified'!$C22</f>
        <v>5.9979947900000008</v>
      </c>
      <c r="P6" s="71">
        <f t="shared" si="1"/>
        <v>86.077576430000008</v>
      </c>
      <c r="Q6" s="62">
        <f>Q5*'RAF - modified'!$D22</f>
        <v>18.269706659999997</v>
      </c>
      <c r="R6" s="62">
        <f>R5*'RAF - modified'!$D22</f>
        <v>19.399444249999998</v>
      </c>
      <c r="S6" s="62">
        <f>S5*'RAF - modified'!$D22</f>
        <v>17.226027160000001</v>
      </c>
      <c r="T6" s="62">
        <f>T5*'RAF - modified'!$D22</f>
        <v>12.4090817</v>
      </c>
      <c r="U6" s="62">
        <f>U5*'RAF - modified'!$D22</f>
        <v>12.775321869999999</v>
      </c>
      <c r="V6" s="62">
        <f>V5*'RAF - modified'!$D22</f>
        <v>5.9979947900000008</v>
      </c>
      <c r="W6" s="71">
        <f t="shared" si="2"/>
        <v>86.077576430000008</v>
      </c>
      <c r="X6" s="62">
        <f>X5*'RAF - modified'!$E22</f>
        <v>18.269706659999997</v>
      </c>
      <c r="Y6" s="62">
        <f>Y5*'RAF - modified'!$E22</f>
        <v>19.399444249999998</v>
      </c>
      <c r="Z6" s="62">
        <f>Z5*'RAF - modified'!$E22</f>
        <v>17.226027160000001</v>
      </c>
      <c r="AA6" s="62">
        <f>AA5*'RAF - modified'!$E22</f>
        <v>12.4090817</v>
      </c>
      <c r="AB6" s="62">
        <f>AB5*'RAF - modified'!$E22</f>
        <v>12.775321869999999</v>
      </c>
      <c r="AC6" s="62">
        <f>AC5*'RAF - modified'!$E22</f>
        <v>5.9979947900000008</v>
      </c>
      <c r="AD6" s="71">
        <f t="shared" si="3"/>
        <v>86.077576430000008</v>
      </c>
    </row>
    <row r="7" spans="1:30">
      <c r="A7" s="211">
        <v>2023</v>
      </c>
      <c r="B7" s="211"/>
      <c r="C7" s="62">
        <f>C6*'RAF - modified'!$B23</f>
        <v>18.269706659999997</v>
      </c>
      <c r="D7" s="62">
        <f>D6*'RAF - modified'!$B23</f>
        <v>19.399444249999998</v>
      </c>
      <c r="E7" s="62">
        <f>E6*'RAF - modified'!$B23</f>
        <v>17.226027160000001</v>
      </c>
      <c r="F7" s="62">
        <f>F6*'RAF - modified'!$B23</f>
        <v>12.4090817</v>
      </c>
      <c r="G7" s="62">
        <f>G6*'RAF - modified'!$B23</f>
        <v>12.775321869999999</v>
      </c>
      <c r="H7" s="62">
        <f>H6*'RAF - modified'!$B23</f>
        <v>5.9979947900000008</v>
      </c>
      <c r="I7" s="71">
        <f t="shared" si="0"/>
        <v>86.077576430000008</v>
      </c>
      <c r="J7" s="62">
        <f>J6*'RAF - modified'!$C23</f>
        <v>18.269706659999997</v>
      </c>
      <c r="K7" s="62">
        <f>K6*'RAF - modified'!$C23</f>
        <v>19.399444249999998</v>
      </c>
      <c r="L7" s="62">
        <f>L6*'RAF - modified'!$C23</f>
        <v>17.226027160000001</v>
      </c>
      <c r="M7" s="62">
        <f>M6*'RAF - modified'!$C23</f>
        <v>12.4090817</v>
      </c>
      <c r="N7" s="62">
        <f>N6*'RAF - modified'!$C23</f>
        <v>12.775321869999999</v>
      </c>
      <c r="O7" s="62">
        <f>O6*'RAF - modified'!$C23</f>
        <v>5.9979947900000008</v>
      </c>
      <c r="P7" s="71">
        <f t="shared" si="1"/>
        <v>86.077576430000008</v>
      </c>
      <c r="Q7" s="62">
        <f>Q6*'RAF - modified'!$D23</f>
        <v>18.269706659999997</v>
      </c>
      <c r="R7" s="62">
        <f>R6*'RAF - modified'!$D23</f>
        <v>19.399444249999998</v>
      </c>
      <c r="S7" s="62">
        <f>S6*'RAF - modified'!$D23</f>
        <v>17.226027160000001</v>
      </c>
      <c r="T7" s="62">
        <f>T6*'RAF - modified'!$D23</f>
        <v>12.4090817</v>
      </c>
      <c r="U7" s="62">
        <f>U6*'RAF - modified'!$D23</f>
        <v>12.775321869999999</v>
      </c>
      <c r="V7" s="62">
        <f>V6*'RAF - modified'!$D23</f>
        <v>5.9979947900000008</v>
      </c>
      <c r="W7" s="71">
        <f t="shared" si="2"/>
        <v>86.077576430000008</v>
      </c>
      <c r="X7" s="62">
        <f>X6*'RAF - modified'!$E23</f>
        <v>18.269706659999997</v>
      </c>
      <c r="Y7" s="62">
        <f>Y6*'RAF - modified'!$E23</f>
        <v>19.399444249999998</v>
      </c>
      <c r="Z7" s="62">
        <f>Z6*'RAF - modified'!$E23</f>
        <v>17.226027160000001</v>
      </c>
      <c r="AA7" s="62">
        <f>AA6*'RAF - modified'!$E23</f>
        <v>12.4090817</v>
      </c>
      <c r="AB7" s="62">
        <f>AB6*'RAF - modified'!$E23</f>
        <v>12.775321869999999</v>
      </c>
      <c r="AC7" s="62">
        <f>AC6*'RAF - modified'!$E23</f>
        <v>5.9979947900000008</v>
      </c>
      <c r="AD7" s="71">
        <f t="shared" si="3"/>
        <v>86.077576430000008</v>
      </c>
    </row>
    <row r="8" spans="1:30">
      <c r="A8" s="211">
        <v>2024</v>
      </c>
      <c r="B8" s="211"/>
      <c r="C8" s="62">
        <f>C7*'RAF - modified'!$B24</f>
        <v>18.269706659999997</v>
      </c>
      <c r="D8" s="62">
        <f>D7*'RAF - modified'!$B24</f>
        <v>19.399444249999998</v>
      </c>
      <c r="E8" s="62">
        <f>E7*'RAF - modified'!$B24</f>
        <v>17.226027160000001</v>
      </c>
      <c r="F8" s="62">
        <f>F7*'RAF - modified'!$B24</f>
        <v>12.4090817</v>
      </c>
      <c r="G8" s="62">
        <f>G7*'RAF - modified'!$B24</f>
        <v>12.775321869999999</v>
      </c>
      <c r="H8" s="62">
        <f>H7*'RAF - modified'!$B24</f>
        <v>5.9979947900000008</v>
      </c>
      <c r="I8" s="71">
        <f t="shared" si="0"/>
        <v>86.077576430000008</v>
      </c>
      <c r="J8" s="62">
        <f>J7*'RAF - modified'!$C24</f>
        <v>18.269706659999997</v>
      </c>
      <c r="K8" s="62">
        <f>K7*'RAF - modified'!$C24</f>
        <v>19.399444249999998</v>
      </c>
      <c r="L8" s="62">
        <f>L7*'RAF - modified'!$C24</f>
        <v>17.226027160000001</v>
      </c>
      <c r="M8" s="62">
        <f>M7*'RAF - modified'!$C24</f>
        <v>12.4090817</v>
      </c>
      <c r="N8" s="62">
        <f>N7*'RAF - modified'!$C24</f>
        <v>12.775321869999999</v>
      </c>
      <c r="O8" s="62">
        <f>O7*'RAF - modified'!$C24</f>
        <v>5.9979947900000008</v>
      </c>
      <c r="P8" s="71">
        <f t="shared" si="1"/>
        <v>86.077576430000008</v>
      </c>
      <c r="Q8" s="62">
        <f>Q7*'RAF - modified'!$D24</f>
        <v>18.269706659999997</v>
      </c>
      <c r="R8" s="62">
        <f>R7*'RAF - modified'!$D24</f>
        <v>19.399444249999998</v>
      </c>
      <c r="S8" s="62">
        <f>S7*'RAF - modified'!$D24</f>
        <v>17.226027160000001</v>
      </c>
      <c r="T8" s="62">
        <f>T7*'RAF - modified'!$D24</f>
        <v>12.4090817</v>
      </c>
      <c r="U8" s="62">
        <f>U7*'RAF - modified'!$D24</f>
        <v>12.775321869999999</v>
      </c>
      <c r="V8" s="62">
        <f>V7*'RAF - modified'!$D24</f>
        <v>5.9979947900000008</v>
      </c>
      <c r="W8" s="71">
        <f t="shared" si="2"/>
        <v>86.077576430000008</v>
      </c>
      <c r="X8" s="62">
        <f>X7*'RAF - modified'!$E24</f>
        <v>18.269706659999997</v>
      </c>
      <c r="Y8" s="62">
        <f>Y7*'RAF - modified'!$E24</f>
        <v>19.399444249999998</v>
      </c>
      <c r="Z8" s="62">
        <f>Z7*'RAF - modified'!$E24</f>
        <v>17.226027160000001</v>
      </c>
      <c r="AA8" s="62">
        <f>AA7*'RAF - modified'!$E24</f>
        <v>12.4090817</v>
      </c>
      <c r="AB8" s="62">
        <f>AB7*'RAF - modified'!$E24</f>
        <v>12.775321869999999</v>
      </c>
      <c r="AC8" s="62">
        <f>AC7*'RAF - modified'!$E24</f>
        <v>5.9979947900000008</v>
      </c>
      <c r="AD8" s="71">
        <f t="shared" si="3"/>
        <v>86.077576430000008</v>
      </c>
    </row>
    <row r="9" spans="1:30">
      <c r="A9" s="211">
        <v>2025</v>
      </c>
      <c r="B9" s="211"/>
      <c r="C9" s="62">
        <f>C8*'RAF - modified'!$B25</f>
        <v>18.269706659999997</v>
      </c>
      <c r="D9" s="62">
        <f>D8*'RAF - modified'!$B25</f>
        <v>19.399444249999998</v>
      </c>
      <c r="E9" s="62">
        <f>E8*'RAF - modified'!$B25</f>
        <v>17.226027160000001</v>
      </c>
      <c r="F9" s="62">
        <f>F8*'RAF - modified'!$B25</f>
        <v>12.4090817</v>
      </c>
      <c r="G9" s="62">
        <f>G8*'RAF - modified'!$B25</f>
        <v>12.775321869999999</v>
      </c>
      <c r="H9" s="62">
        <f>H8*'RAF - modified'!$B25</f>
        <v>5.9979947900000008</v>
      </c>
      <c r="I9" s="71">
        <f t="shared" si="0"/>
        <v>86.077576430000008</v>
      </c>
      <c r="J9" s="62">
        <f>J8*'RAF - modified'!$C25</f>
        <v>18.269706659999997</v>
      </c>
      <c r="K9" s="62">
        <f>K8*'RAF - modified'!$C25</f>
        <v>19.399444249999998</v>
      </c>
      <c r="L9" s="62">
        <f>L8*'RAF - modified'!$C25</f>
        <v>17.226027160000001</v>
      </c>
      <c r="M9" s="62">
        <f>M8*'RAF - modified'!$C25</f>
        <v>12.4090817</v>
      </c>
      <c r="N9" s="62">
        <f>N8*'RAF - modified'!$C25</f>
        <v>12.775321869999999</v>
      </c>
      <c r="O9" s="62">
        <f>O8*'RAF - modified'!$C25</f>
        <v>5.9979947900000008</v>
      </c>
      <c r="P9" s="71">
        <f t="shared" si="1"/>
        <v>86.077576430000008</v>
      </c>
      <c r="Q9" s="62">
        <f>Q8*'RAF - modified'!$D25</f>
        <v>18.269706659999997</v>
      </c>
      <c r="R9" s="62">
        <f>R8*'RAF - modified'!$D25</f>
        <v>19.399444249999998</v>
      </c>
      <c r="S9" s="62">
        <f>S8*'RAF - modified'!$D25</f>
        <v>17.226027160000001</v>
      </c>
      <c r="T9" s="62">
        <f>T8*'RAF - modified'!$D25</f>
        <v>12.4090817</v>
      </c>
      <c r="U9" s="62">
        <f>U8*'RAF - modified'!$D25</f>
        <v>12.775321869999999</v>
      </c>
      <c r="V9" s="62">
        <f>V8*'RAF - modified'!$D25</f>
        <v>5.9979947900000008</v>
      </c>
      <c r="W9" s="71">
        <f t="shared" si="2"/>
        <v>86.077576430000008</v>
      </c>
      <c r="X9" s="62">
        <f>X8*'RAF - modified'!$E25</f>
        <v>18.269706659999997</v>
      </c>
      <c r="Y9" s="62">
        <f>Y8*'RAF - modified'!$E25</f>
        <v>19.399444249999998</v>
      </c>
      <c r="Z9" s="62">
        <f>Z8*'RAF - modified'!$E25</f>
        <v>17.226027160000001</v>
      </c>
      <c r="AA9" s="62">
        <f>AA8*'RAF - modified'!$E25</f>
        <v>12.4090817</v>
      </c>
      <c r="AB9" s="62">
        <f>AB8*'RAF - modified'!$E25</f>
        <v>12.775321869999999</v>
      </c>
      <c r="AC9" s="62">
        <f>AC8*'RAF - modified'!$E25</f>
        <v>5.9979947900000008</v>
      </c>
      <c r="AD9" s="71">
        <f t="shared" si="3"/>
        <v>86.077576430000008</v>
      </c>
    </row>
    <row r="10" spans="1:30">
      <c r="A10" s="211">
        <v>2026</v>
      </c>
      <c r="B10" s="211"/>
      <c r="C10" s="62">
        <f>C9*'RAF - modified'!$B26</f>
        <v>18.269706659999997</v>
      </c>
      <c r="D10" s="62">
        <f>D9*'RAF - modified'!$B26</f>
        <v>19.399444249999998</v>
      </c>
      <c r="E10" s="62">
        <f>E9*'RAF - modified'!$B26</f>
        <v>17.226027160000001</v>
      </c>
      <c r="F10" s="62">
        <f>F9*'RAF - modified'!$B26</f>
        <v>12.4090817</v>
      </c>
      <c r="G10" s="62">
        <f>G9*'RAF - modified'!$B26</f>
        <v>12.775321869999999</v>
      </c>
      <c r="H10" s="62">
        <f>H9*'RAF - modified'!$B26</f>
        <v>5.9979947900000008</v>
      </c>
      <c r="I10" s="71">
        <f t="shared" si="0"/>
        <v>86.077576430000008</v>
      </c>
      <c r="J10" s="62">
        <f>J9*'RAF - modified'!$C26</f>
        <v>18.269706659999997</v>
      </c>
      <c r="K10" s="62">
        <f>K9*'RAF - modified'!$C26</f>
        <v>19.399444249999998</v>
      </c>
      <c r="L10" s="62">
        <f>L9*'RAF - modified'!$C26</f>
        <v>17.226027160000001</v>
      </c>
      <c r="M10" s="62">
        <f>M9*'RAF - modified'!$C26</f>
        <v>12.4090817</v>
      </c>
      <c r="N10" s="62">
        <f>N9*'RAF - modified'!$C26</f>
        <v>12.775321869999999</v>
      </c>
      <c r="O10" s="62">
        <f>O9*'RAF - modified'!$C26</f>
        <v>5.9979947900000008</v>
      </c>
      <c r="P10" s="71">
        <f t="shared" si="1"/>
        <v>86.077576430000008</v>
      </c>
      <c r="Q10" s="62">
        <f>Q9*'RAF - modified'!$D26</f>
        <v>18.269706659999997</v>
      </c>
      <c r="R10" s="62">
        <f>R9*'RAF - modified'!$D26</f>
        <v>19.399444249999998</v>
      </c>
      <c r="S10" s="62">
        <f>S9*'RAF - modified'!$D26</f>
        <v>17.226027160000001</v>
      </c>
      <c r="T10" s="62">
        <f>T9*'RAF - modified'!$D26</f>
        <v>12.4090817</v>
      </c>
      <c r="U10" s="62">
        <f>U9*'RAF - modified'!$D26</f>
        <v>12.775321869999999</v>
      </c>
      <c r="V10" s="62">
        <f>V9*'RAF - modified'!$D26</f>
        <v>5.9979947900000008</v>
      </c>
      <c r="W10" s="71">
        <f t="shared" si="2"/>
        <v>86.077576430000008</v>
      </c>
      <c r="X10" s="62">
        <f>X9*'RAF - modified'!$E26</f>
        <v>18.269706659999997</v>
      </c>
      <c r="Y10" s="62">
        <f>Y9*'RAF - modified'!$E26</f>
        <v>19.399444249999998</v>
      </c>
      <c r="Z10" s="62">
        <f>Z9*'RAF - modified'!$E26</f>
        <v>17.226027160000001</v>
      </c>
      <c r="AA10" s="62">
        <f>AA9*'RAF - modified'!$E26</f>
        <v>12.4090817</v>
      </c>
      <c r="AB10" s="62">
        <f>AB9*'RAF - modified'!$E26</f>
        <v>12.775321869999999</v>
      </c>
      <c r="AC10" s="62">
        <f>AC9*'RAF - modified'!$E26</f>
        <v>5.9979947900000008</v>
      </c>
      <c r="AD10" s="71">
        <f t="shared" si="3"/>
        <v>86.077576430000008</v>
      </c>
    </row>
    <row r="11" spans="1:30">
      <c r="A11" s="211">
        <v>2027</v>
      </c>
      <c r="B11" s="211"/>
      <c r="C11" s="62">
        <f>C10*'RAF - modified'!$B27</f>
        <v>18.269706659999997</v>
      </c>
      <c r="D11" s="62">
        <f>D10*'RAF - modified'!$B27</f>
        <v>19.399444249999998</v>
      </c>
      <c r="E11" s="62">
        <f>E10*'RAF - modified'!$B27</f>
        <v>17.226027160000001</v>
      </c>
      <c r="F11" s="62">
        <f>F10*'RAF - modified'!$B27</f>
        <v>12.4090817</v>
      </c>
      <c r="G11" s="62">
        <f>G10*'RAF - modified'!$B27</f>
        <v>12.775321869999999</v>
      </c>
      <c r="H11" s="62">
        <f>H10*'RAF - modified'!$B27</f>
        <v>5.9979947900000008</v>
      </c>
      <c r="I11" s="71">
        <f t="shared" si="0"/>
        <v>86.077576430000008</v>
      </c>
      <c r="J11" s="62">
        <f>J10*'RAF - modified'!$C27</f>
        <v>18.269706659999997</v>
      </c>
      <c r="K11" s="62">
        <f>K10*'RAF - modified'!$C27</f>
        <v>19.399444249999998</v>
      </c>
      <c r="L11" s="62">
        <f>L10*'RAF - modified'!$C27</f>
        <v>17.226027160000001</v>
      </c>
      <c r="M11" s="62">
        <f>M10*'RAF - modified'!$C27</f>
        <v>12.4090817</v>
      </c>
      <c r="N11" s="62">
        <f>N10*'RAF - modified'!$C27</f>
        <v>12.775321869999999</v>
      </c>
      <c r="O11" s="62">
        <f>O10*'RAF - modified'!$C27</f>
        <v>5.9979947900000008</v>
      </c>
      <c r="P11" s="71">
        <f t="shared" si="1"/>
        <v>86.077576430000008</v>
      </c>
      <c r="Q11" s="62">
        <f>Q10*'RAF - modified'!$D27</f>
        <v>18.269706659999997</v>
      </c>
      <c r="R11" s="62">
        <f>R10*'RAF - modified'!$D27</f>
        <v>19.399444249999998</v>
      </c>
      <c r="S11" s="62">
        <f>S10*'RAF - modified'!$D27</f>
        <v>17.226027160000001</v>
      </c>
      <c r="T11" s="62">
        <f>T10*'RAF - modified'!$D27</f>
        <v>12.4090817</v>
      </c>
      <c r="U11" s="62">
        <f>U10*'RAF - modified'!$D27</f>
        <v>12.775321869999999</v>
      </c>
      <c r="V11" s="62">
        <f>V10*'RAF - modified'!$D27</f>
        <v>5.9979947900000008</v>
      </c>
      <c r="W11" s="71">
        <f t="shared" si="2"/>
        <v>86.077576430000008</v>
      </c>
      <c r="X11" s="62">
        <f>X10*'RAF - modified'!$E27</f>
        <v>18.269706659999997</v>
      </c>
      <c r="Y11" s="62">
        <f>Y10*'RAF - modified'!$E27</f>
        <v>19.399444249999998</v>
      </c>
      <c r="Z11" s="62">
        <f>Z10*'RAF - modified'!$E27</f>
        <v>17.226027160000001</v>
      </c>
      <c r="AA11" s="62">
        <f>AA10*'RAF - modified'!$E27</f>
        <v>12.4090817</v>
      </c>
      <c r="AB11" s="62">
        <f>AB10*'RAF - modified'!$E27</f>
        <v>12.775321869999999</v>
      </c>
      <c r="AC11" s="62">
        <f>AC10*'RAF - modified'!$E27</f>
        <v>5.9979947900000008</v>
      </c>
      <c r="AD11" s="71">
        <f t="shared" si="3"/>
        <v>86.077576430000008</v>
      </c>
    </row>
    <row r="12" spans="1:30">
      <c r="A12" s="211">
        <v>2028</v>
      </c>
      <c r="B12" s="211"/>
      <c r="C12" s="62">
        <f>C11*'RAF - modified'!$B28</f>
        <v>18.269706659999997</v>
      </c>
      <c r="D12" s="62">
        <f>D11*'RAF - modified'!$B28</f>
        <v>19.399444249999998</v>
      </c>
      <c r="E12" s="62">
        <f>E11*'RAF - modified'!$B28</f>
        <v>17.226027160000001</v>
      </c>
      <c r="F12" s="62">
        <f>F11*'RAF - modified'!$B28</f>
        <v>12.4090817</v>
      </c>
      <c r="G12" s="62">
        <f>G11*'RAF - modified'!$B28</f>
        <v>12.775321869999999</v>
      </c>
      <c r="H12" s="62">
        <f>H11*'RAF - modified'!$B28</f>
        <v>5.9979947900000008</v>
      </c>
      <c r="I12" s="71">
        <f t="shared" si="0"/>
        <v>86.077576430000008</v>
      </c>
      <c r="J12" s="62">
        <f>J11*'RAF - modified'!$C28</f>
        <v>18.269706659999997</v>
      </c>
      <c r="K12" s="62">
        <f>K11*'RAF - modified'!$C28</f>
        <v>19.399444249999998</v>
      </c>
      <c r="L12" s="62">
        <f>L11*'RAF - modified'!$C28</f>
        <v>17.226027160000001</v>
      </c>
      <c r="M12" s="62">
        <f>M11*'RAF - modified'!$C28</f>
        <v>12.4090817</v>
      </c>
      <c r="N12" s="62">
        <f>N11*'RAF - modified'!$C28</f>
        <v>12.775321869999999</v>
      </c>
      <c r="O12" s="62">
        <f>O11*'RAF - modified'!$C28</f>
        <v>5.9979947900000008</v>
      </c>
      <c r="P12" s="71">
        <f t="shared" si="1"/>
        <v>86.077576430000008</v>
      </c>
      <c r="Q12" s="62">
        <f>Q11*'RAF - modified'!$D28</f>
        <v>18.269706659999997</v>
      </c>
      <c r="R12" s="62">
        <f>R11*'RAF - modified'!$D28</f>
        <v>19.399444249999998</v>
      </c>
      <c r="S12" s="62">
        <f>S11*'RAF - modified'!$D28</f>
        <v>17.226027160000001</v>
      </c>
      <c r="T12" s="62">
        <f>T11*'RAF - modified'!$D28</f>
        <v>12.4090817</v>
      </c>
      <c r="U12" s="62">
        <f>U11*'RAF - modified'!$D28</f>
        <v>12.775321869999999</v>
      </c>
      <c r="V12" s="62">
        <f>V11*'RAF - modified'!$D28</f>
        <v>5.9979947900000008</v>
      </c>
      <c r="W12" s="71">
        <f t="shared" si="2"/>
        <v>86.077576430000008</v>
      </c>
      <c r="X12" s="62">
        <f>X11*'RAF - modified'!$E28</f>
        <v>18.269706659999997</v>
      </c>
      <c r="Y12" s="62">
        <f>Y11*'RAF - modified'!$E28</f>
        <v>19.399444249999998</v>
      </c>
      <c r="Z12" s="62">
        <f>Z11*'RAF - modified'!$E28</f>
        <v>17.226027160000001</v>
      </c>
      <c r="AA12" s="62">
        <f>AA11*'RAF - modified'!$E28</f>
        <v>12.4090817</v>
      </c>
      <c r="AB12" s="62">
        <f>AB11*'RAF - modified'!$E28</f>
        <v>12.775321869999999</v>
      </c>
      <c r="AC12" s="62">
        <f>AC11*'RAF - modified'!$E28</f>
        <v>5.9979947900000008</v>
      </c>
      <c r="AD12" s="71">
        <f t="shared" si="3"/>
        <v>86.077576430000008</v>
      </c>
    </row>
    <row r="13" spans="1:30">
      <c r="A13" s="211">
        <v>2029</v>
      </c>
      <c r="B13" s="211"/>
      <c r="C13" s="62">
        <f>C12*'RAF - modified'!$B29</f>
        <v>18.269706659999997</v>
      </c>
      <c r="D13" s="62">
        <f>D12*'RAF - modified'!$B29</f>
        <v>19.399444249999998</v>
      </c>
      <c r="E13" s="62">
        <f>E12*'RAF - modified'!$B29</f>
        <v>17.226027160000001</v>
      </c>
      <c r="F13" s="62">
        <f>F12*'RAF - modified'!$B29</f>
        <v>12.4090817</v>
      </c>
      <c r="G13" s="62">
        <f>G12*'RAF - modified'!$B29</f>
        <v>12.775321869999999</v>
      </c>
      <c r="H13" s="62">
        <f>H12*'RAF - modified'!$B29</f>
        <v>5.9979947900000008</v>
      </c>
      <c r="I13" s="71">
        <f t="shared" si="0"/>
        <v>86.077576430000008</v>
      </c>
      <c r="J13" s="62">
        <f>J12*'RAF - modified'!$C29</f>
        <v>18.269706659999997</v>
      </c>
      <c r="K13" s="62">
        <f>K12*'RAF - modified'!$C29</f>
        <v>19.399444249999998</v>
      </c>
      <c r="L13" s="62">
        <f>L12*'RAF - modified'!$C29</f>
        <v>17.226027160000001</v>
      </c>
      <c r="M13" s="62">
        <f>M12*'RAF - modified'!$C29</f>
        <v>12.4090817</v>
      </c>
      <c r="N13" s="62">
        <f>N12*'RAF - modified'!$C29</f>
        <v>12.775321869999999</v>
      </c>
      <c r="O13" s="62">
        <f>O12*'RAF - modified'!$C29</f>
        <v>5.9979947900000008</v>
      </c>
      <c r="P13" s="71">
        <f t="shared" si="1"/>
        <v>86.077576430000008</v>
      </c>
      <c r="Q13" s="62">
        <f>Q12*'RAF - modified'!$D29</f>
        <v>18.269706659999997</v>
      </c>
      <c r="R13" s="62">
        <f>R12*'RAF - modified'!$D29</f>
        <v>19.399444249999998</v>
      </c>
      <c r="S13" s="62">
        <f>S12*'RAF - modified'!$D29</f>
        <v>17.226027160000001</v>
      </c>
      <c r="T13" s="62">
        <f>T12*'RAF - modified'!$D29</f>
        <v>12.4090817</v>
      </c>
      <c r="U13" s="62">
        <f>U12*'RAF - modified'!$D29</f>
        <v>12.775321869999999</v>
      </c>
      <c r="V13" s="62">
        <f>V12*'RAF - modified'!$D29</f>
        <v>5.9979947900000008</v>
      </c>
      <c r="W13" s="71">
        <f t="shared" si="2"/>
        <v>86.077576430000008</v>
      </c>
      <c r="X13" s="62">
        <f>X12*'RAF - modified'!$E29</f>
        <v>18.269706659999997</v>
      </c>
      <c r="Y13" s="62">
        <f>Y12*'RAF - modified'!$E29</f>
        <v>19.399444249999998</v>
      </c>
      <c r="Z13" s="62">
        <f>Z12*'RAF - modified'!$E29</f>
        <v>17.226027160000001</v>
      </c>
      <c r="AA13" s="62">
        <f>AA12*'RAF - modified'!$E29</f>
        <v>12.4090817</v>
      </c>
      <c r="AB13" s="62">
        <f>AB12*'RAF - modified'!$E29</f>
        <v>12.775321869999999</v>
      </c>
      <c r="AC13" s="62">
        <f>AC12*'RAF - modified'!$E29</f>
        <v>5.9979947900000008</v>
      </c>
      <c r="AD13" s="71">
        <f t="shared" si="3"/>
        <v>86.077576430000008</v>
      </c>
    </row>
    <row r="14" spans="1:30">
      <c r="A14" s="211">
        <v>2030</v>
      </c>
      <c r="B14" s="211"/>
      <c r="C14" s="62">
        <f>C13*'RAF - modified'!$B30</f>
        <v>20.259277715273996</v>
      </c>
      <c r="D14" s="62">
        <f>D13*'RAF - modified'!$B30</f>
        <v>21.512043728824999</v>
      </c>
      <c r="E14" s="62">
        <f>E13*'RAF - modified'!$B30</f>
        <v>19.101941517724001</v>
      </c>
      <c r="F14" s="62">
        <f>F13*'RAF - modified'!$B30</f>
        <v>13.760430697129999</v>
      </c>
      <c r="G14" s="62">
        <f>G13*'RAF - modified'!$B30</f>
        <v>14.166554421642999</v>
      </c>
      <c r="H14" s="62">
        <f>H13*'RAF - modified'!$B30</f>
        <v>6.6511764226310008</v>
      </c>
      <c r="I14" s="71">
        <f t="shared" si="0"/>
        <v>95.451424503226988</v>
      </c>
      <c r="J14" s="62">
        <f>J13*'RAF - modified'!$C30</f>
        <v>20.525284644243595</v>
      </c>
      <c r="K14" s="62">
        <f>K13*'RAF - modified'!$C30</f>
        <v>21.794499637104995</v>
      </c>
      <c r="L14" s="62">
        <f>L13*'RAF - modified'!$C30</f>
        <v>19.352752473173599</v>
      </c>
      <c r="M14" s="62">
        <f>M13*'RAF - modified'!$C30</f>
        <v>13.941106926681998</v>
      </c>
      <c r="N14" s="62">
        <f>N13*'RAF - modified'!$C30</f>
        <v>14.352563108070198</v>
      </c>
      <c r="O14" s="62">
        <f>O13*'RAF - modified'!$C30</f>
        <v>6.7385072267734003</v>
      </c>
      <c r="P14" s="71">
        <f t="shared" si="1"/>
        <v>96.704714016047774</v>
      </c>
      <c r="Q14" s="62">
        <f>Q13*'RAF - modified'!$D30</f>
        <v>21.131656208288994</v>
      </c>
      <c r="R14" s="62">
        <f>R13*'RAF - modified'!$D30</f>
        <v>22.438367191762499</v>
      </c>
      <c r="S14" s="62">
        <f>S13*'RAF - modified'!$D30</f>
        <v>19.924484314614002</v>
      </c>
      <c r="T14" s="62">
        <f>T13*'RAF - modified'!$D30</f>
        <v>14.352964348304999</v>
      </c>
      <c r="U14" s="62">
        <f>U13*'RAF - modified'!$D30</f>
        <v>14.776576040935499</v>
      </c>
      <c r="V14" s="62">
        <f>V13*'RAF - modified'!$D30</f>
        <v>6.9375806738535006</v>
      </c>
      <c r="W14" s="71">
        <f t="shared" si="2"/>
        <v>99.561628777759495</v>
      </c>
      <c r="X14" s="62">
        <f>X13*'RAF - modified'!$E30</f>
        <v>21.512579592149997</v>
      </c>
      <c r="Y14" s="62">
        <f>Y13*'RAF - modified'!$E30</f>
        <v>22.842845604374997</v>
      </c>
      <c r="Z14" s="62">
        <f>Z13*'RAF - modified'!$E30</f>
        <v>20.283646980900002</v>
      </c>
      <c r="AA14" s="62">
        <f>AA13*'RAF - modified'!$E30</f>
        <v>14.611693701749999</v>
      </c>
      <c r="AB14" s="62">
        <f>AB13*'RAF - modified'!$E30</f>
        <v>15.042941501924998</v>
      </c>
      <c r="AC14" s="62">
        <f>AC13*'RAF - modified'!$E30</f>
        <v>7.0626388652250007</v>
      </c>
      <c r="AD14" s="71">
        <f t="shared" si="3"/>
        <v>101.35634624632499</v>
      </c>
    </row>
    <row r="15" spans="1:30">
      <c r="A15" s="211">
        <v>2031</v>
      </c>
      <c r="B15" s="211"/>
      <c r="C15" s="62">
        <f>C14*'RAF - modified'!$B31</f>
        <v>22.465513058467334</v>
      </c>
      <c r="D15" s="62">
        <f>D14*'RAF - modified'!$B31</f>
        <v>23.854705290894042</v>
      </c>
      <c r="E15" s="62">
        <f>E14*'RAF - modified'!$B31</f>
        <v>21.182142949004145</v>
      </c>
      <c r="F15" s="62">
        <f>F14*'RAF - modified'!$B31</f>
        <v>15.258941600047457</v>
      </c>
      <c r="G15" s="62">
        <f>G14*'RAF - modified'!$B31</f>
        <v>15.709292198159922</v>
      </c>
      <c r="H15" s="62">
        <f>H14*'RAF - modified'!$B31</f>
        <v>7.3754895350555172</v>
      </c>
      <c r="I15" s="71">
        <f t="shared" si="0"/>
        <v>105.8460846316284</v>
      </c>
      <c r="J15" s="62">
        <f>J14*'RAF - modified'!$C31</f>
        <v>23.059336286421907</v>
      </c>
      <c r="K15" s="62">
        <f>K14*'RAF - modified'!$C31</f>
        <v>24.485248562301976</v>
      </c>
      <c r="L15" s="62">
        <f>L14*'RAF - modified'!$C31</f>
        <v>21.74204329351161</v>
      </c>
      <c r="M15" s="62">
        <f>M14*'RAF - modified'!$C31</f>
        <v>15.662275987850157</v>
      </c>
      <c r="N15" s="62">
        <f>N14*'RAF - modified'!$C31</f>
        <v>16.124530549392542</v>
      </c>
      <c r="O15" s="62">
        <f>O14*'RAF - modified'!$C31</f>
        <v>7.5704433289908435</v>
      </c>
      <c r="P15" s="71">
        <f t="shared" si="1"/>
        <v>108.64387800846904</v>
      </c>
      <c r="Q15" s="62">
        <f>Q14*'RAF - modified'!$D31</f>
        <v>24.441930153317465</v>
      </c>
      <c r="R15" s="62">
        <f>R14*'RAF - modified'!$D31</f>
        <v>25.953337412352091</v>
      </c>
      <c r="S15" s="62">
        <f>S14*'RAF - modified'!$D31</f>
        <v>23.045654782498286</v>
      </c>
      <c r="T15" s="62">
        <f>T14*'RAF - modified'!$D31</f>
        <v>16.601356213466978</v>
      </c>
      <c r="U15" s="62">
        <f>U14*'RAF - modified'!$D31</f>
        <v>17.091326677748043</v>
      </c>
      <c r="V15" s="62">
        <f>V14*'RAF - modified'!$D31</f>
        <v>8.0243526864126515</v>
      </c>
      <c r="W15" s="71">
        <f t="shared" si="2"/>
        <v>115.15795792579551</v>
      </c>
      <c r="X15" s="62">
        <f>X14*'RAF - modified'!$E31</f>
        <v>25.33106246975662</v>
      </c>
      <c r="Y15" s="62">
        <f>Y14*'RAF - modified'!$E31</f>
        <v>26.897450699151559</v>
      </c>
      <c r="Z15" s="62">
        <f>Z14*'RAF - modified'!$E31</f>
        <v>23.883994320009752</v>
      </c>
      <c r="AA15" s="62">
        <f>AA14*'RAF - modified'!$E31</f>
        <v>17.205269333810623</v>
      </c>
      <c r="AB15" s="62">
        <f>AB14*'RAF - modified'!$E31</f>
        <v>17.713063618516685</v>
      </c>
      <c r="AC15" s="62">
        <f>AC14*'RAF - modified'!$E31</f>
        <v>8.3162572638024379</v>
      </c>
      <c r="AD15" s="71">
        <f t="shared" si="3"/>
        <v>119.34709770504767</v>
      </c>
    </row>
    <row r="16" spans="1:30">
      <c r="A16" s="211">
        <v>2032</v>
      </c>
      <c r="B16" s="211"/>
      <c r="C16" s="62">
        <f>C15*'RAF - modified'!$B32</f>
        <v>24.912007430534427</v>
      </c>
      <c r="D16" s="62">
        <f>D15*'RAF - modified'!$B32</f>
        <v>26.452482697072405</v>
      </c>
      <c r="E16" s="62">
        <f>E15*'RAF - modified'!$B32</f>
        <v>23.488878316150696</v>
      </c>
      <c r="F16" s="62">
        <f>F15*'RAF - modified'!$B32</f>
        <v>16.920640340292625</v>
      </c>
      <c r="G16" s="62">
        <f>G15*'RAF - modified'!$B32</f>
        <v>17.420034118539537</v>
      </c>
      <c r="H16" s="62">
        <f>H15*'RAF - modified'!$B32</f>
        <v>8.1786803454230625</v>
      </c>
      <c r="I16" s="71">
        <f t="shared" si="0"/>
        <v>117.37272324801273</v>
      </c>
      <c r="J16" s="62">
        <f>J15*'RAF - modified'!$C32</f>
        <v>25.906241944343552</v>
      </c>
      <c r="K16" s="62">
        <f>K15*'RAF - modified'!$C32</f>
        <v>27.508197349803776</v>
      </c>
      <c r="L16" s="62">
        <f>L15*'RAF - modified'!$C32</f>
        <v>24.426315958528551</v>
      </c>
      <c r="M16" s="62">
        <f>M15*'RAF - modified'!$C32</f>
        <v>17.595940581310135</v>
      </c>
      <c r="N16" s="62">
        <f>N15*'RAF - modified'!$C32</f>
        <v>18.115265091020543</v>
      </c>
      <c r="O16" s="62">
        <f>O15*'RAF - modified'!$C32</f>
        <v>8.5050902623880518</v>
      </c>
      <c r="P16" s="71">
        <f t="shared" si="1"/>
        <v>122.05705118739461</v>
      </c>
      <c r="Q16" s="62">
        <f>Q15*'RAF - modified'!$D32</f>
        <v>28.270758511834643</v>
      </c>
      <c r="R16" s="62">
        <f>R15*'RAF - modified'!$D32</f>
        <v>30.018927717997045</v>
      </c>
      <c r="S16" s="62">
        <f>S15*'RAF - modified'!$D32</f>
        <v>26.655756604176641</v>
      </c>
      <c r="T16" s="62">
        <f>T15*'RAF - modified'!$D32</f>
        <v>19.201958664306581</v>
      </c>
      <c r="U16" s="62">
        <f>U15*'RAF - modified'!$D32</f>
        <v>19.768683001817273</v>
      </c>
      <c r="V16" s="62">
        <f>V15*'RAF - modified'!$D32</f>
        <v>9.2813675347391928</v>
      </c>
      <c r="W16" s="71">
        <f t="shared" si="2"/>
        <v>133.19745203487136</v>
      </c>
      <c r="X16" s="62">
        <f>X15*'RAF - modified'!$E32</f>
        <v>29.827326058138421</v>
      </c>
      <c r="Y16" s="62">
        <f>Y15*'RAF - modified'!$E32</f>
        <v>31.67174819825096</v>
      </c>
      <c r="Z16" s="62">
        <f>Z15*'RAF - modified'!$E32</f>
        <v>28.123403311811483</v>
      </c>
      <c r="AA16" s="62">
        <f>AA15*'RAF - modified'!$E32</f>
        <v>20.259204640562007</v>
      </c>
      <c r="AB16" s="62">
        <f>AB15*'RAF - modified'!$E32</f>
        <v>20.857132410803395</v>
      </c>
      <c r="AC16" s="62">
        <f>AC15*'RAF - modified'!$E32</f>
        <v>9.7923929281273701</v>
      </c>
      <c r="AD16" s="71">
        <f t="shared" si="3"/>
        <v>140.53120754769361</v>
      </c>
    </row>
    <row r="17" spans="1:30">
      <c r="A17" s="211">
        <v>2033</v>
      </c>
      <c r="B17" s="211"/>
      <c r="C17" s="62">
        <f>C16*'RAF - modified'!$B33</f>
        <v>27.624925039719624</v>
      </c>
      <c r="D17" s="62">
        <f>D16*'RAF - modified'!$B33</f>
        <v>29.333158062783589</v>
      </c>
      <c r="E17" s="62">
        <f>E16*'RAF - modified'!$B33</f>
        <v>26.046817164779508</v>
      </c>
      <c r="F17" s="62">
        <f>F16*'RAF - modified'!$B33</f>
        <v>18.763298073350491</v>
      </c>
      <c r="G17" s="62">
        <f>G16*'RAF - modified'!$B33</f>
        <v>19.317075834048492</v>
      </c>
      <c r="H17" s="62">
        <f>H16*'RAF - modified'!$B33</f>
        <v>9.0693386350396334</v>
      </c>
      <c r="I17" s="71">
        <f t="shared" si="0"/>
        <v>130.15461280972133</v>
      </c>
      <c r="J17" s="62">
        <f>J16*'RAF - modified'!$C33</f>
        <v>29.104626574792206</v>
      </c>
      <c r="K17" s="62">
        <f>K16*'RAF - modified'!$C33</f>
        <v>30.904359394610548</v>
      </c>
      <c r="L17" s="62">
        <f>L16*'RAF - modified'!$C33</f>
        <v>27.441988926768484</v>
      </c>
      <c r="M17" s="62">
        <f>M16*'RAF - modified'!$C33</f>
        <v>19.768335405478684</v>
      </c>
      <c r="N17" s="62">
        <f>N16*'RAF - modified'!$C33</f>
        <v>20.351775719157938</v>
      </c>
      <c r="O17" s="62">
        <f>O16*'RAF - modified'!$C33</f>
        <v>9.5551287061824794</v>
      </c>
      <c r="P17" s="71">
        <f t="shared" si="1"/>
        <v>137.12621472699036</v>
      </c>
      <c r="Q17" s="62">
        <f>Q16*'RAF - modified'!$D33</f>
        <v>32.699372832713536</v>
      </c>
      <c r="R17" s="62">
        <f>R16*'RAF - modified'!$D33</f>
        <v>34.721392745021284</v>
      </c>
      <c r="S17" s="62">
        <f>S16*'RAF - modified'!$D33</f>
        <v>30.831380876220912</v>
      </c>
      <c r="T17" s="62">
        <f>T16*'RAF - modified'!$D33</f>
        <v>22.209945489070204</v>
      </c>
      <c r="U17" s="62">
        <f>U16*'RAF - modified'!$D33</f>
        <v>22.865447194051949</v>
      </c>
      <c r="V17" s="62">
        <f>V16*'RAF - modified'!$D33</f>
        <v>10.735293759056088</v>
      </c>
      <c r="W17" s="71">
        <f t="shared" si="2"/>
        <v>154.06283289613395</v>
      </c>
      <c r="X17" s="62">
        <f>X16*'RAF - modified'!$E33</f>
        <v>35.121676433457992</v>
      </c>
      <c r="Y17" s="62">
        <f>Y16*'RAF - modified'!$E33</f>
        <v>37.293483503440505</v>
      </c>
      <c r="Z17" s="62">
        <f>Z16*'RAF - modified'!$E33</f>
        <v>33.115307399658022</v>
      </c>
      <c r="AA17" s="62">
        <f>AA16*'RAF - modified'!$E33</f>
        <v>23.855213464261762</v>
      </c>
      <c r="AB17" s="62">
        <f>AB16*'RAF - modified'!$E33</f>
        <v>24.559273413720998</v>
      </c>
      <c r="AC17" s="62">
        <f>AC16*'RAF - modified'!$E33</f>
        <v>11.530542672869979</v>
      </c>
      <c r="AD17" s="71">
        <f t="shared" si="3"/>
        <v>165.47549688740926</v>
      </c>
    </row>
    <row r="18" spans="1:30">
      <c r="A18" s="211">
        <v>2034</v>
      </c>
      <c r="B18" s="211"/>
      <c r="C18" s="62">
        <f>C17*'RAF - modified'!$B34</f>
        <v>30.63327937654509</v>
      </c>
      <c r="D18" s="62">
        <f>D17*'RAF - modified'!$B34</f>
        <v>32.527538975820718</v>
      </c>
      <c r="E18" s="62">
        <f>E17*'RAF - modified'!$B34</f>
        <v>28.883315554023998</v>
      </c>
      <c r="F18" s="62">
        <f>F17*'RAF - modified'!$B34</f>
        <v>20.806621233538358</v>
      </c>
      <c r="G18" s="62">
        <f>G17*'RAF - modified'!$B34</f>
        <v>21.420705392376373</v>
      </c>
      <c r="H18" s="62">
        <f>H17*'RAF - modified'!$B34</f>
        <v>10.05698961239545</v>
      </c>
      <c r="I18" s="71">
        <f t="shared" si="0"/>
        <v>144.32845014469999</v>
      </c>
      <c r="J18" s="62">
        <f>J17*'RAF - modified'!$C34</f>
        <v>32.69788377171605</v>
      </c>
      <c r="K18" s="62">
        <f>K17*'RAF - modified'!$C34</f>
        <v>34.719811605469161</v>
      </c>
      <c r="L18" s="62">
        <f>L17*'RAF - modified'!$C34</f>
        <v>30.829976879667321</v>
      </c>
      <c r="M18" s="62">
        <f>M17*'RAF - modified'!$C34</f>
        <v>22.20893409463908</v>
      </c>
      <c r="N18" s="62">
        <f>N17*'RAF - modified'!$C34</f>
        <v>22.864405949445175</v>
      </c>
      <c r="O18" s="62">
        <f>O17*'RAF - modified'!$C34</f>
        <v>10.734804896247768</v>
      </c>
      <c r="P18" s="71">
        <f t="shared" si="1"/>
        <v>154.05581719718455</v>
      </c>
      <c r="Q18" s="62">
        <f>Q17*'RAF - modified'!$D34</f>
        <v>37.821729586958106</v>
      </c>
      <c r="R18" s="62">
        <f>R17*'RAF - modified'!$D34</f>
        <v>40.160498918528866</v>
      </c>
      <c r="S18" s="62">
        <f>S17*'RAF - modified'!$D34</f>
        <v>35.661116690480917</v>
      </c>
      <c r="T18" s="62">
        <f>T17*'RAF - modified'!$D34</f>
        <v>25.689133449933049</v>
      </c>
      <c r="U18" s="62">
        <f>U17*'RAF - modified'!$D34</f>
        <v>26.447319497000187</v>
      </c>
      <c r="V18" s="62">
        <f>V17*'RAF - modified'!$D34</f>
        <v>12.416977526412223</v>
      </c>
      <c r="W18" s="71">
        <f t="shared" si="2"/>
        <v>178.19677566931335</v>
      </c>
      <c r="X18" s="62">
        <f>X17*'RAF - modified'!$E34</f>
        <v>41.355774000396785</v>
      </c>
      <c r="Y18" s="62">
        <f>Y17*'RAF - modified'!$E34</f>
        <v>43.913076825301196</v>
      </c>
      <c r="Z18" s="62">
        <f>Z17*'RAF - modified'!$E34</f>
        <v>38.993274463097322</v>
      </c>
      <c r="AA18" s="62">
        <f>AA17*'RAF - modified'!$E34</f>
        <v>28.089513854168224</v>
      </c>
      <c r="AB18" s="62">
        <f>AB17*'RAF - modified'!$E34</f>
        <v>28.918544444656476</v>
      </c>
      <c r="AC18" s="62">
        <f>AC17*'RAF - modified'!$E34</f>
        <v>13.577213997304399</v>
      </c>
      <c r="AD18" s="71">
        <f t="shared" si="3"/>
        <v>194.84739758492441</v>
      </c>
    </row>
    <row r="19" spans="1:30">
      <c r="A19" s="211">
        <v>2035</v>
      </c>
      <c r="B19" s="211"/>
      <c r="C19" s="62">
        <f>C18*'RAF - modified'!$B35</f>
        <v>33.969243500650848</v>
      </c>
      <c r="D19" s="62">
        <f>D18*'RAF - modified'!$B35</f>
        <v>36.069787970287592</v>
      </c>
      <c r="E19" s="62">
        <f>E18*'RAF - modified'!$B35</f>
        <v>32.028708617857212</v>
      </c>
      <c r="F19" s="62">
        <f>F18*'RAF - modified'!$B35</f>
        <v>23.072462285870685</v>
      </c>
      <c r="G19" s="62">
        <f>G18*'RAF - modified'!$B35</f>
        <v>23.753420209606158</v>
      </c>
      <c r="H19" s="62">
        <f>H18*'RAF - modified'!$B35</f>
        <v>11.152195781185315</v>
      </c>
      <c r="I19" s="71">
        <f t="shared" si="0"/>
        <v>160.04581836545782</v>
      </c>
      <c r="J19" s="62">
        <f>J18*'RAF - modified'!$C35</f>
        <v>36.734764502172112</v>
      </c>
      <c r="K19" s="62">
        <f>K18*'RAF - modified'!$C35</f>
        <v>39.00631954628038</v>
      </c>
      <c r="L19" s="62">
        <f>L18*'RAF - modified'!$C35</f>
        <v>34.636245825231043</v>
      </c>
      <c r="M19" s="62">
        <f>M18*'RAF - modified'!$C35</f>
        <v>24.950849097963218</v>
      </c>
      <c r="N19" s="62">
        <f>N18*'RAF - modified'!$C35</f>
        <v>25.687245507963674</v>
      </c>
      <c r="O19" s="62">
        <f>O18*'RAF - modified'!$C35</f>
        <v>12.060123908738516</v>
      </c>
      <c r="P19" s="71">
        <f t="shared" si="1"/>
        <v>173.07554838834895</v>
      </c>
      <c r="Q19" s="62">
        <f>Q18*'RAF - modified'!$D35</f>
        <v>43.746503526755092</v>
      </c>
      <c r="R19" s="62">
        <f>R18*'RAF - modified'!$D35</f>
        <v>46.451641074116409</v>
      </c>
      <c r="S19" s="62">
        <f>S18*'RAF - modified'!$D35</f>
        <v>41.247430620044753</v>
      </c>
      <c r="T19" s="62">
        <f>T18*'RAF - modified'!$D35</f>
        <v>29.713336204865062</v>
      </c>
      <c r="U19" s="62">
        <f>U18*'RAF - modified'!$D35</f>
        <v>30.590292096205264</v>
      </c>
      <c r="V19" s="62">
        <f>V18*'RAF - modified'!$D35</f>
        <v>14.362097055924698</v>
      </c>
      <c r="W19" s="71">
        <f t="shared" si="2"/>
        <v>206.11130057791129</v>
      </c>
      <c r="X19" s="62">
        <f>X18*'RAF - modified'!$E35</f>
        <v>48.696423885467212</v>
      </c>
      <c r="Y19" s="62">
        <f>Y18*'RAF - modified'!$E35</f>
        <v>51.707647961792155</v>
      </c>
      <c r="Z19" s="62">
        <f>Z18*'RAF - modified'!$E35</f>
        <v>45.914580680297099</v>
      </c>
      <c r="AA19" s="62">
        <f>AA18*'RAF - modified'!$E35</f>
        <v>33.075402563283085</v>
      </c>
      <c r="AB19" s="62">
        <f>AB18*'RAF - modified'!$E35</f>
        <v>34.051586083582997</v>
      </c>
      <c r="AC19" s="62">
        <f>AC18*'RAF - modified'!$E35</f>
        <v>15.98716948182593</v>
      </c>
      <c r="AD19" s="71">
        <f t="shared" si="3"/>
        <v>229.43281065624848</v>
      </c>
    </row>
    <row r="20" spans="1:30">
      <c r="A20" s="211">
        <v>2036</v>
      </c>
      <c r="B20" s="211"/>
      <c r="C20" s="62">
        <f>C19*'RAF - modified'!$B36</f>
        <v>37.668494117871724</v>
      </c>
      <c r="D20" s="62">
        <f>D19*'RAF - modified'!$B36</f>
        <v>39.997787880251913</v>
      </c>
      <c r="E20" s="62">
        <f>E19*'RAF - modified'!$B36</f>
        <v>35.516634986341863</v>
      </c>
      <c r="F20" s="62">
        <f>F19*'RAF - modified'!$B36</f>
        <v>25.585053428802002</v>
      </c>
      <c r="G20" s="62">
        <f>G19*'RAF - modified'!$B36</f>
        <v>26.340167670432269</v>
      </c>
      <c r="H20" s="62">
        <f>H19*'RAF - modified'!$B36</f>
        <v>12.366669901756396</v>
      </c>
      <c r="I20" s="71">
        <f t="shared" si="0"/>
        <v>177.47480798545615</v>
      </c>
      <c r="J20" s="62">
        <f>J19*'RAF - modified'!$C36</f>
        <v>41.270038527610275</v>
      </c>
      <c r="K20" s="62">
        <f>K19*'RAF - modified'!$C36</f>
        <v>43.822039757464154</v>
      </c>
      <c r="L20" s="62">
        <f>L19*'RAF - modified'!$C36</f>
        <v>38.912436734814065</v>
      </c>
      <c r="M20" s="62">
        <f>M19*'RAF - modified'!$C36</f>
        <v>28.031280927597756</v>
      </c>
      <c r="N20" s="62">
        <f>N19*'RAF - modified'!$C36</f>
        <v>28.858592838376865</v>
      </c>
      <c r="O20" s="62">
        <f>O19*'RAF - modified'!$C36</f>
        <v>13.549066806511373</v>
      </c>
      <c r="P20" s="71">
        <f t="shared" si="1"/>
        <v>194.44345559237448</v>
      </c>
      <c r="Q20" s="62">
        <f>Q19*'RAF - modified'!$D36</f>
        <v>50.599393304221273</v>
      </c>
      <c r="R20" s="62">
        <f>R19*'RAF - modified'!$D36</f>
        <v>53.728290648376742</v>
      </c>
      <c r="S20" s="62">
        <f>S19*'RAF - modified'!$D36</f>
        <v>47.708840626674764</v>
      </c>
      <c r="T20" s="62">
        <f>T19*'RAF - modified'!$D36</f>
        <v>34.367930321357171</v>
      </c>
      <c r="U20" s="62">
        <f>U19*'RAF - modified'!$D36</f>
        <v>35.382261353075819</v>
      </c>
      <c r="V20" s="62">
        <f>V19*'RAF - modified'!$D36</f>
        <v>16.611919559735302</v>
      </c>
      <c r="W20" s="71">
        <f t="shared" si="2"/>
        <v>238.39863581344108</v>
      </c>
      <c r="X20" s="62">
        <f>X19*'RAF - modified'!$E36</f>
        <v>57.340039125137643</v>
      </c>
      <c r="Y20" s="62">
        <f>Y19*'RAF - modified'!$E36</f>
        <v>60.885755475010264</v>
      </c>
      <c r="Z20" s="62">
        <f>Z19*'RAF - modified'!$E36</f>
        <v>54.064418751049836</v>
      </c>
      <c r="AA20" s="62">
        <f>AA19*'RAF - modified'!$E36</f>
        <v>38.946286518265829</v>
      </c>
      <c r="AB20" s="62">
        <f>AB19*'RAF - modified'!$E36</f>
        <v>40.095742613418977</v>
      </c>
      <c r="AC20" s="62">
        <f>AC19*'RAF - modified'!$E36</f>
        <v>18.824892064850033</v>
      </c>
      <c r="AD20" s="71">
        <f t="shared" si="3"/>
        <v>270.15713454773254</v>
      </c>
    </row>
    <row r="21" spans="1:30">
      <c r="A21" s="211">
        <v>2037</v>
      </c>
      <c r="B21" s="211"/>
      <c r="C21" s="62">
        <f>C20*'RAF - modified'!$B37</f>
        <v>41.770593127307954</v>
      </c>
      <c r="D21" s="62">
        <f>D20*'RAF - modified'!$B37</f>
        <v>44.353546980411345</v>
      </c>
      <c r="E21" s="62">
        <f>E20*'RAF - modified'!$B37</f>
        <v>39.384396536354494</v>
      </c>
      <c r="F21" s="62">
        <f>F20*'RAF - modified'!$B37</f>
        <v>28.371265747198539</v>
      </c>
      <c r="G21" s="62">
        <f>G20*'RAF - modified'!$B37</f>
        <v>29.208611929742343</v>
      </c>
      <c r="H21" s="62">
        <f>H20*'RAF - modified'!$B37</f>
        <v>13.713400254057667</v>
      </c>
      <c r="I21" s="71">
        <f t="shared" si="0"/>
        <v>196.80181457507234</v>
      </c>
      <c r="J21" s="62">
        <f>J20*'RAF - modified'!$C37</f>
        <v>46.365237484229034</v>
      </c>
      <c r="K21" s="62">
        <f>K20*'RAF - modified'!$C37</f>
        <v>49.232308785920672</v>
      </c>
      <c r="L21" s="62">
        <f>L20*'RAF - modified'!$C37</f>
        <v>43.716566174094204</v>
      </c>
      <c r="M21" s="62">
        <f>M20*'RAF - modified'!$C37</f>
        <v>31.492022870918973</v>
      </c>
      <c r="N21" s="62">
        <f>N20*'RAF - modified'!$C37</f>
        <v>32.421474710202872</v>
      </c>
      <c r="O21" s="62">
        <f>O20*'RAF - modified'!$C37</f>
        <v>15.221834594443266</v>
      </c>
      <c r="P21" s="71">
        <f t="shared" si="1"/>
        <v>218.44944461980899</v>
      </c>
      <c r="Q21" s="62">
        <f>Q20*'RAF - modified'!$D37</f>
        <v>58.525788265327535</v>
      </c>
      <c r="R21" s="62">
        <f>R20*'RAF - modified'!$D37</f>
        <v>62.144827378444958</v>
      </c>
      <c r="S21" s="62">
        <f>S20*'RAF - modified'!$D37</f>
        <v>55.182430510843361</v>
      </c>
      <c r="T21" s="62">
        <f>T20*'RAF - modified'!$D37</f>
        <v>39.751666606197773</v>
      </c>
      <c r="U21" s="62">
        <f>U20*'RAF - modified'!$D37</f>
        <v>40.924892594035143</v>
      </c>
      <c r="V21" s="62">
        <f>V20*'RAF - modified'!$D37</f>
        <v>19.214176758767838</v>
      </c>
      <c r="W21" s="71">
        <f t="shared" si="2"/>
        <v>275.74378211361665</v>
      </c>
      <c r="X21" s="62">
        <f>X20*'RAF - modified'!$E37</f>
        <v>67.51789606984957</v>
      </c>
      <c r="Y21" s="62">
        <f>Y20*'RAF - modified'!$E37</f>
        <v>71.692977071824586</v>
      </c>
      <c r="Z21" s="62">
        <f>Z20*'RAF - modified'!$E37</f>
        <v>63.660853079361182</v>
      </c>
      <c r="AA21" s="62">
        <f>AA20*'RAF - modified'!$E37</f>
        <v>45.859252375258016</v>
      </c>
      <c r="AB21" s="62">
        <f>AB20*'RAF - modified'!$E37</f>
        <v>47.212736927300845</v>
      </c>
      <c r="AC21" s="62">
        <f>AC20*'RAF - modified'!$E37</f>
        <v>22.166310406360914</v>
      </c>
      <c r="AD21" s="71">
        <f t="shared" si="3"/>
        <v>318.1100259299551</v>
      </c>
    </row>
    <row r="22" spans="1:30">
      <c r="A22" s="211">
        <v>2038</v>
      </c>
      <c r="B22" s="211"/>
      <c r="C22" s="62">
        <f>C21*'RAF - modified'!$B38</f>
        <v>46.319410718871794</v>
      </c>
      <c r="D22" s="62">
        <f>D21*'RAF - modified'!$B38</f>
        <v>49.183648246578137</v>
      </c>
      <c r="E22" s="62">
        <f>E21*'RAF - modified'!$B38</f>
        <v>43.6733573191635</v>
      </c>
      <c r="F22" s="62">
        <f>F21*'RAF - modified'!$B38</f>
        <v>31.460896587068458</v>
      </c>
      <c r="G22" s="62">
        <f>G21*'RAF - modified'!$B38</f>
        <v>32.389429768891283</v>
      </c>
      <c r="H22" s="62">
        <f>H21*'RAF - modified'!$B38</f>
        <v>15.206789541724547</v>
      </c>
      <c r="I22" s="71">
        <f t="shared" si="0"/>
        <v>218.23353218229772</v>
      </c>
      <c r="J22" s="62">
        <f>J21*'RAF - modified'!$C38</f>
        <v>52.089489704031948</v>
      </c>
      <c r="K22" s="62">
        <f>K21*'RAF - modified'!$C38</f>
        <v>55.310529628630434</v>
      </c>
      <c r="L22" s="62">
        <f>L21*'RAF - modified'!$C38</f>
        <v>49.113813433947868</v>
      </c>
      <c r="M22" s="62">
        <f>M21*'RAF - modified'!$C38</f>
        <v>35.380028014562626</v>
      </c>
      <c r="N22" s="62">
        <f>N21*'RAF - modified'!$C38</f>
        <v>36.424229977924519</v>
      </c>
      <c r="O22" s="62">
        <f>O21*'RAF - modified'!$C38</f>
        <v>17.101122293473228</v>
      </c>
      <c r="P22" s="71">
        <f t="shared" si="1"/>
        <v>245.4192130525706</v>
      </c>
      <c r="Q22" s="62">
        <f>Q21*'RAF - modified'!$D38</f>
        <v>67.693852997091085</v>
      </c>
      <c r="R22" s="62">
        <f>R21*'RAF - modified'!$D38</f>
        <v>71.879814587278361</v>
      </c>
      <c r="S22" s="62">
        <f>S21*'RAF - modified'!$D38</f>
        <v>63.826758250366971</v>
      </c>
      <c r="T22" s="62">
        <f>T21*'RAF - modified'!$D38</f>
        <v>45.978765180058652</v>
      </c>
      <c r="U22" s="62">
        <f>U21*'RAF - modified'!$D38</f>
        <v>47.335777018890745</v>
      </c>
      <c r="V22" s="62">
        <f>V21*'RAF - modified'!$D38</f>
        <v>22.22407754802882</v>
      </c>
      <c r="W22" s="71">
        <f t="shared" si="2"/>
        <v>318.93904558171465</v>
      </c>
      <c r="X22" s="62">
        <f>X21*'RAF - modified'!$E38</f>
        <v>79.502322622247874</v>
      </c>
      <c r="Y22" s="62">
        <f>Y21*'RAF - modified'!$E38</f>
        <v>84.41848050207345</v>
      </c>
      <c r="Z22" s="62">
        <f>Z21*'RAF - modified'!$E38</f>
        <v>74.960654500947797</v>
      </c>
      <c r="AA22" s="62">
        <f>AA21*'RAF - modified'!$E38</f>
        <v>53.999269671866315</v>
      </c>
      <c r="AB22" s="62">
        <f>AB21*'RAF - modified'!$E38</f>
        <v>55.592997731896745</v>
      </c>
      <c r="AC22" s="62">
        <f>AC21*'RAF - modified'!$E38</f>
        <v>26.100830503489977</v>
      </c>
      <c r="AD22" s="71">
        <f t="shared" si="3"/>
        <v>374.57455553252214</v>
      </c>
    </row>
    <row r="23" spans="1:30">
      <c r="A23" s="211">
        <v>2039</v>
      </c>
      <c r="B23" s="211"/>
      <c r="C23" s="62">
        <f>C22*'RAF - modified'!$B39</f>
        <v>51.363594546156932</v>
      </c>
      <c r="D23" s="62">
        <f>D22*'RAF - modified'!$B39</f>
        <v>54.539747540630493</v>
      </c>
      <c r="E23" s="62">
        <f>E22*'RAF - modified'!$B39</f>
        <v>48.429385931220402</v>
      </c>
      <c r="F23" s="62">
        <f>F22*'RAF - modified'!$B39</f>
        <v>34.886988225400209</v>
      </c>
      <c r="G23" s="62">
        <f>G22*'RAF - modified'!$B39</f>
        <v>35.916638670723543</v>
      </c>
      <c r="H23" s="62">
        <f>H22*'RAF - modified'!$B39</f>
        <v>16.862808922818349</v>
      </c>
      <c r="I23" s="71">
        <f t="shared" si="0"/>
        <v>241.99916383694992</v>
      </c>
      <c r="J23" s="62">
        <f>J22*'RAF - modified'!$C39</f>
        <v>58.52045810289173</v>
      </c>
      <c r="K23" s="62">
        <f>K22*'RAF - modified'!$C39</f>
        <v>62.13916761658114</v>
      </c>
      <c r="L23" s="62">
        <f>L22*'RAF - modified'!$C39</f>
        <v>55.177404840503065</v>
      </c>
      <c r="M23" s="62">
        <f>M22*'RAF - modified'!$C39</f>
        <v>39.748046273240526</v>
      </c>
      <c r="N23" s="62">
        <f>N22*'RAF - modified'!$C39</f>
        <v>40.921165410999073</v>
      </c>
      <c r="O23" s="62">
        <f>O22*'RAF - modified'!$C39</f>
        <v>19.21242685182543</v>
      </c>
      <c r="P23" s="71">
        <f t="shared" si="1"/>
        <v>275.71866909604103</v>
      </c>
      <c r="Q23" s="62">
        <f>Q22*'RAF - modified'!$D39</f>
        <v>78.298095069085406</v>
      </c>
      <c r="R23" s="62">
        <f>R22*'RAF - modified'!$D39</f>
        <v>83.139787542375515</v>
      </c>
      <c r="S23" s="62">
        <f>S22*'RAF - modified'!$D39</f>
        <v>73.825219930286949</v>
      </c>
      <c r="T23" s="62">
        <f>T22*'RAF - modified'!$D39</f>
        <v>53.181338745514836</v>
      </c>
      <c r="U23" s="62">
        <f>U22*'RAF - modified'!$D39</f>
        <v>54.750926488899978</v>
      </c>
      <c r="V23" s="62">
        <f>V22*'RAF - modified'!$D39</f>
        <v>25.705479295927535</v>
      </c>
      <c r="W23" s="71">
        <f t="shared" si="2"/>
        <v>368.90084707209024</v>
      </c>
      <c r="X23" s="62">
        <f>X22*'RAF - modified'!$E39</f>
        <v>93.613984887696873</v>
      </c>
      <c r="Y23" s="62">
        <f>Y22*'RAF - modified'!$E39</f>
        <v>99.402760791191483</v>
      </c>
      <c r="Z23" s="62">
        <f>Z22*'RAF - modified'!$E39</f>
        <v>88.266170674866032</v>
      </c>
      <c r="AA23" s="62">
        <f>AA22*'RAF - modified'!$E39</f>
        <v>63.584140038622586</v>
      </c>
      <c r="AB23" s="62">
        <f>AB22*'RAF - modified'!$E39</f>
        <v>65.460754829308414</v>
      </c>
      <c r="AC23" s="62">
        <f>AC22*'RAF - modified'!$E39</f>
        <v>30.733727917859447</v>
      </c>
      <c r="AD23" s="71">
        <f t="shared" si="3"/>
        <v>441.06153913954483</v>
      </c>
    </row>
    <row r="24" spans="1:30">
      <c r="A24" s="211">
        <v>2040</v>
      </c>
      <c r="B24" s="211"/>
      <c r="C24" s="62">
        <f>C23*'RAF - modified'!$B40</f>
        <v>61.14116840396337</v>
      </c>
      <c r="D24" s="62">
        <f>D23*'RAF - modified'!$B40</f>
        <v>64.921933882464913</v>
      </c>
      <c r="E24" s="62">
        <f>E23*'RAF - modified'!$B40</f>
        <v>57.648403837087521</v>
      </c>
      <c r="F24" s="62">
        <f>F23*'RAF - modified'!$B40</f>
        <v>41.528075303987393</v>
      </c>
      <c r="G24" s="62">
        <f>G23*'RAF - modified'!$B40</f>
        <v>42.753730008082478</v>
      </c>
      <c r="H24" s="62">
        <f>H23*'RAF - modified'!$B40</f>
        <v>20.072813229366052</v>
      </c>
      <c r="I24" s="71">
        <f t="shared" si="0"/>
        <v>288.0661246649517</v>
      </c>
      <c r="J24" s="62">
        <f>J23*'RAF - modified'!$C40</f>
        <v>73.05342866816386</v>
      </c>
      <c r="K24" s="62">
        <f>K23*'RAF - modified'!$C40</f>
        <v>77.570808502482905</v>
      </c>
      <c r="L24" s="62">
        <f>L23*'RAF - modified'!$C40</f>
        <v>68.880161558593599</v>
      </c>
      <c r="M24" s="62">
        <f>M23*'RAF - modified'!$C40</f>
        <v>49.619076084737081</v>
      </c>
      <c r="N24" s="62">
        <f>N23*'RAF - modified'!$C40</f>
        <v>51.083527629166582</v>
      </c>
      <c r="O24" s="62">
        <f>O23*'RAF - modified'!$C40</f>
        <v>23.98364093620776</v>
      </c>
      <c r="P24" s="71">
        <f t="shared" si="1"/>
        <v>344.19064337935174</v>
      </c>
      <c r="Q24" s="62">
        <f>Q23*'RAF - modified'!$D40</f>
        <v>103.9814362136468</v>
      </c>
      <c r="R24" s="62">
        <f>R23*'RAF - modified'!$D40</f>
        <v>110.41130065202553</v>
      </c>
      <c r="S24" s="62">
        <f>S23*'RAF - modified'!$D40</f>
        <v>98.041368571819675</v>
      </c>
      <c r="T24" s="62">
        <f>T23*'RAF - modified'!$D40</f>
        <v>70.625881480818606</v>
      </c>
      <c r="U24" s="62">
        <f>U23*'RAF - modified'!$D40</f>
        <v>72.710325395788942</v>
      </c>
      <c r="V24" s="62">
        <f>V23*'RAF - modified'!$D40</f>
        <v>34.137390614577683</v>
      </c>
      <c r="W24" s="71">
        <f t="shared" si="2"/>
        <v>489.90770292867722</v>
      </c>
      <c r="X24" s="62">
        <f>X23*'RAF - modified'!$E40</f>
        <v>134.25556028684159</v>
      </c>
      <c r="Y24" s="62">
        <f>Y23*'RAF - modified'!$E40</f>
        <v>142.55747536107936</v>
      </c>
      <c r="Z24" s="62">
        <f>Z23*'RAF - modified'!$E40</f>
        <v>126.58604601165237</v>
      </c>
      <c r="AA24" s="62">
        <f>AA23*'RAF - modified'!$E40</f>
        <v>91.188558594990198</v>
      </c>
      <c r="AB24" s="62">
        <f>AB23*'RAF - modified'!$E40</f>
        <v>93.879886930904362</v>
      </c>
      <c r="AC24" s="62">
        <f>AC23*'RAF - modified'!$E40</f>
        <v>44.076468556118947</v>
      </c>
      <c r="AD24" s="71">
        <f t="shared" si="3"/>
        <v>632.54399574158674</v>
      </c>
    </row>
    <row r="25" spans="1:30">
      <c r="A25" s="211">
        <v>2041</v>
      </c>
      <c r="B25" s="211"/>
      <c r="C25" s="62">
        <f>C24*'RAF - modified'!$B41</f>
        <v>72.780001221341848</v>
      </c>
      <c r="D25" s="62">
        <f>D24*'RAF - modified'!$B41</f>
        <v>77.280473216330932</v>
      </c>
      <c r="E25" s="62">
        <f>E24*'RAF - modified'!$B41</f>
        <v>68.62235399151551</v>
      </c>
      <c r="F25" s="62">
        <f>F24*'RAF - modified'!$B41</f>
        <v>49.433359718854433</v>
      </c>
      <c r="G25" s="62">
        <f>G24*'RAF - modified'!$B41</f>
        <v>50.892330052421059</v>
      </c>
      <c r="H25" s="62">
        <f>H24*'RAF - modified'!$B41</f>
        <v>23.893873955708173</v>
      </c>
      <c r="I25" s="71">
        <f t="shared" si="0"/>
        <v>342.90239215617197</v>
      </c>
      <c r="J25" s="62">
        <f>J24*'RAF - modified'!$C41</f>
        <v>91.195517143615675</v>
      </c>
      <c r="K25" s="62">
        <f>K24*'RAF - modified'!$C41</f>
        <v>96.834743085989516</v>
      </c>
      <c r="L25" s="62">
        <f>L24*'RAF - modified'!$C41</f>
        <v>85.98586088005473</v>
      </c>
      <c r="M25" s="62">
        <f>M24*'RAF - modified'!$C41</f>
        <v>61.941477439620691</v>
      </c>
      <c r="N25" s="62">
        <f>N24*'RAF - modified'!$C41</f>
        <v>63.76961088059381</v>
      </c>
      <c r="O25" s="62">
        <f>O24*'RAF - modified'!$C41</f>
        <v>29.939738326305594</v>
      </c>
      <c r="P25" s="71">
        <f t="shared" si="1"/>
        <v>429.66694775618004</v>
      </c>
      <c r="Q25" s="62">
        <f>Q24*'RAF - modified'!$D41</f>
        <v>138.08942692044721</v>
      </c>
      <c r="R25" s="62">
        <f>R24*'RAF - modified'!$D41</f>
        <v>146.62841549190296</v>
      </c>
      <c r="S25" s="62">
        <f>S24*'RAF - modified'!$D41</f>
        <v>130.20089829074797</v>
      </c>
      <c r="T25" s="62">
        <f>T24*'RAF - modified'!$D41</f>
        <v>93.792583124156721</v>
      </c>
      <c r="U25" s="62">
        <f>U24*'RAF - modified'!$D41</f>
        <v>96.560766332115634</v>
      </c>
      <c r="V25" s="62">
        <f>V24*'RAF - modified'!$D41</f>
        <v>45.335137483971451</v>
      </c>
      <c r="W25" s="71">
        <f t="shared" si="2"/>
        <v>650.60722764334196</v>
      </c>
      <c r="X25" s="62">
        <f>X24*'RAF - modified'!$E41</f>
        <v>192.54126922977099</v>
      </c>
      <c r="Y25" s="62">
        <f>Y24*'RAF - modified'!$E41</f>
        <v>204.44737771433833</v>
      </c>
      <c r="Z25" s="62">
        <f>Z24*'RAF - modified'!$E41</f>
        <v>181.54211202715112</v>
      </c>
      <c r="AA25" s="62">
        <f>AA24*'RAF - modified'!$E41</f>
        <v>130.77715942341925</v>
      </c>
      <c r="AB25" s="62">
        <f>AB24*'RAF - modified'!$E41</f>
        <v>134.63690104308719</v>
      </c>
      <c r="AC25" s="62">
        <f>AC24*'RAF - modified'!$E41</f>
        <v>63.211826615072425</v>
      </c>
      <c r="AD25" s="71">
        <f t="shared" si="3"/>
        <v>907.15664605283928</v>
      </c>
    </row>
    <row r="26" spans="1:30">
      <c r="A26" s="211">
        <v>2042</v>
      </c>
      <c r="B26" s="211"/>
      <c r="C26" s="62">
        <f>C25*'RAF - modified'!$B42</f>
        <v>86.634402253836484</v>
      </c>
      <c r="D26" s="62">
        <f>D25*'RAF - modified'!$B42</f>
        <v>91.991584097791701</v>
      </c>
      <c r="E26" s="62">
        <f>E25*'RAF - modified'!$B42</f>
        <v>81.685305297340406</v>
      </c>
      <c r="F26" s="62">
        <f>F25*'RAF - modified'!$B42</f>
        <v>58.84349407493557</v>
      </c>
      <c r="G26" s="62">
        <f>G25*'RAF - modified'!$B42</f>
        <v>60.580194001199935</v>
      </c>
      <c r="H26" s="62">
        <f>H25*'RAF - modified'!$B42</f>
        <v>28.442311801916784</v>
      </c>
      <c r="I26" s="71">
        <f t="shared" si="0"/>
        <v>408.17729152702083</v>
      </c>
      <c r="J26" s="62">
        <f>J25*'RAF - modified'!$C42</f>
        <v>113.84301187106119</v>
      </c>
      <c r="K26" s="62">
        <f>K25*'RAF - modified'!$C42</f>
        <v>120.88268318396415</v>
      </c>
      <c r="L26" s="62">
        <f>L25*'RAF - modified'!$C42</f>
        <v>107.33958957100752</v>
      </c>
      <c r="M26" s="62">
        <f>M25*'RAF - modified'!$C42</f>
        <v>77.324023946976098</v>
      </c>
      <c r="N26" s="62">
        <f>N25*'RAF - modified'!$C42</f>
        <v>79.606156046680482</v>
      </c>
      <c r="O26" s="62">
        <f>O25*'RAF - modified'!$C42</f>
        <v>37.374972942260328</v>
      </c>
      <c r="P26" s="71">
        <f t="shared" si="1"/>
        <v>536.37043756194976</v>
      </c>
      <c r="Q26" s="62">
        <f>Q25*'RAF - modified'!$D42</f>
        <v>183.3855207388923</v>
      </c>
      <c r="R26" s="62">
        <f>R25*'RAF - modified'!$D42</f>
        <v>194.72546834155696</v>
      </c>
      <c r="S26" s="62">
        <f>S25*'RAF - modified'!$D42</f>
        <v>172.90939694807912</v>
      </c>
      <c r="T26" s="62">
        <f>T25*'RAF - modified'!$D42</f>
        <v>124.5584262405426</v>
      </c>
      <c r="U26" s="62">
        <f>U25*'RAF - modified'!$D42</f>
        <v>128.23462890437619</v>
      </c>
      <c r="V26" s="62">
        <f>V25*'RAF - modified'!$D42</f>
        <v>60.205969281463766</v>
      </c>
      <c r="W26" s="71">
        <f t="shared" si="2"/>
        <v>864.01941045491105</v>
      </c>
      <c r="X26" s="62">
        <f>X25*'RAF - modified'!$E42</f>
        <v>276.13113585318376</v>
      </c>
      <c r="Y26" s="62">
        <f>Y25*'RAF - modified'!$E42</f>
        <v>293.20616227524118</v>
      </c>
      <c r="Z26" s="62">
        <f>Z25*'RAF - modified'!$E42</f>
        <v>260.35680454261848</v>
      </c>
      <c r="AA26" s="62">
        <f>AA25*'RAF - modified'!$E42</f>
        <v>187.55275541550247</v>
      </c>
      <c r="AB26" s="62">
        <f>AB25*'RAF - modified'!$E42</f>
        <v>193.08816526193306</v>
      </c>
      <c r="AC26" s="62">
        <f>AC25*'RAF - modified'!$E42</f>
        <v>90.654609021739972</v>
      </c>
      <c r="AD26" s="71">
        <f t="shared" si="3"/>
        <v>1300.9896323702189</v>
      </c>
    </row>
    <row r="27" spans="1:30">
      <c r="A27" s="211">
        <v>2043</v>
      </c>
      <c r="B27" s="211"/>
      <c r="C27" s="62">
        <f>C26*'RAF - modified'!$B43</f>
        <v>103.1261270668768</v>
      </c>
      <c r="D27" s="62">
        <f>D26*'RAF - modified'!$B43</f>
        <v>109.50310204664734</v>
      </c>
      <c r="E27" s="62">
        <f>E26*'RAF - modified'!$B43</f>
        <v>97.234920013742126</v>
      </c>
      <c r="F27" s="62">
        <f>F26*'RAF - modified'!$B43</f>
        <v>70.044941607040315</v>
      </c>
      <c r="G27" s="62">
        <f>G26*'RAF - modified'!$B43</f>
        <v>72.11223973126836</v>
      </c>
      <c r="H27" s="62">
        <f>H26*'RAF - modified'!$B43</f>
        <v>33.856590276529666</v>
      </c>
      <c r="I27" s="71">
        <f t="shared" si="0"/>
        <v>485.87792074210461</v>
      </c>
      <c r="J27" s="62">
        <f>J26*'RAF - modified'!$C43</f>
        <v>142.11478543912054</v>
      </c>
      <c r="K27" s="62">
        <f>K26*'RAF - modified'!$C43</f>
        <v>150.90268872586981</v>
      </c>
      <c r="L27" s="62">
        <f>L26*'RAF - modified'!$C43</f>
        <v>133.99630324507154</v>
      </c>
      <c r="M27" s="62">
        <f>M26*'RAF - modified'!$C43</f>
        <v>96.526672053968142</v>
      </c>
      <c r="N27" s="62">
        <f>N26*'RAF - modified'!$C43</f>
        <v>99.375548839313112</v>
      </c>
      <c r="O27" s="62">
        <f>O26*'RAF - modified'!$C43</f>
        <v>46.65667372274126</v>
      </c>
      <c r="P27" s="71">
        <f t="shared" si="1"/>
        <v>669.57267202608443</v>
      </c>
      <c r="Q27" s="62">
        <f>Q26*'RAF - modified'!$D43</f>
        <v>243.53963925166374</v>
      </c>
      <c r="R27" s="62">
        <f>R26*'RAF - modified'!$D43</f>
        <v>258.59931646695446</v>
      </c>
      <c r="S27" s="62">
        <f>S26*'RAF - modified'!$D43</f>
        <v>229.62713733498802</v>
      </c>
      <c r="T27" s="62">
        <f>T26*'RAF - modified'!$D43</f>
        <v>165.41608121596539</v>
      </c>
      <c r="U27" s="62">
        <f>U26*'RAF - modified'!$D43</f>
        <v>170.29815187758967</v>
      </c>
      <c r="V27" s="62">
        <f>V26*'RAF - modified'!$D43</f>
        <v>79.954731325169504</v>
      </c>
      <c r="W27" s="71">
        <f t="shared" si="2"/>
        <v>1147.4350574723308</v>
      </c>
      <c r="X27" s="62">
        <f>X26*'RAF - modified'!$E43</f>
        <v>396.01070717248496</v>
      </c>
      <c r="Y27" s="62">
        <f>Y26*'RAF - modified'!$E43</f>
        <v>420.49868556541441</v>
      </c>
      <c r="Z27" s="62">
        <f>Z26*'RAF - modified'!$E43</f>
        <v>373.38810766675084</v>
      </c>
      <c r="AA27" s="62">
        <f>AA26*'RAF - modified'!$E43</f>
        <v>268.9769086515887</v>
      </c>
      <c r="AB27" s="62">
        <f>AB26*'RAF - modified'!$E43</f>
        <v>276.91546132874868</v>
      </c>
      <c r="AC27" s="62">
        <f>AC26*'RAF - modified'!$E43</f>
        <v>130.01140098243818</v>
      </c>
      <c r="AD27" s="71">
        <f t="shared" si="3"/>
        <v>1865.8012713674257</v>
      </c>
    </row>
    <row r="28" spans="1:30">
      <c r="A28" s="211">
        <v>2044</v>
      </c>
      <c r="B28" s="211"/>
      <c r="C28" s="62">
        <f>C27*'RAF - modified'!$B44</f>
        <v>122.75721661532748</v>
      </c>
      <c r="D28" s="62">
        <f>D27*'RAF - modified'!$B44</f>
        <v>130.34811255224713</v>
      </c>
      <c r="E28" s="62">
        <f>E27*'RAF - modified'!$B44</f>
        <v>115.74455938755808</v>
      </c>
      <c r="F28" s="62">
        <f>F27*'RAF - modified'!$B44</f>
        <v>83.37869669135651</v>
      </c>
      <c r="G28" s="62">
        <f>G27*'RAF - modified'!$B44</f>
        <v>85.839525686512616</v>
      </c>
      <c r="H28" s="62">
        <f>H27*'RAF - modified'!$B44</f>
        <v>40.301530801569854</v>
      </c>
      <c r="I28" s="71">
        <f t="shared" si="0"/>
        <v>578.36964173457159</v>
      </c>
      <c r="J28" s="62">
        <f>J27*'RAF - modified'!$C44</f>
        <v>177.40757125507173</v>
      </c>
      <c r="K28" s="62">
        <f>K27*'RAF - modified'!$C44</f>
        <v>188.37786244405231</v>
      </c>
      <c r="L28" s="62">
        <f>L27*'RAF - modified'!$C44</f>
        <v>167.27294519295262</v>
      </c>
      <c r="M28" s="62">
        <f>M27*'RAF - modified'!$C44</f>
        <v>120.49810579185059</v>
      </c>
      <c r="N28" s="62">
        <f>N27*'RAF - modified'!$C44</f>
        <v>124.05447263806813</v>
      </c>
      <c r="O28" s="62">
        <f>O27*'RAF - modified'!$C44</f>
        <v>58.243392075046827</v>
      </c>
      <c r="P28" s="71">
        <f t="shared" si="1"/>
        <v>835.85434939704214</v>
      </c>
      <c r="Q28" s="62">
        <f>Q27*'RAF - modified'!$D44</f>
        <v>323.42551171899447</v>
      </c>
      <c r="R28" s="62">
        <f>R27*'RAF - modified'!$D44</f>
        <v>343.42506425444486</v>
      </c>
      <c r="S28" s="62">
        <f>S27*'RAF - modified'!$D44</f>
        <v>304.94943092361081</v>
      </c>
      <c r="T28" s="62">
        <f>T27*'RAF - modified'!$D44</f>
        <v>219.67586417642636</v>
      </c>
      <c r="U28" s="62">
        <f>U27*'RAF - modified'!$D44</f>
        <v>226.15935165647664</v>
      </c>
      <c r="V28" s="62">
        <f>V27*'RAF - modified'!$D44</f>
        <v>106.1814822944516</v>
      </c>
      <c r="W28" s="71">
        <f t="shared" si="2"/>
        <v>1523.8167050244049</v>
      </c>
      <c r="X28" s="62">
        <f>X27*'RAF - modified'!$E44</f>
        <v>567.93479558434751</v>
      </c>
      <c r="Y28" s="62">
        <f>Y27*'RAF - modified'!$E44</f>
        <v>603.05398491678341</v>
      </c>
      <c r="Z28" s="62">
        <f>Z27*'RAF - modified'!$E44</f>
        <v>535.49082072919407</v>
      </c>
      <c r="AA28" s="62">
        <f>AA27*'RAF - modified'!$E44</f>
        <v>385.75054377358941</v>
      </c>
      <c r="AB28" s="62">
        <f>AB27*'RAF - modified'!$E44</f>
        <v>397.13553971001164</v>
      </c>
      <c r="AC28" s="62">
        <f>AC27*'RAF - modified'!$E44</f>
        <v>186.45455060495388</v>
      </c>
      <c r="AD28" s="71">
        <f t="shared" si="3"/>
        <v>2675.8202353188799</v>
      </c>
    </row>
    <row r="29" spans="1:30">
      <c r="A29" s="211">
        <v>2045</v>
      </c>
      <c r="B29" s="211"/>
      <c r="C29" s="62">
        <f>C28*'RAF - modified'!$B45</f>
        <v>146.12528037022122</v>
      </c>
      <c r="D29" s="62">
        <f>D28*'RAF - modified'!$B45</f>
        <v>155.16117925769291</v>
      </c>
      <c r="E29" s="62">
        <f>E28*'RAF - modified'!$B45</f>
        <v>137.77769371257364</v>
      </c>
      <c r="F29" s="62">
        <f>F28*'RAF - modified'!$B45</f>
        <v>99.250665393523136</v>
      </c>
      <c r="G29" s="62">
        <f>G28*'RAF - modified'!$B45</f>
        <v>102.17993779619717</v>
      </c>
      <c r="H29" s="62">
        <f>H28*'RAF - modified'!$B45</f>
        <v>47.973330204956696</v>
      </c>
      <c r="I29" s="71">
        <f t="shared" si="0"/>
        <v>688.46808673516477</v>
      </c>
      <c r="J29" s="62">
        <f>J28*'RAF - modified'!$C45</f>
        <v>221.46496750055624</v>
      </c>
      <c r="K29" s="62">
        <f>K28*'RAF - modified'!$C45</f>
        <v>235.15962080340827</v>
      </c>
      <c r="L29" s="62">
        <f>L28*'RAF - modified'!$C45</f>
        <v>208.81350840217047</v>
      </c>
      <c r="M29" s="62">
        <f>M28*'RAF - modified'!$C45</f>
        <v>150.42260538419876</v>
      </c>
      <c r="N29" s="62">
        <f>N28*'RAF - modified'!$C45</f>
        <v>154.86216037300596</v>
      </c>
      <c r="O29" s="62">
        <f>O28*'RAF - modified'!$C45</f>
        <v>72.70755606296396</v>
      </c>
      <c r="P29" s="71">
        <f t="shared" si="1"/>
        <v>1043.4304185263036</v>
      </c>
      <c r="Q29" s="62">
        <f>Q28*'RAF - modified'!$D45</f>
        <v>429.51554807305905</v>
      </c>
      <c r="R29" s="62">
        <f>R28*'RAF - modified'!$D45</f>
        <v>456.07535383118784</v>
      </c>
      <c r="S29" s="62">
        <f>S28*'RAF - modified'!$D45</f>
        <v>404.97894325517359</v>
      </c>
      <c r="T29" s="62">
        <f>T28*'RAF - modified'!$D45</f>
        <v>291.73394114357774</v>
      </c>
      <c r="U29" s="62">
        <f>U28*'RAF - modified'!$D45</f>
        <v>300.34414218683412</v>
      </c>
      <c r="V29" s="62">
        <f>V28*'RAF - modified'!$D45</f>
        <v>141.0111321166776</v>
      </c>
      <c r="W29" s="71">
        <f t="shared" si="2"/>
        <v>2023.6590606065099</v>
      </c>
      <c r="X29" s="62">
        <f>X28*'RAF - modified'!$E45</f>
        <v>814.49800773933612</v>
      </c>
      <c r="Y29" s="62">
        <f>Y28*'RAF - modified'!$E45</f>
        <v>864.86384192855576</v>
      </c>
      <c r="Z29" s="62">
        <f>Z28*'RAF - modified'!$E45</f>
        <v>767.96880564056642</v>
      </c>
      <c r="AA29" s="62">
        <f>AA28*'RAF - modified'!$E45</f>
        <v>553.22028484745556</v>
      </c>
      <c r="AB29" s="62">
        <f>AB28*'RAF - modified'!$E45</f>
        <v>569.54796291971604</v>
      </c>
      <c r="AC29" s="62">
        <f>AC28*'RAF - modified'!$E45</f>
        <v>267.40192920458855</v>
      </c>
      <c r="AD29" s="71">
        <f t="shared" si="3"/>
        <v>3837.5008322802187</v>
      </c>
    </row>
    <row r="30" spans="1:30">
      <c r="A30" s="211">
        <v>2046</v>
      </c>
      <c r="B30" s="211"/>
      <c r="C30" s="62">
        <f>C29*'RAF - modified'!$B46</f>
        <v>173.94168874149653</v>
      </c>
      <c r="D30" s="62">
        <f>D29*'RAF - modified'!$B46</f>
        <v>184.69766134118734</v>
      </c>
      <c r="E30" s="62">
        <f>E29*'RAF - modified'!$B46</f>
        <v>164.00505548769917</v>
      </c>
      <c r="F30" s="62">
        <f>F29*'RAF - modified'!$B46</f>
        <v>118.14402205783421</v>
      </c>
      <c r="G30" s="62">
        <f>G29*'RAF - modified'!$B46</f>
        <v>121.63091075508126</v>
      </c>
      <c r="H30" s="62">
        <f>H29*'RAF - modified'!$B46</f>
        <v>57.105533342772254</v>
      </c>
      <c r="I30" s="71">
        <f t="shared" si="0"/>
        <v>819.52487172607073</v>
      </c>
      <c r="J30" s="62">
        <f>J29*'RAF - modified'!$C46</f>
        <v>276.4635775296444</v>
      </c>
      <c r="K30" s="62">
        <f>K29*'RAF - modified'!$C46</f>
        <v>293.5591610337267</v>
      </c>
      <c r="L30" s="62">
        <f>L29*'RAF - modified'!$C46</f>
        <v>260.67025507876548</v>
      </c>
      <c r="M30" s="62">
        <f>M29*'RAF - modified'!$C46</f>
        <v>187.77855520531068</v>
      </c>
      <c r="N30" s="62">
        <f>N29*'RAF - modified'!$C46</f>
        <v>193.32062928003828</v>
      </c>
      <c r="O30" s="62">
        <f>O29*'RAF - modified'!$C46</f>
        <v>90.763750535640426</v>
      </c>
      <c r="P30" s="71">
        <f t="shared" si="1"/>
        <v>1302.555928663126</v>
      </c>
      <c r="Q30" s="62">
        <f>Q29*'RAF - modified'!$D46</f>
        <v>570.40523815198389</v>
      </c>
      <c r="R30" s="62">
        <f>R29*'RAF - modified'!$D46</f>
        <v>605.67719139489407</v>
      </c>
      <c r="S30" s="62">
        <f>S29*'RAF - modified'!$D46</f>
        <v>537.82013622173565</v>
      </c>
      <c r="T30" s="62">
        <f>T29*'RAF - modified'!$D46</f>
        <v>387.42850851749409</v>
      </c>
      <c r="U30" s="62">
        <f>U29*'RAF - modified'!$D46</f>
        <v>398.86302770695943</v>
      </c>
      <c r="V30" s="62">
        <f>V29*'RAF - modified'!$D46</f>
        <v>187.26560367359019</v>
      </c>
      <c r="W30" s="71">
        <f t="shared" si="2"/>
        <v>2687.4597056666576</v>
      </c>
      <c r="X30" s="62">
        <f>X29*'RAF - modified'!$E46</f>
        <v>1168.1041728192915</v>
      </c>
      <c r="Y30" s="62">
        <f>Y29*'RAF - modified'!$E46</f>
        <v>1240.335830263419</v>
      </c>
      <c r="Z30" s="62">
        <f>Z29*'RAF - modified'!$E46</f>
        <v>1101.3747829213619</v>
      </c>
      <c r="AA30" s="62">
        <f>AA29*'RAF - modified'!$E46</f>
        <v>793.39533931112987</v>
      </c>
      <c r="AB30" s="62">
        <f>AB29*'RAF - modified'!$E46</f>
        <v>816.8115155416815</v>
      </c>
      <c r="AC30" s="62">
        <f>AC29*'RAF - modified'!$E46</f>
        <v>383.4918027494686</v>
      </c>
      <c r="AD30" s="71">
        <f t="shared" si="3"/>
        <v>5503.5134436063527</v>
      </c>
    </row>
    <row r="31" spans="1:30">
      <c r="A31" s="211">
        <v>2047</v>
      </c>
      <c r="B31" s="211"/>
      <c r="C31" s="62">
        <f>C30*'RAF - modified'!$B47</f>
        <v>207.05322861032784</v>
      </c>
      <c r="D31" s="62">
        <f>D30*'RAF - modified'!$B47</f>
        <v>219.85670815409577</v>
      </c>
      <c r="E31" s="62">
        <f>E30*'RAF - modified'!$B47</f>
        <v>195.22505785033761</v>
      </c>
      <c r="F31" s="62">
        <f>F30*'RAF - modified'!$B47</f>
        <v>140.63391809676352</v>
      </c>
      <c r="G31" s="62">
        <f>G30*'RAF - modified'!$B47</f>
        <v>144.78457092641852</v>
      </c>
      <c r="H31" s="62">
        <f>H30*'RAF - modified'!$B47</f>
        <v>67.976142669902387</v>
      </c>
      <c r="I31" s="71">
        <f t="shared" si="0"/>
        <v>975.52962630784566</v>
      </c>
      <c r="J31" s="62">
        <f>J30*'RAF - modified'!$C47</f>
        <v>345.12054237335627</v>
      </c>
      <c r="K31" s="62">
        <f>K30*'RAF - modified'!$C47</f>
        <v>366.46164308484236</v>
      </c>
      <c r="L31" s="62">
        <f>L30*'RAF - modified'!$C47</f>
        <v>325.40510622502609</v>
      </c>
      <c r="M31" s="62">
        <f>M30*'RAF - modified'!$C47</f>
        <v>234.41148160499753</v>
      </c>
      <c r="N31" s="62">
        <f>N30*'RAF - modified'!$C47</f>
        <v>241.32987435544297</v>
      </c>
      <c r="O31" s="62">
        <f>O30*'RAF - modified'!$C47</f>
        <v>113.30402034366136</v>
      </c>
      <c r="P31" s="71">
        <f t="shared" si="1"/>
        <v>1626.0326679873265</v>
      </c>
      <c r="Q31" s="62">
        <f>Q30*'RAF - modified'!$D47</f>
        <v>757.50956437059767</v>
      </c>
      <c r="R31" s="62">
        <f>R30*'RAF - modified'!$D47</f>
        <v>804.35142371624715</v>
      </c>
      <c r="S31" s="62">
        <f>S30*'RAF - modified'!$D47</f>
        <v>714.23589730518938</v>
      </c>
      <c r="T31" s="62">
        <f>T30*'RAF - modified'!$D47</f>
        <v>514.51280788140252</v>
      </c>
      <c r="U31" s="62">
        <f>U30*'RAF - modified'!$D47</f>
        <v>529.69807805539619</v>
      </c>
      <c r="V31" s="62">
        <f>V30*'RAF - modified'!$D47</f>
        <v>248.69246699060125</v>
      </c>
      <c r="W31" s="71">
        <f t="shared" si="2"/>
        <v>3569.0002383194337</v>
      </c>
      <c r="X31" s="62">
        <f>X30*'RAF - modified'!$E47</f>
        <v>1675.2249184070588</v>
      </c>
      <c r="Y31" s="62">
        <f>Y30*'RAF - modified'!$E47</f>
        <v>1778.8152276139797</v>
      </c>
      <c r="Z31" s="62">
        <f>Z30*'RAF - modified'!$E47</f>
        <v>1579.5256311788419</v>
      </c>
      <c r="AA31" s="62">
        <f>AA30*'RAF - modified'!$E47</f>
        <v>1137.8399919196638</v>
      </c>
      <c r="AB31" s="62">
        <f>AB30*'RAF - modified'!$E47</f>
        <v>1171.4220668989472</v>
      </c>
      <c r="AC31" s="62">
        <f>AC30*'RAF - modified'!$E47</f>
        <v>549.98093399512288</v>
      </c>
      <c r="AD31" s="71">
        <f t="shared" si="3"/>
        <v>7892.8087700136139</v>
      </c>
    </row>
    <row r="32" spans="1:30">
      <c r="A32" s="211">
        <v>2048</v>
      </c>
      <c r="B32" s="211"/>
      <c r="C32" s="62">
        <f>C31*'RAF - modified'!$B48</f>
        <v>246.46788120858986</v>
      </c>
      <c r="D32" s="62">
        <f>D31*'RAF - modified'!$B48</f>
        <v>261.70863111830948</v>
      </c>
      <c r="E32" s="62">
        <f>E31*'RAF - modified'!$B48</f>
        <v>232.3880998627279</v>
      </c>
      <c r="F32" s="62">
        <f>F31*'RAF - modified'!$B48</f>
        <v>167.40499074566344</v>
      </c>
      <c r="G32" s="62">
        <f>G31*'RAF - modified'!$B48</f>
        <v>172.34576184797157</v>
      </c>
      <c r="H32" s="62">
        <f>H31*'RAF - modified'!$B48</f>
        <v>80.916081188545007</v>
      </c>
      <c r="I32" s="71">
        <f t="shared" si="0"/>
        <v>1161.2314459718073</v>
      </c>
      <c r="J32" s="62">
        <f>J31*'RAF - modified'!$C48</f>
        <v>430.82777786635558</v>
      </c>
      <c r="K32" s="62">
        <f>K31*'RAF - modified'!$C48</f>
        <v>457.4687275285321</v>
      </c>
      <c r="L32" s="62">
        <f>L31*'RAF - modified'!$C48</f>
        <v>406.21621030494907</v>
      </c>
      <c r="M32" s="62">
        <f>M31*'RAF - modified'!$C48</f>
        <v>292.62522894678261</v>
      </c>
      <c r="N32" s="62">
        <f>N31*'RAF - modified'!$C48</f>
        <v>301.2617353528737</v>
      </c>
      <c r="O32" s="62">
        <f>O31*'RAF - modified'!$C48</f>
        <v>141.44194075580623</v>
      </c>
      <c r="P32" s="71">
        <f t="shared" si="1"/>
        <v>2029.8416207552993</v>
      </c>
      <c r="Q32" s="62">
        <f>Q31*'RAF - modified'!$D48</f>
        <v>1005.9878516754411</v>
      </c>
      <c r="R32" s="62">
        <f>R31*'RAF - modified'!$D48</f>
        <v>1068.1947777236505</v>
      </c>
      <c r="S32" s="62">
        <f>S31*'RAF - modified'!$D48</f>
        <v>948.51955633923762</v>
      </c>
      <c r="T32" s="62">
        <f>T31*'RAF - modified'!$D48</f>
        <v>683.2832991226602</v>
      </c>
      <c r="U32" s="62">
        <f>U31*'RAF - modified'!$D48</f>
        <v>703.44964161912719</v>
      </c>
      <c r="V32" s="62">
        <f>V31*'RAF - modified'!$D48</f>
        <v>330.26857001285828</v>
      </c>
      <c r="W32" s="71">
        <f t="shared" si="2"/>
        <v>4739.7036964929748</v>
      </c>
      <c r="X32" s="62">
        <f>X31*'RAF - modified'!$E48</f>
        <v>2402.5070644842995</v>
      </c>
      <c r="Y32" s="62">
        <f>Y31*'RAF - modified'!$E48</f>
        <v>2551.0700705303129</v>
      </c>
      <c r="Z32" s="62">
        <f>Z31*'RAF - modified'!$E48</f>
        <v>2265.2608886988241</v>
      </c>
      <c r="AA32" s="62">
        <f>AA31*'RAF - modified'!$E48</f>
        <v>1631.8218460116666</v>
      </c>
      <c r="AB32" s="62">
        <f>AB31*'RAF - modified'!$E48</f>
        <v>1679.983243022456</v>
      </c>
      <c r="AC32" s="62">
        <f>AC31*'RAF - modified'!$E48</f>
        <v>788.74965667976551</v>
      </c>
      <c r="AD32" s="71">
        <f t="shared" si="3"/>
        <v>11319.392769427324</v>
      </c>
    </row>
    <row r="33" spans="1:30">
      <c r="A33" s="211">
        <v>2049</v>
      </c>
      <c r="B33" s="211"/>
      <c r="C33" s="62">
        <f>C32*'RAF - modified'!$B49</f>
        <v>293.38550707545704</v>
      </c>
      <c r="D33" s="62">
        <f>D32*'RAF - modified'!$B49</f>
        <v>311.52748613799088</v>
      </c>
      <c r="E33" s="62">
        <f>E32*'RAF - modified'!$B49</f>
        <v>276.62549855259681</v>
      </c>
      <c r="F33" s="62">
        <f>F32*'RAF - modified'!$B49</f>
        <v>199.27220478400795</v>
      </c>
      <c r="G33" s="62">
        <f>G32*'RAF - modified'!$B49</f>
        <v>205.15350107335146</v>
      </c>
      <c r="H33" s="62">
        <f>H32*'RAF - modified'!$B49</f>
        <v>96.319266403596444</v>
      </c>
      <c r="I33" s="71">
        <f t="shared" si="0"/>
        <v>1382.2834640270005</v>
      </c>
      <c r="J33" s="62">
        <f>J32*'RAF - modified'!$C49</f>
        <v>537.81954822168632</v>
      </c>
      <c r="K33" s="62">
        <f>K32*'RAF - modified'!$C49</f>
        <v>571.0765113229678</v>
      </c>
      <c r="L33" s="62">
        <f>L32*'RAF - modified'!$C49</f>
        <v>507.09594397208014</v>
      </c>
      <c r="M33" s="62">
        <f>M32*'RAF - modified'!$C49</f>
        <v>365.29577830342663</v>
      </c>
      <c r="N33" s="62">
        <f>N32*'RAF - modified'!$C49</f>
        <v>376.07707471040635</v>
      </c>
      <c r="O33" s="62">
        <f>O32*'RAF - modified'!$C49</f>
        <v>176.56763232310314</v>
      </c>
      <c r="P33" s="71">
        <f t="shared" si="1"/>
        <v>2533.9324888536707</v>
      </c>
      <c r="Q33" s="62">
        <f>Q32*'RAF - modified'!$D49</f>
        <v>1335.9719867820193</v>
      </c>
      <c r="R33" s="62">
        <f>R32*'RAF - modified'!$D49</f>
        <v>1418.5840287125623</v>
      </c>
      <c r="S33" s="62">
        <f>S32*'RAF - modified'!$D49</f>
        <v>1259.6529412096343</v>
      </c>
      <c r="T33" s="62">
        <f>T32*'RAF - modified'!$D49</f>
        <v>907.41388690087513</v>
      </c>
      <c r="U33" s="62">
        <f>U32*'RAF - modified'!$D49</f>
        <v>934.19519306303323</v>
      </c>
      <c r="V33" s="62">
        <f>V32*'RAF - modified'!$D49</f>
        <v>438.60326634847604</v>
      </c>
      <c r="W33" s="71">
        <f t="shared" si="2"/>
        <v>6294.4213030165993</v>
      </c>
      <c r="X33" s="62">
        <f>X32*'RAF - modified'!$E49</f>
        <v>3445.5314814595131</v>
      </c>
      <c r="Y33" s="62">
        <f>Y32*'RAF - modified'!$E49</f>
        <v>3658.5916309503427</v>
      </c>
      <c r="Z33" s="62">
        <f>Z32*'RAF - modified'!$E49</f>
        <v>3248.7012509185315</v>
      </c>
      <c r="AA33" s="62">
        <f>AA32*'RAF - modified'!$E49</f>
        <v>2340.2609822391714</v>
      </c>
      <c r="AB33" s="62">
        <f>AB32*'RAF - modified'!$E49</f>
        <v>2409.3311681482251</v>
      </c>
      <c r="AC33" s="62">
        <f>AC32*'RAF - modified'!$E49</f>
        <v>1131.1774326307188</v>
      </c>
      <c r="AD33" s="71">
        <f t="shared" si="3"/>
        <v>16233.593946346502</v>
      </c>
    </row>
    <row r="34" spans="1:30">
      <c r="A34" s="211">
        <v>2050</v>
      </c>
      <c r="B34" s="211"/>
      <c r="C34" s="62">
        <f>C33*'RAF - modified'!$B50</f>
        <v>362.32816738311868</v>
      </c>
      <c r="D34" s="62">
        <f>D33*'RAF - modified'!$B50</f>
        <v>384.73333010555734</v>
      </c>
      <c r="E34" s="62">
        <f>E33*'RAF - modified'!$B50</f>
        <v>341.62972445747153</v>
      </c>
      <c r="F34" s="62">
        <f>F33*'RAF - modified'!$B50</f>
        <v>246.09918018620198</v>
      </c>
      <c r="G34" s="62">
        <f>G33*'RAF - modified'!$B50</f>
        <v>253.36252229057834</v>
      </c>
      <c r="H34" s="62">
        <f>H33*'RAF - modified'!$B50</f>
        <v>118.95333081577758</v>
      </c>
      <c r="I34" s="71">
        <f t="shared" si="0"/>
        <v>1707.1062552387052</v>
      </c>
      <c r="J34" s="62">
        <f>J33*'RAF - modified'!$C50</f>
        <v>731.20332317575799</v>
      </c>
      <c r="K34" s="62">
        <f>K33*'RAF - modified'!$C50</f>
        <v>776.41849249936729</v>
      </c>
      <c r="L34" s="62">
        <f>L33*'RAF - modified'!$C50</f>
        <v>689.43243254612094</v>
      </c>
      <c r="M34" s="62">
        <f>M33*'RAF - modified'!$C50</f>
        <v>496.64518130798973</v>
      </c>
      <c r="N34" s="62">
        <f>N33*'RAF - modified'!$C50</f>
        <v>511.30310846402716</v>
      </c>
      <c r="O34" s="62">
        <f>O33*'RAF - modified'!$C50</f>
        <v>240.05605587752132</v>
      </c>
      <c r="P34" s="71">
        <f t="shared" si="1"/>
        <v>3445.0585938707841</v>
      </c>
      <c r="Q34" s="62">
        <f>Q33*'RAF - modified'!$D50</f>
        <v>2008.8743570843867</v>
      </c>
      <c r="R34" s="62">
        <f>R33*'RAF - modified'!$D50</f>
        <v>2133.0964322945056</v>
      </c>
      <c r="S34" s="62">
        <f>S33*'RAF - modified'!$D50</f>
        <v>1894.1149346381028</v>
      </c>
      <c r="T34" s="62">
        <f>T33*'RAF - modified'!$D50</f>
        <v>1364.4601134551078</v>
      </c>
      <c r="U34" s="62">
        <f>U33*'RAF - modified'!$D50</f>
        <v>1404.7306279050217</v>
      </c>
      <c r="V34" s="62">
        <f>V33*'RAF - modified'!$D50</f>
        <v>659.51895954287636</v>
      </c>
      <c r="W34" s="71">
        <f t="shared" si="2"/>
        <v>9464.7954249200011</v>
      </c>
      <c r="X34" s="62">
        <f>X33*'RAF - modified'!$E50</f>
        <v>6199.5447945901014</v>
      </c>
      <c r="Y34" s="62">
        <f>Y33*'RAF - modified'!$E50</f>
        <v>6582.9039215689509</v>
      </c>
      <c r="Z34" s="62">
        <f>Z33*'RAF - modified'!$E50</f>
        <v>5845.388160777713</v>
      </c>
      <c r="AA34" s="62">
        <f>AA33*'RAF - modified'!$E50</f>
        <v>4210.8315853429413</v>
      </c>
      <c r="AB34" s="62">
        <f>AB33*'RAF - modified'!$E50</f>
        <v>4335.1095708491011</v>
      </c>
      <c r="AC34" s="62">
        <f>AC33*'RAF - modified'!$E50</f>
        <v>2035.3275545324523</v>
      </c>
      <c r="AD34" s="71">
        <f t="shared" si="3"/>
        <v>29209.105587661259</v>
      </c>
    </row>
    <row r="35" spans="1:30">
      <c r="A35" s="211">
        <v>2051</v>
      </c>
      <c r="B35" s="211"/>
      <c r="C35" s="62">
        <f>C34*'RAF - modified'!$B51</f>
        <v>447.47166343647774</v>
      </c>
      <c r="D35" s="62">
        <f>D34*'RAF - modified'!$B51</f>
        <v>475.14181534706228</v>
      </c>
      <c r="E35" s="62">
        <f>E34*'RAF - modified'!$B51</f>
        <v>421.90929340773278</v>
      </c>
      <c r="F35" s="62">
        <f>F34*'RAF - modified'!$B51</f>
        <v>303.93002653815756</v>
      </c>
      <c r="G35" s="62">
        <f>G34*'RAF - modified'!$B51</f>
        <v>312.90018140364134</v>
      </c>
      <c r="H35" s="62">
        <f>H34*'RAF - modified'!$B51</f>
        <v>146.90617402417715</v>
      </c>
      <c r="I35" s="71">
        <f t="shared" si="0"/>
        <v>2108.2591541572492</v>
      </c>
      <c r="J35" s="62">
        <f>J34*'RAF - modified'!$C51</f>
        <v>994.12210209006525</v>
      </c>
      <c r="K35" s="62">
        <f>K34*'RAF - modified'!$C51</f>
        <v>1055.5952898473647</v>
      </c>
      <c r="L35" s="62">
        <f>L34*'RAF - modified'!$C51</f>
        <v>937.33165231672956</v>
      </c>
      <c r="M35" s="62">
        <f>M34*'RAF - modified'!$C51</f>
        <v>675.22388915090357</v>
      </c>
      <c r="N35" s="62">
        <f>N34*'RAF - modified'!$C51</f>
        <v>695.15236717443736</v>
      </c>
      <c r="O35" s="62">
        <f>O34*'RAF - modified'!$C51</f>
        <v>326.37301188940165</v>
      </c>
      <c r="P35" s="71">
        <f t="shared" si="1"/>
        <v>4683.7983124689026</v>
      </c>
      <c r="Q35" s="62">
        <f>Q34*'RAF - modified'!$D51</f>
        <v>3020.7041932606503</v>
      </c>
      <c r="R35" s="62">
        <f>R34*'RAF - modified'!$D51</f>
        <v>3207.494443312602</v>
      </c>
      <c r="S35" s="62">
        <f>S34*'RAF - modified'!$D51</f>
        <v>2848.1427449166222</v>
      </c>
      <c r="T35" s="62">
        <f>T34*'RAF - modified'!$D51</f>
        <v>2051.7113834001766</v>
      </c>
      <c r="U35" s="62">
        <f>U34*'RAF - modified'!$D51</f>
        <v>2112.2653505682229</v>
      </c>
      <c r="V35" s="62">
        <f>V34*'RAF - modified'!$D51</f>
        <v>991.70546908543224</v>
      </c>
      <c r="W35" s="71">
        <f t="shared" si="2"/>
        <v>14232.023584543706</v>
      </c>
      <c r="X35" s="62">
        <f>X34*'RAF - modified'!$E51</f>
        <v>11154.840948905969</v>
      </c>
      <c r="Y35" s="62">
        <f>Y34*'RAF - modified'!$E51</f>
        <v>11844.619026079012</v>
      </c>
      <c r="Z35" s="62">
        <f>Z34*'RAF - modified'!$E51</f>
        <v>10517.606917687339</v>
      </c>
      <c r="AA35" s="62">
        <f>AA34*'RAF - modified'!$E51</f>
        <v>7576.5492715075534</v>
      </c>
      <c r="AB35" s="62">
        <f>AB34*'RAF - modified'!$E51</f>
        <v>7800.1626508287873</v>
      </c>
      <c r="AC35" s="62">
        <f>AC34*'RAF - modified'!$E51</f>
        <v>3662.1648688702412</v>
      </c>
      <c r="AD35" s="71">
        <f t="shared" si="3"/>
        <v>52555.943683878897</v>
      </c>
    </row>
    <row r="36" spans="1:30">
      <c r="A36" s="211">
        <v>2052</v>
      </c>
      <c r="B36" s="211"/>
      <c r="C36" s="62">
        <f>C35*'RAF - modified'!$B52</f>
        <v>552.62302962741569</v>
      </c>
      <c r="D36" s="62">
        <f>D35*'RAF - modified'!$B52</f>
        <v>586.79539053546841</v>
      </c>
      <c r="E36" s="62">
        <f>E35*'RAF - modified'!$B52</f>
        <v>521.0537582656159</v>
      </c>
      <c r="F36" s="62">
        <f>F35*'RAF - modified'!$B52</f>
        <v>375.3505434743592</v>
      </c>
      <c r="G36" s="62">
        <f>G35*'RAF - modified'!$B52</f>
        <v>386.42859503168302</v>
      </c>
      <c r="H36" s="62">
        <f>H35*'RAF - modified'!$B52</f>
        <v>181.42765585811853</v>
      </c>
      <c r="I36" s="71">
        <f t="shared" ref="I36:I54" si="4">SUM(C36:H36)</f>
        <v>2603.6789727926607</v>
      </c>
      <c r="J36" s="62">
        <f>J35*'RAF - modified'!$C52</f>
        <v>1351.57858633859</v>
      </c>
      <c r="K36" s="62">
        <f>K35*'RAF - modified'!$C52</f>
        <v>1435.1556882177815</v>
      </c>
      <c r="L36" s="62">
        <f>L35*'RAF - modified'!$C52</f>
        <v>1274.3679945402559</v>
      </c>
      <c r="M36" s="62">
        <f>M35*'RAF - modified'!$C52</f>
        <v>918.01414297289398</v>
      </c>
      <c r="N36" s="62">
        <f>N35*'RAF - modified'!$C52</f>
        <v>945.10830383934979</v>
      </c>
      <c r="O36" s="62">
        <f>O35*'RAF - modified'!$C52</f>
        <v>443.72695577447377</v>
      </c>
      <c r="P36" s="71">
        <f t="shared" ref="P36:P54" si="5">SUM(J36:O36)</f>
        <v>6367.951671683345</v>
      </c>
      <c r="Q36" s="62">
        <f>Q35*'RAF - modified'!$D52</f>
        <v>4542.1724813221745</v>
      </c>
      <c r="R36" s="62">
        <f>R35*'RAF - modified'!$D52</f>
        <v>4823.0452445202927</v>
      </c>
      <c r="S36" s="62">
        <f>S35*'RAF - modified'!$D52</f>
        <v>4282.6952826762263</v>
      </c>
      <c r="T36" s="62">
        <f>T35*'RAF - modified'!$D52</f>
        <v>3085.1173729911775</v>
      </c>
      <c r="U36" s="62">
        <f>U35*'RAF - modified'!$D52</f>
        <v>3176.1711623424253</v>
      </c>
      <c r="V36" s="62">
        <f>V35*'RAF - modified'!$D52</f>
        <v>1491.2076797543828</v>
      </c>
      <c r="W36" s="71">
        <f t="shared" ref="W36:W54" si="6">SUM(Q36:V36)</f>
        <v>21400.409223606675</v>
      </c>
      <c r="X36" s="62">
        <f>X35*'RAF - modified'!$E52</f>
        <v>20070.90531936651</v>
      </c>
      <c r="Y36" s="62">
        <f>Y35*'RAF - modified'!$E52</f>
        <v>21312.023013623966</v>
      </c>
      <c r="Z36" s="62">
        <f>Z35*'RAF - modified'!$E52</f>
        <v>18924.330126994828</v>
      </c>
      <c r="AA36" s="62">
        <f>AA35*'RAF - modified'!$E52</f>
        <v>13632.48510422354</v>
      </c>
      <c r="AB36" s="62">
        <f>AB35*'RAF - modified'!$E52</f>
        <v>14034.832657636236</v>
      </c>
      <c r="AC36" s="62">
        <f>AC35*'RAF - modified'!$E52</f>
        <v>6589.333248558225</v>
      </c>
      <c r="AD36" s="71">
        <f t="shared" ref="AD36:AD54" si="7">SUM(X36:AC36)</f>
        <v>94563.90947040329</v>
      </c>
    </row>
    <row r="37" spans="1:30">
      <c r="A37" s="211">
        <v>2053</v>
      </c>
      <c r="B37" s="211"/>
      <c r="C37" s="62">
        <f>C36*'RAF - modified'!$B53</f>
        <v>682.48391535956216</v>
      </c>
      <c r="D37" s="62">
        <f>D36*'RAF - modified'!$B53</f>
        <v>724.68643935739817</v>
      </c>
      <c r="E37" s="62">
        <f>E36*'RAF - modified'!$B53</f>
        <v>643.49618092045296</v>
      </c>
      <c r="F37" s="62">
        <f>F36*'RAF - modified'!$B53</f>
        <v>463.55416768539885</v>
      </c>
      <c r="G37" s="62">
        <f>G36*'RAF - modified'!$B53</f>
        <v>477.23545057817824</v>
      </c>
      <c r="H37" s="62">
        <f>H36*'RAF - modified'!$B53</f>
        <v>224.06134070821781</v>
      </c>
      <c r="I37" s="71">
        <f t="shared" si="4"/>
        <v>3215.5174946092084</v>
      </c>
      <c r="J37" s="62">
        <f>J36*'RAF - modified'!$C53</f>
        <v>1837.5656986283566</v>
      </c>
      <c r="K37" s="62">
        <f>K36*'RAF - modified'!$C53</f>
        <v>1951.1946190302492</v>
      </c>
      <c r="L37" s="62">
        <f>L36*'RAF - modified'!$C53</f>
        <v>1732.5924943370958</v>
      </c>
      <c r="M37" s="62">
        <f>M36*'RAF - modified'!$C53</f>
        <v>1248.1044883616573</v>
      </c>
      <c r="N37" s="62">
        <f>N36*'RAF - modified'!$C53</f>
        <v>1284.9408966508647</v>
      </c>
      <c r="O37" s="62">
        <f>O36*'RAF - modified'!$C53</f>
        <v>603.27785726230127</v>
      </c>
      <c r="P37" s="71">
        <f t="shared" si="5"/>
        <v>8657.6760542705251</v>
      </c>
      <c r="Q37" s="62">
        <f>Q36*'RAF - modified'!$D53</f>
        <v>6829.9739167145271</v>
      </c>
      <c r="R37" s="62">
        <f>R36*'RAF - modified'!$D53</f>
        <v>7252.3166732802729</v>
      </c>
      <c r="S37" s="62">
        <f>S36*'RAF - modified'!$D53</f>
        <v>6439.8032426545878</v>
      </c>
      <c r="T37" s="62">
        <f>T36*'RAF - modified'!$D53</f>
        <v>4639.0292914193733</v>
      </c>
      <c r="U37" s="62">
        <f>U36*'RAF - modified'!$D53</f>
        <v>4775.9450533910576</v>
      </c>
      <c r="V37" s="62">
        <f>V36*'RAF - modified'!$D53</f>
        <v>2242.2991638930703</v>
      </c>
      <c r="W37" s="71">
        <f t="shared" si="6"/>
        <v>32179.367341352889</v>
      </c>
      <c r="X37" s="62">
        <f>X36*'RAF - modified'!$E53</f>
        <v>36113.579941136159</v>
      </c>
      <c r="Y37" s="62">
        <f>Y36*'RAF - modified'!$E53</f>
        <v>38346.723008413603</v>
      </c>
      <c r="Z37" s="62">
        <f>Z36*'RAF - modified'!$E53</f>
        <v>34050.547197501794</v>
      </c>
      <c r="AA37" s="62">
        <f>AA36*'RAF - modified'!$E53</f>
        <v>24528.930448029416</v>
      </c>
      <c r="AB37" s="62">
        <f>AB36*'RAF - modified'!$E53</f>
        <v>25252.874400884877</v>
      </c>
      <c r="AC37" s="62">
        <f>AC36*'RAF - modified'!$E53</f>
        <v>11856.187314130813</v>
      </c>
      <c r="AD37" s="71">
        <f t="shared" si="7"/>
        <v>170148.84231009666</v>
      </c>
    </row>
    <row r="38" spans="1:30">
      <c r="A38" s="211">
        <v>2054</v>
      </c>
      <c r="B38" s="211"/>
      <c r="C38" s="62">
        <f>C37*'RAF - modified'!$B54</f>
        <v>842.8608106299057</v>
      </c>
      <c r="D38" s="62">
        <f>D37*'RAF - modified'!$B54</f>
        <v>894.98050574199317</v>
      </c>
      <c r="E38" s="62">
        <f>E37*'RAF - modified'!$B54</f>
        <v>794.71134847495023</v>
      </c>
      <c r="F38" s="62">
        <f>F37*'RAF - modified'!$B54</f>
        <v>572.48476154979073</v>
      </c>
      <c r="G38" s="62">
        <f>G37*'RAF - modified'!$B54</f>
        <v>589.38100910954438</v>
      </c>
      <c r="H38" s="62">
        <f>H37*'RAF - modified'!$B54</f>
        <v>276.7135151612419</v>
      </c>
      <c r="I38" s="71">
        <f t="shared" si="4"/>
        <v>3971.1319506674258</v>
      </c>
      <c r="J38" s="62">
        <f>J37*'RAF - modified'!$C54</f>
        <v>2498.2991968841548</v>
      </c>
      <c r="K38" s="62">
        <f>K37*'RAF - modified'!$C54</f>
        <v>2652.7856681949556</v>
      </c>
      <c r="L38" s="62">
        <f>L37*'RAF - modified'!$C54</f>
        <v>2355.5807775258854</v>
      </c>
      <c r="M38" s="62">
        <f>M37*'RAF - modified'!$C54</f>
        <v>1696.8854192418585</v>
      </c>
      <c r="N38" s="62">
        <f>N37*'RAF - modified'!$C54</f>
        <v>1746.9670948596161</v>
      </c>
      <c r="O38" s="62">
        <f>O37*'RAF - modified'!$C54</f>
        <v>820.19847639810689</v>
      </c>
      <c r="P38" s="71">
        <f t="shared" si="5"/>
        <v>11770.716633104577</v>
      </c>
      <c r="Q38" s="62">
        <f>Q37*'RAF - modified'!$D54</f>
        <v>10270.0951790853</v>
      </c>
      <c r="R38" s="62">
        <f>R37*'RAF - modified'!$D54</f>
        <v>10905.16353527808</v>
      </c>
      <c r="S38" s="62">
        <f>S37*'RAF - modified'!$D54</f>
        <v>9683.4033399148502</v>
      </c>
      <c r="T38" s="62">
        <f>T37*'RAF - modified'!$D54</f>
        <v>6975.6155649214825</v>
      </c>
      <c r="U38" s="62">
        <f>U37*'RAF - modified'!$D54</f>
        <v>7181.4930578830654</v>
      </c>
      <c r="V38" s="62">
        <f>V37*'RAF - modified'!$D54</f>
        <v>3371.7004067627317</v>
      </c>
      <c r="W38" s="71">
        <f t="shared" si="6"/>
        <v>48387.471083845514</v>
      </c>
      <c r="X38" s="62">
        <f>X37*'RAF - modified'!$E54</f>
        <v>64979.164388086283</v>
      </c>
      <c r="Y38" s="62">
        <f>Y37*'RAF - modified'!$E54</f>
        <v>68997.258709038593</v>
      </c>
      <c r="Z38" s="62">
        <f>Z37*'RAF - modified'!$E54</f>
        <v>61267.149572464972</v>
      </c>
      <c r="AA38" s="62">
        <f>AA37*'RAF - modified'!$E54</f>
        <v>44134.904555139328</v>
      </c>
      <c r="AB38" s="62">
        <f>AB37*'RAF - modified'!$E54</f>
        <v>45437.496909512156</v>
      </c>
      <c r="AC38" s="62">
        <f>AC37*'RAF - modified'!$E54</f>
        <v>21332.837834315571</v>
      </c>
      <c r="AD38" s="71">
        <f t="shared" si="7"/>
        <v>306148.8119685569</v>
      </c>
    </row>
    <row r="39" spans="1:30">
      <c r="A39" s="211">
        <v>2055</v>
      </c>
      <c r="B39" s="211"/>
      <c r="C39" s="62">
        <f>C38*'RAF - modified'!$B55</f>
        <v>1040.9246725198273</v>
      </c>
      <c r="D39" s="62">
        <f>D38*'RAF - modified'!$B55</f>
        <v>1105.2919747863041</v>
      </c>
      <c r="E39" s="62">
        <f>E38*'RAF - modified'!$B55</f>
        <v>981.4605682530788</v>
      </c>
      <c r="F39" s="62">
        <f>F38*'RAF - modified'!$B55</f>
        <v>707.01295566637612</v>
      </c>
      <c r="G39" s="62">
        <f>G38*'RAF - modified'!$B55</f>
        <v>727.8796524401962</v>
      </c>
      <c r="H39" s="62">
        <f>H38*'RAF - modified'!$B55</f>
        <v>341.73842408898213</v>
      </c>
      <c r="I39" s="71">
        <f t="shared" si="4"/>
        <v>4904.308247754765</v>
      </c>
      <c r="J39" s="62">
        <f>J38*'RAF - modified'!$C55</f>
        <v>3396.6126391077901</v>
      </c>
      <c r="K39" s="62">
        <f>K38*'RAF - modified'!$C55</f>
        <v>3606.6478109078157</v>
      </c>
      <c r="L39" s="62">
        <f>L38*'RAF - modified'!$C55</f>
        <v>3202.5769577008678</v>
      </c>
      <c r="M39" s="62">
        <f>M38*'RAF - modified'!$C55</f>
        <v>2307.0345094386535</v>
      </c>
      <c r="N39" s="62">
        <f>N38*'RAF - modified'!$C55</f>
        <v>2375.124053158288</v>
      </c>
      <c r="O39" s="62">
        <f>O38*'RAF - modified'!$C55</f>
        <v>1115.1172425565742</v>
      </c>
      <c r="P39" s="71">
        <f t="shared" si="5"/>
        <v>16003.11321286999</v>
      </c>
      <c r="Q39" s="62">
        <f>Q38*'RAF - modified'!$D55</f>
        <v>15442.936718886982</v>
      </c>
      <c r="R39" s="62">
        <f>R38*'RAF - modified'!$D55</f>
        <v>16397.876304726942</v>
      </c>
      <c r="S39" s="62">
        <f>S38*'RAF - modified'!$D55</f>
        <v>14560.739934163161</v>
      </c>
      <c r="T39" s="62">
        <f>T38*'RAF - modified'!$D55</f>
        <v>10489.093612661134</v>
      </c>
      <c r="U39" s="62">
        <f>U38*'RAF - modified'!$D55</f>
        <v>10798.667481277607</v>
      </c>
      <c r="V39" s="62">
        <f>V38*'RAF - modified'!$D55</f>
        <v>5069.9584676409841</v>
      </c>
      <c r="W39" s="71">
        <f t="shared" si="6"/>
        <v>72759.272519356819</v>
      </c>
      <c r="X39" s="62">
        <f>X38*'RAF - modified'!$E55</f>
        <v>116917.01048348364</v>
      </c>
      <c r="Y39" s="62">
        <f>Y38*'RAF - modified'!$E55</f>
        <v>124146.76759517314</v>
      </c>
      <c r="Z39" s="62">
        <f>Z38*'RAF - modified'!$E55</f>
        <v>110237.98222573622</v>
      </c>
      <c r="AA39" s="62">
        <f>AA38*'RAF - modified'!$E55</f>
        <v>79411.933766062182</v>
      </c>
      <c r="AB39" s="62">
        <f>AB38*'RAF - modified'!$E55</f>
        <v>81755.688189285211</v>
      </c>
      <c r="AC39" s="62">
        <f>AC38*'RAF - modified'!$E55</f>
        <v>38384.175115284008</v>
      </c>
      <c r="AD39" s="71">
        <f t="shared" si="7"/>
        <v>550853.55737502442</v>
      </c>
    </row>
    <row r="40" spans="1:30">
      <c r="A40" s="211">
        <v>2056</v>
      </c>
      <c r="B40" s="211"/>
      <c r="C40" s="62">
        <f>C39*'RAF - modified'!$B56</f>
        <v>1285.5315613152616</v>
      </c>
      <c r="D40" s="62">
        <f>D39*'RAF - modified'!$B56</f>
        <v>1365.0245359413377</v>
      </c>
      <c r="E40" s="62">
        <f>E39*'RAF - modified'!$B56</f>
        <v>1212.0939871868698</v>
      </c>
      <c r="F40" s="62">
        <f>F39*'RAF - modified'!$B56</f>
        <v>873.15393011841786</v>
      </c>
      <c r="G40" s="62">
        <f>G39*'RAF - modified'!$B56</f>
        <v>898.92409196711787</v>
      </c>
      <c r="H40" s="62">
        <f>H39*'RAF - modified'!$B56</f>
        <v>422.04353636565207</v>
      </c>
      <c r="I40" s="71">
        <f t="shared" si="4"/>
        <v>6056.7716428946569</v>
      </c>
      <c r="J40" s="62">
        <f>J39*'RAF - modified'!$C56</f>
        <v>4617.9326457517782</v>
      </c>
      <c r="K40" s="62">
        <f>K39*'RAF - modified'!$C56</f>
        <v>4903.4901642759387</v>
      </c>
      <c r="L40" s="62">
        <f>L39*'RAF - modified'!$C56</f>
        <v>4354.127554381369</v>
      </c>
      <c r="M40" s="62">
        <f>M39*'RAF - modified'!$C56</f>
        <v>3136.5749079975099</v>
      </c>
      <c r="N40" s="62">
        <f>N39*'RAF - modified'!$C56</f>
        <v>3229.1474089524136</v>
      </c>
      <c r="O40" s="62">
        <f>O39*'RAF - modified'!$C56</f>
        <v>1516.0799494626415</v>
      </c>
      <c r="P40" s="71">
        <f t="shared" si="5"/>
        <v>21757.35263082165</v>
      </c>
      <c r="Q40" s="62">
        <f>Q39*'RAF - modified'!$D56</f>
        <v>23221.235085455977</v>
      </c>
      <c r="R40" s="62">
        <f>R39*'RAF - modified'!$D56</f>
        <v>24657.158641891809</v>
      </c>
      <c r="S40" s="62">
        <f>S39*'RAF - modified'!$D56</f>
        <v>21894.693424202462</v>
      </c>
      <c r="T40" s="62">
        <f>T39*'RAF - modified'!$D56</f>
        <v>15772.240283486293</v>
      </c>
      <c r="U40" s="62">
        <f>U39*'RAF - modified'!$D56</f>
        <v>16237.740318247512</v>
      </c>
      <c r="V40" s="62">
        <f>V39*'RAF - modified'!$D56</f>
        <v>7623.5951486223948</v>
      </c>
      <c r="W40" s="71">
        <f t="shared" si="6"/>
        <v>109406.66290190644</v>
      </c>
      <c r="X40" s="62">
        <f>X39*'RAF - modified'!$E56</f>
        <v>210368.77696293211</v>
      </c>
      <c r="Y40" s="62">
        <f>Y39*'RAF - modified'!$E56</f>
        <v>223377.27893399502</v>
      </c>
      <c r="Z40" s="62">
        <f>Z39*'RAF - modified'!$E56</f>
        <v>198351.20141876719</v>
      </c>
      <c r="AA40" s="62">
        <f>AA39*'RAF - modified'!$E56</f>
        <v>142885.89242527567</v>
      </c>
      <c r="AB40" s="62">
        <f>AB39*'RAF - modified'!$E56</f>
        <v>147103.00975898086</v>
      </c>
      <c r="AC40" s="62">
        <f>AC39*'RAF - modified'!$E56</f>
        <v>69064.64628493051</v>
      </c>
      <c r="AD40" s="71">
        <f t="shared" si="7"/>
        <v>991150.80578488135</v>
      </c>
    </row>
    <row r="41" spans="1:30">
      <c r="A41" s="211">
        <v>2057</v>
      </c>
      <c r="B41" s="211"/>
      <c r="C41" s="62">
        <f>C40*'RAF - modified'!$B57</f>
        <v>1587.618622908735</v>
      </c>
      <c r="D41" s="62">
        <f>D40*'RAF - modified'!$B57</f>
        <v>1685.7916516421926</v>
      </c>
      <c r="E41" s="62">
        <f>E40*'RAF - modified'!$B57</f>
        <v>1496.9239532359122</v>
      </c>
      <c r="F41" s="62">
        <f>F40*'RAF - modified'!$B57</f>
        <v>1078.3363721569449</v>
      </c>
      <c r="G41" s="62">
        <f>G40*'RAF - modified'!$B57</f>
        <v>1110.162264338471</v>
      </c>
      <c r="H41" s="62">
        <f>H40*'RAF - modified'!$B57</f>
        <v>521.21954697621663</v>
      </c>
      <c r="I41" s="71">
        <f t="shared" si="4"/>
        <v>7480.0524112584717</v>
      </c>
      <c r="J41" s="62">
        <f>J40*'RAF - modified'!$C57</f>
        <v>6278.4026871847445</v>
      </c>
      <c r="K41" s="62">
        <f>K40*'RAF - modified'!$C57</f>
        <v>6666.6381226446374</v>
      </c>
      <c r="L41" s="62">
        <f>L40*'RAF - modified'!$C57</f>
        <v>5919.7411991102772</v>
      </c>
      <c r="M41" s="62">
        <f>M40*'RAF - modified'!$C57</f>
        <v>4264.3931476661746</v>
      </c>
      <c r="N41" s="62">
        <f>N40*'RAF - modified'!$C57</f>
        <v>4390.2519427894331</v>
      </c>
      <c r="O41" s="62">
        <f>O40*'RAF - modified'!$C57</f>
        <v>2061.2168168909234</v>
      </c>
      <c r="P41" s="71">
        <f t="shared" si="5"/>
        <v>29580.64391628619</v>
      </c>
      <c r="Q41" s="62">
        <f>Q40*'RAF - modified'!$D57</f>
        <v>34917.306773298442</v>
      </c>
      <c r="R41" s="62">
        <f>R40*'RAF - modified'!$D57</f>
        <v>37076.476306639874</v>
      </c>
      <c r="S41" s="62">
        <f>S40*'RAF - modified'!$D57</f>
        <v>32922.612608104755</v>
      </c>
      <c r="T41" s="62">
        <f>T40*'RAF - modified'!$D57</f>
        <v>23716.402269472666</v>
      </c>
      <c r="U41" s="62">
        <f>U40*'RAF - modified'!$D57</f>
        <v>24416.365361742417</v>
      </c>
      <c r="V41" s="62">
        <f>V40*'RAF - modified'!$D57</f>
        <v>11463.447553080521</v>
      </c>
      <c r="W41" s="71">
        <f t="shared" si="6"/>
        <v>164512.6108723387</v>
      </c>
      <c r="X41" s="62">
        <f>X40*'RAF - modified'!$E57</f>
        <v>378516.5403894037</v>
      </c>
      <c r="Y41" s="62">
        <f>Y40*'RAF - modified'!$E57</f>
        <v>401922.73798593722</v>
      </c>
      <c r="Z41" s="62">
        <f>Z40*'RAF - modified'!$E57</f>
        <v>356893.31671278778</v>
      </c>
      <c r="AA41" s="62">
        <f>AA40*'RAF - modified'!$E57</f>
        <v>257094.5862407985</v>
      </c>
      <c r="AB41" s="62">
        <f>AB40*'RAF - modified'!$E57</f>
        <v>264682.44545933424</v>
      </c>
      <c r="AC41" s="62">
        <f>AC40*'RAF - modified'!$E57</f>
        <v>124268.01806047546</v>
      </c>
      <c r="AD41" s="71">
        <f t="shared" si="7"/>
        <v>1783377.6448487367</v>
      </c>
    </row>
    <row r="42" spans="1:30">
      <c r="A42" s="211">
        <v>2058</v>
      </c>
      <c r="B42" s="211"/>
      <c r="C42" s="62">
        <f>C41*'RAF - modified'!$B58</f>
        <v>1960.6931231060587</v>
      </c>
      <c r="D42" s="62">
        <f>D41*'RAF - modified'!$B58</f>
        <v>2081.9358318615914</v>
      </c>
      <c r="E42" s="62">
        <f>E41*'RAF - modified'!$B58</f>
        <v>1848.6861130068194</v>
      </c>
      <c r="F42" s="62">
        <f>F41*'RAF - modified'!$B58</f>
        <v>1331.7346362501055</v>
      </c>
      <c r="G42" s="62">
        <f>G41*'RAF - modified'!$B58</f>
        <v>1371.0392948353683</v>
      </c>
      <c r="H42" s="62">
        <f>H41*'RAF - modified'!$B58</f>
        <v>643.7009283201578</v>
      </c>
      <c r="I42" s="71">
        <f t="shared" si="4"/>
        <v>9237.7899273801013</v>
      </c>
      <c r="J42" s="62">
        <f>J41*'RAF - modified'!$C58</f>
        <v>8535.9279414157627</v>
      </c>
      <c r="K42" s="62">
        <f>K41*'RAF - modified'!$C58</f>
        <v>9063.7611924039702</v>
      </c>
      <c r="L42" s="62">
        <f>L41*'RAF - modified'!$C58</f>
        <v>8048.3025420743588</v>
      </c>
      <c r="M42" s="62">
        <f>M41*'RAF - modified'!$C58</f>
        <v>5797.7409917725008</v>
      </c>
      <c r="N42" s="62">
        <f>N41*'RAF - modified'!$C58</f>
        <v>5968.8548338582295</v>
      </c>
      <c r="O42" s="62">
        <f>O41*'RAF - modified'!$C58</f>
        <v>2802.3685477403924</v>
      </c>
      <c r="P42" s="71">
        <f t="shared" si="5"/>
        <v>40216.956049265209</v>
      </c>
      <c r="Q42" s="62">
        <f>Q41*'RAF - modified'!$D58</f>
        <v>52504.455848873396</v>
      </c>
      <c r="R42" s="62">
        <f>R41*'RAF - modified'!$D58</f>
        <v>55751.155892768242</v>
      </c>
      <c r="S42" s="62">
        <f>S41*'RAF - modified'!$D58</f>
        <v>49505.074126554951</v>
      </c>
      <c r="T42" s="62">
        <f>T41*'RAF - modified'!$D58</f>
        <v>35661.879764560654</v>
      </c>
      <c r="U42" s="62">
        <f>U41*'RAF - modified'!$D58</f>
        <v>36714.400267144832</v>
      </c>
      <c r="V42" s="62">
        <f>V41*'RAF - modified'!$D58</f>
        <v>17237.356816616117</v>
      </c>
      <c r="W42" s="71">
        <f t="shared" si="6"/>
        <v>247374.32271651822</v>
      </c>
      <c r="X42" s="62">
        <f>X41*'RAF - modified'!$E58</f>
        <v>681064.81112265401</v>
      </c>
      <c r="Y42" s="62">
        <f>Y41*'RAF - modified'!$E58</f>
        <v>723179.58245809679</v>
      </c>
      <c r="Z42" s="62">
        <f>Z41*'RAF - modified'!$E58</f>
        <v>642158.14476131904</v>
      </c>
      <c r="AA42" s="62">
        <f>AA41*'RAF - modified'!$E58</f>
        <v>462590.28902306873</v>
      </c>
      <c r="AB42" s="62">
        <f>AB41*'RAF - modified'!$E58</f>
        <v>476243.12411498005</v>
      </c>
      <c r="AC42" s="62">
        <f>AC41*'RAF - modified'!$E58</f>
        <v>223595.44489621348</v>
      </c>
      <c r="AD42" s="71">
        <f t="shared" si="7"/>
        <v>3208831.3963763323</v>
      </c>
    </row>
    <row r="43" spans="1:30">
      <c r="A43" s="211">
        <v>2059</v>
      </c>
      <c r="B43" s="211"/>
      <c r="C43" s="62">
        <f>C42*'RAF - modified'!$B59</f>
        <v>2421.4364001047516</v>
      </c>
      <c r="D43" s="62">
        <f>D42*'RAF - modified'!$B59</f>
        <v>2571.1699329907469</v>
      </c>
      <c r="E43" s="62">
        <f>E42*'RAF - modified'!$B59</f>
        <v>2283.1088627022918</v>
      </c>
      <c r="F43" s="62">
        <f>F42*'RAF - modified'!$B59</f>
        <v>1644.6789584225178</v>
      </c>
      <c r="G43" s="62">
        <f>G42*'RAF - modified'!$B59</f>
        <v>1693.2198187287315</v>
      </c>
      <c r="H43" s="62">
        <f>H42*'RAF - modified'!$B59</f>
        <v>794.9642094661117</v>
      </c>
      <c r="I43" s="71">
        <f t="shared" si="4"/>
        <v>11408.578182415153</v>
      </c>
      <c r="J43" s="62">
        <f>J42*'RAF - modified'!$C59</f>
        <v>11605.191551310629</v>
      </c>
      <c r="K43" s="62">
        <f>K42*'RAF - modified'!$C59</f>
        <v>12322.817804356666</v>
      </c>
      <c r="L43" s="62">
        <f>L42*'RAF - modified'!$C59</f>
        <v>10942.230687128036</v>
      </c>
      <c r="M43" s="62">
        <f>M42*'RAF - modified'!$C59</f>
        <v>7882.4347201841383</v>
      </c>
      <c r="N43" s="62">
        <f>N42*'RAF - modified'!$C59</f>
        <v>8115.0759664686329</v>
      </c>
      <c r="O43" s="62">
        <f>O42*'RAF - modified'!$C59</f>
        <v>3810.0162064514052</v>
      </c>
      <c r="P43" s="71">
        <f t="shared" si="5"/>
        <v>54677.766935899512</v>
      </c>
      <c r="Q43" s="62">
        <f>Q42*'RAF - modified'!$D59</f>
        <v>78949.900170833949</v>
      </c>
      <c r="R43" s="62">
        <f>R42*'RAF - modified'!$D59</f>
        <v>83831.898092837742</v>
      </c>
      <c r="S43" s="62">
        <f>S42*'RAF - modified'!$D59</f>
        <v>74439.789862618141</v>
      </c>
      <c r="T43" s="62">
        <f>T42*'RAF - modified'!$D59</f>
        <v>53624.055364374559</v>
      </c>
      <c r="U43" s="62">
        <f>U42*'RAF - modified'!$D59</f>
        <v>55206.709393700337</v>
      </c>
      <c r="V43" s="62">
        <f>V42*'RAF - modified'!$D59</f>
        <v>25919.468698009321</v>
      </c>
      <c r="W43" s="71">
        <f t="shared" si="6"/>
        <v>371971.82158237405</v>
      </c>
      <c r="X43" s="62">
        <f>X42*'RAF - modified'!$E59</f>
        <v>1225439.9146529913</v>
      </c>
      <c r="Y43" s="62">
        <f>Y42*'RAF - modified'!$E59</f>
        <v>1301217.0227168535</v>
      </c>
      <c r="Z43" s="62">
        <f>Z42*'RAF - modified'!$E59</f>
        <v>1155435.1498690413</v>
      </c>
      <c r="AA43" s="62">
        <f>AA42*'RAF - modified'!$E59</f>
        <v>832338.70703920757</v>
      </c>
      <c r="AB43" s="62">
        <f>AB42*'RAF - modified'!$E59</f>
        <v>856904.25322008354</v>
      </c>
      <c r="AC43" s="62">
        <f>AC42*'RAF - modified'!$E59</f>
        <v>402315.28400175687</v>
      </c>
      <c r="AD43" s="71">
        <f t="shared" si="7"/>
        <v>5773650.3314999333</v>
      </c>
    </row>
    <row r="44" spans="1:30">
      <c r="A44" s="211">
        <v>2060</v>
      </c>
      <c r="B44" s="211"/>
      <c r="C44" s="62">
        <f>C43*'RAF - modified'!$B60</f>
        <v>3019.2164041986116</v>
      </c>
      <c r="D44" s="62">
        <f>D43*'RAF - modified'!$B60</f>
        <v>3205.9146543481725</v>
      </c>
      <c r="E44" s="62">
        <f>E43*'RAF - modified'!$B60</f>
        <v>2846.7399476376063</v>
      </c>
      <c r="F44" s="62">
        <f>F43*'RAF - modified'!$B60</f>
        <v>2050.7008528882848</v>
      </c>
      <c r="G44" s="62">
        <f>G43*'RAF - modified'!$B60</f>
        <v>2111.2249953782934</v>
      </c>
      <c r="H44" s="62">
        <f>H43*'RAF - modified'!$B60</f>
        <v>991.21702385701064</v>
      </c>
      <c r="I44" s="71">
        <f t="shared" si="4"/>
        <v>14225.01387830798</v>
      </c>
      <c r="J44" s="62">
        <f>J43*'RAF - modified'!$C60</f>
        <v>16722.384713945539</v>
      </c>
      <c r="K44" s="62">
        <f>K43*'RAF - modified'!$C60</f>
        <v>17756.441087009694</v>
      </c>
      <c r="L44" s="62">
        <f>L43*'RAF - modified'!$C60</f>
        <v>15767.097886310274</v>
      </c>
      <c r="M44" s="62">
        <f>M43*'RAF - modified'!$C60</f>
        <v>11358.115485702134</v>
      </c>
      <c r="N44" s="62">
        <f>N43*'RAF - modified'!$C60</f>
        <v>11693.337563123312</v>
      </c>
      <c r="O44" s="62">
        <f>O43*'RAF - modified'!$C60</f>
        <v>5490.004752524088</v>
      </c>
      <c r="P44" s="71">
        <f t="shared" si="5"/>
        <v>78787.381488615036</v>
      </c>
      <c r="Q44" s="62">
        <f>Q43*'RAF - modified'!$D60</f>
        <v>133798.76431651742</v>
      </c>
      <c r="R44" s="62">
        <f>R43*'RAF - modified'!$D60</f>
        <v>142072.43265487492</v>
      </c>
      <c r="S44" s="62">
        <f>S43*'RAF - modified'!$D60</f>
        <v>126155.34507387485</v>
      </c>
      <c r="T44" s="62">
        <f>T43*'RAF - modified'!$D60</f>
        <v>90878.295347666499</v>
      </c>
      <c r="U44" s="62">
        <f>U43*'RAF - modified'!$D60</f>
        <v>93560.466610785777</v>
      </c>
      <c r="V44" s="62">
        <f>V43*'RAF - modified'!$D60</f>
        <v>43926.501186577341</v>
      </c>
      <c r="W44" s="71">
        <f t="shared" si="6"/>
        <v>630391.80519029684</v>
      </c>
      <c r="X44" s="62">
        <f>X43*'RAF - modified'!$E60</f>
        <v>2845287.6658370481</v>
      </c>
      <c r="Y44" s="62">
        <f>Y43*'RAF - modified'!$E60</f>
        <v>3021230.7441951265</v>
      </c>
      <c r="Z44" s="62">
        <f>Z43*'RAF - modified'!$E60</f>
        <v>2682747.1027234336</v>
      </c>
      <c r="AA44" s="62">
        <f>AA43*'RAF - modified'!$E60</f>
        <v>1932565.626938984</v>
      </c>
      <c r="AB44" s="62">
        <f>AB43*'RAF - modified'!$E60</f>
        <v>1989603.1403390509</v>
      </c>
      <c r="AC44" s="62">
        <f>AC43*'RAF - modified'!$E60</f>
        <v>934115.74215947918</v>
      </c>
      <c r="AD44" s="71">
        <f t="shared" si="7"/>
        <v>13405550.022193121</v>
      </c>
    </row>
    <row r="45" spans="1:30">
      <c r="A45" s="211">
        <v>2061</v>
      </c>
      <c r="B45" s="211"/>
      <c r="C45" s="62">
        <f>C44*'RAF - modified'!$B61</f>
        <v>3764.5703579031224</v>
      </c>
      <c r="D45" s="62">
        <f>D44*'RAF - modified'!$B61</f>
        <v>3997.3588050671055</v>
      </c>
      <c r="E45" s="62">
        <f>E44*'RAF - modified'!$B61</f>
        <v>3549.5146385109019</v>
      </c>
      <c r="F45" s="62">
        <f>F44*'RAF - modified'!$B61</f>
        <v>2556.9573724408156</v>
      </c>
      <c r="G45" s="62">
        <f>G44*'RAF - modified'!$B61</f>
        <v>2632.4231099873327</v>
      </c>
      <c r="H45" s="62">
        <f>H44*'RAF - modified'!$B61</f>
        <v>1235.9187705365907</v>
      </c>
      <c r="I45" s="71">
        <f t="shared" si="4"/>
        <v>17736.743054445869</v>
      </c>
      <c r="J45" s="62">
        <f>J44*'RAF - modified'!$C61</f>
        <v>24095.953029712688</v>
      </c>
      <c r="K45" s="62">
        <f>K44*'RAF - modified'!$C61</f>
        <v>25585.96621991575</v>
      </c>
      <c r="L45" s="62">
        <f>L44*'RAF - modified'!$C61</f>
        <v>22719.442028299927</v>
      </c>
      <c r="M45" s="62">
        <f>M44*'RAF - modified'!$C61</f>
        <v>16366.362927967633</v>
      </c>
      <c r="N45" s="62">
        <f>N44*'RAF - modified'!$C61</f>
        <v>16849.397828206907</v>
      </c>
      <c r="O45" s="62">
        <f>O44*'RAF - modified'!$C61</f>
        <v>7910.7674481020595</v>
      </c>
      <c r="P45" s="71">
        <f t="shared" si="5"/>
        <v>113527.88948220498</v>
      </c>
      <c r="Q45" s="62">
        <f>Q44*'RAF - modified'!$D61</f>
        <v>226752.77985013157</v>
      </c>
      <c r="R45" s="62">
        <f>R44*'RAF - modified'!$D61</f>
        <v>240774.41379319617</v>
      </c>
      <c r="S45" s="62">
        <f>S44*'RAF - modified'!$D61</f>
        <v>213799.24795704795</v>
      </c>
      <c r="T45" s="62">
        <f>T44*'RAF - modified'!$D61</f>
        <v>154014.17347455086</v>
      </c>
      <c r="U45" s="62">
        <f>U44*'RAF - modified'!$D61</f>
        <v>158559.72957929698</v>
      </c>
      <c r="V45" s="62">
        <f>V44*'RAF - modified'!$D61</f>
        <v>74443.559355928228</v>
      </c>
      <c r="W45" s="71">
        <f t="shared" si="6"/>
        <v>1068343.9040101517</v>
      </c>
      <c r="X45" s="62">
        <f>X44*'RAF - modified'!$E61</f>
        <v>6606331.1669237502</v>
      </c>
      <c r="Y45" s="62">
        <f>Y44*'RAF - modified'!$E61</f>
        <v>7014844.6034094542</v>
      </c>
      <c r="Z45" s="62">
        <f>Z44*'RAF - modified'!$E61</f>
        <v>6228936.3604584048</v>
      </c>
      <c r="AA45" s="62">
        <f>AA44*'RAF - modified'!$E61</f>
        <v>4487127.5009082798</v>
      </c>
      <c r="AB45" s="62">
        <f>AB44*'RAF - modified'!$E61</f>
        <v>4619560.0513962256</v>
      </c>
      <c r="AC45" s="62">
        <f>AC44*'RAF - modified'!$E61</f>
        <v>2168876.6359329866</v>
      </c>
      <c r="AD45" s="71">
        <f t="shared" si="7"/>
        <v>31125676.3190291</v>
      </c>
    </row>
    <row r="46" spans="1:30">
      <c r="A46" s="211">
        <v>2062</v>
      </c>
      <c r="B46" s="211"/>
      <c r="C46" s="62">
        <f>C45*'RAF - modified'!$B62</f>
        <v>4693.9298421586664</v>
      </c>
      <c r="D46" s="62">
        <f>D45*'RAF - modified'!$B62</f>
        <v>4984.186773274022</v>
      </c>
      <c r="E46" s="62">
        <f>E45*'RAF - modified'!$B62</f>
        <v>4425.7833173200879</v>
      </c>
      <c r="F46" s="62">
        <f>F45*'RAF - modified'!$B62</f>
        <v>3188.1934389752796</v>
      </c>
      <c r="G46" s="62">
        <f>G45*'RAF - modified'!$B62</f>
        <v>3282.2894031499054</v>
      </c>
      <c r="H46" s="62">
        <f>H45*'RAF - modified'!$B62</f>
        <v>1541.0300374189587</v>
      </c>
      <c r="I46" s="71">
        <f t="shared" si="4"/>
        <v>22115.41281229692</v>
      </c>
      <c r="J46" s="62">
        <f>J45*'RAF - modified'!$C62</f>
        <v>34720.822558634201</v>
      </c>
      <c r="K46" s="62">
        <f>K45*'RAF - modified'!$C62</f>
        <v>36867.842164925401</v>
      </c>
      <c r="L46" s="62">
        <f>L45*'RAF - modified'!$C62</f>
        <v>32737.352796258499</v>
      </c>
      <c r="M46" s="62">
        <f>M45*'RAF - modified'!$C62</f>
        <v>23582.946997425683</v>
      </c>
      <c r="N46" s="62">
        <f>N45*'RAF - modified'!$C62</f>
        <v>24278.971306576463</v>
      </c>
      <c r="O46" s="62">
        <f>O45*'RAF - modified'!$C62</f>
        <v>11398.941246668182</v>
      </c>
      <c r="P46" s="71">
        <f t="shared" si="5"/>
        <v>163586.87707048841</v>
      </c>
      <c r="Q46" s="62">
        <f>Q45*'RAF - modified'!$D62</f>
        <v>384284.73859541351</v>
      </c>
      <c r="R46" s="62">
        <f>R45*'RAF - modified'!$D62</f>
        <v>408047.62228774338</v>
      </c>
      <c r="S46" s="62">
        <f>S45*'RAF - modified'!$D62</f>
        <v>362331.99949024786</v>
      </c>
      <c r="T46" s="62">
        <f>T45*'RAF - modified'!$D62</f>
        <v>261012.44021252557</v>
      </c>
      <c r="U46" s="62">
        <f>U45*'RAF - modified'!$D62</f>
        <v>268715.93050992198</v>
      </c>
      <c r="V46" s="62">
        <f>V45*'RAF - modified'!$D62</f>
        <v>126161.73334727225</v>
      </c>
      <c r="W46" s="71">
        <f t="shared" si="6"/>
        <v>1810554.4644431246</v>
      </c>
      <c r="X46" s="62">
        <f>X45*'RAF - modified'!$E62</f>
        <v>15338910.01992191</v>
      </c>
      <c r="Y46" s="62">
        <f>Y45*'RAF - modified'!$E62</f>
        <v>16287416.942426242</v>
      </c>
      <c r="Z46" s="62">
        <f>Z45*'RAF - modified'!$E62</f>
        <v>14462655.888530347</v>
      </c>
      <c r="AA46" s="62">
        <f>AA45*'RAF - modified'!$E62</f>
        <v>10418436.98798389</v>
      </c>
      <c r="AB46" s="62">
        <f>AB45*'RAF - modified'!$E62</f>
        <v>10725925.505334327</v>
      </c>
      <c r="AC46" s="62">
        <f>AC45*'RAF - modified'!$E62</f>
        <v>5035806.2171410052</v>
      </c>
      <c r="AD46" s="71">
        <f t="shared" si="7"/>
        <v>72269151.561337724</v>
      </c>
    </row>
    <row r="47" spans="1:30">
      <c r="A47" s="211">
        <v>2063</v>
      </c>
      <c r="B47" s="211"/>
      <c r="C47" s="62">
        <f>C46*'RAF - modified'!$B63</f>
        <v>5852.7203022923759</v>
      </c>
      <c r="D47" s="62">
        <f>D46*'RAF - modified'!$B63</f>
        <v>6214.6329619921798</v>
      </c>
      <c r="E47" s="62">
        <f>E46*'RAF - modified'!$B63</f>
        <v>5518.3764448668981</v>
      </c>
      <c r="F47" s="62">
        <f>F46*'RAF - modified'!$B63</f>
        <v>3975.2627532551064</v>
      </c>
      <c r="G47" s="62">
        <f>G46*'RAF - modified'!$B63</f>
        <v>4092.5881881055225</v>
      </c>
      <c r="H47" s="62">
        <f>H46*'RAF - modified'!$B63</f>
        <v>1921.4641227565769</v>
      </c>
      <c r="I47" s="71">
        <f t="shared" si="4"/>
        <v>27575.044773268659</v>
      </c>
      <c r="J47" s="62">
        <f>J46*'RAF - modified'!$C63</f>
        <v>50030.622057638371</v>
      </c>
      <c r="K47" s="62">
        <f>K46*'RAF - modified'!$C63</f>
        <v>53124.348489127609</v>
      </c>
      <c r="L47" s="62">
        <f>L46*'RAF - modified'!$C63</f>
        <v>47172.561138240722</v>
      </c>
      <c r="M47" s="62">
        <f>M46*'RAF - modified'!$C63</f>
        <v>33981.611646470563</v>
      </c>
      <c r="N47" s="62">
        <f>N46*'RAF - modified'!$C63</f>
        <v>34984.540914498291</v>
      </c>
      <c r="O47" s="62">
        <f>O46*'RAF - modified'!$C63</f>
        <v>16425.190399974053</v>
      </c>
      <c r="P47" s="71">
        <f t="shared" si="5"/>
        <v>235718.8746459496</v>
      </c>
      <c r="Q47" s="62">
        <f>Q46*'RAF - modified'!$D63</f>
        <v>651258.87503980519</v>
      </c>
      <c r="R47" s="62">
        <f>R46*'RAF - modified'!$D63</f>
        <v>691530.54691970733</v>
      </c>
      <c r="S47" s="62">
        <f>S46*'RAF - modified'!$D63</f>
        <v>614054.90949610784</v>
      </c>
      <c r="T47" s="62">
        <f>T46*'RAF - modified'!$D63</f>
        <v>442345.61280137347</v>
      </c>
      <c r="U47" s="62">
        <f>U46*'RAF - modified'!$D63</f>
        <v>455400.94891308009</v>
      </c>
      <c r="V47" s="62">
        <f>V46*'RAF - modified'!$D63</f>
        <v>213810.07435562272</v>
      </c>
      <c r="W47" s="71">
        <f t="shared" si="6"/>
        <v>3068400.9675256968</v>
      </c>
      <c r="X47" s="62">
        <f>X46*'RAF - modified'!$E63</f>
        <v>35614648.229755685</v>
      </c>
      <c r="Y47" s="62">
        <f>Y46*'RAF - modified'!$E63</f>
        <v>37816939.027772367</v>
      </c>
      <c r="Z47" s="62">
        <f>Z46*'RAF - modified'!$E63</f>
        <v>33580117.574784189</v>
      </c>
      <c r="AA47" s="62">
        <f>AA46*'RAF - modified'!$E63</f>
        <v>24190047.920550395</v>
      </c>
      <c r="AB47" s="62">
        <f>AB46*'RAF - modified'!$E63</f>
        <v>24903990.134560507</v>
      </c>
      <c r="AC47" s="62">
        <f>AC46*'RAF - modified'!$E63</f>
        <v>11692386.665268842</v>
      </c>
      <c r="AD47" s="71">
        <f t="shared" si="7"/>
        <v>167798129.55269197</v>
      </c>
    </row>
    <row r="48" spans="1:30">
      <c r="A48" s="211">
        <v>2064</v>
      </c>
      <c r="B48" s="211"/>
      <c r="C48" s="62">
        <f>C47*'RAF - modified'!$B64</f>
        <v>7297.5813633192947</v>
      </c>
      <c r="D48" s="62">
        <f>D47*'RAF - modified'!$B64</f>
        <v>7748.8394013191892</v>
      </c>
      <c r="E48" s="62">
        <f>E47*'RAF - modified'!$B64</f>
        <v>6880.6980378111884</v>
      </c>
      <c r="F48" s="62">
        <f>F47*'RAF - modified'!$B64</f>
        <v>4956.6358691511941</v>
      </c>
      <c r="G48" s="62">
        <f>G47*'RAF - modified'!$B64</f>
        <v>5102.9254341031328</v>
      </c>
      <c r="H48" s="62">
        <f>H47*'RAF - modified'!$B64</f>
        <v>2395.8159707414929</v>
      </c>
      <c r="I48" s="71">
        <f t="shared" si="4"/>
        <v>34382.496076445495</v>
      </c>
      <c r="J48" s="62">
        <f>J47*'RAF - modified'!$C64</f>
        <v>72091.124547733445</v>
      </c>
      <c r="K48" s="62">
        <f>K47*'RAF - modified'!$C64</f>
        <v>76548.998711923545</v>
      </c>
      <c r="L48" s="62">
        <f>L47*'RAF - modified'!$C64</f>
        <v>67972.830246536585</v>
      </c>
      <c r="M48" s="62">
        <f>M47*'RAF - modified'!$C64</f>
        <v>48965.463485865293</v>
      </c>
      <c r="N48" s="62">
        <f>N47*'RAF - modified'!$C64</f>
        <v>50410.624385337171</v>
      </c>
      <c r="O48" s="62">
        <f>O47*'RAF - modified'!$C64</f>
        <v>23667.713854938615</v>
      </c>
      <c r="P48" s="71">
        <f t="shared" si="5"/>
        <v>339656.75523233466</v>
      </c>
      <c r="Q48" s="62">
        <f>Q47*'RAF - modified'!$D64</f>
        <v>1103707.953296209</v>
      </c>
      <c r="R48" s="62">
        <f>R47*'RAF - modified'!$D64</f>
        <v>1171957.5637812356</v>
      </c>
      <c r="S48" s="62">
        <f>S47*'RAF - modified'!$D64</f>
        <v>1040657.2767703389</v>
      </c>
      <c r="T48" s="62">
        <f>T47*'RAF - modified'!$D64</f>
        <v>749656.38038287172</v>
      </c>
      <c r="U48" s="62">
        <f>U47*'RAF - modified'!$D64</f>
        <v>771781.65015146427</v>
      </c>
      <c r="V48" s="62">
        <f>V47*'RAF - modified'!$D64</f>
        <v>362350.34731270454</v>
      </c>
      <c r="W48" s="71">
        <f t="shared" si="6"/>
        <v>5200111.1716948245</v>
      </c>
      <c r="X48" s="62">
        <f>X47*'RAF - modified'!$E64</f>
        <v>82691870.992258236</v>
      </c>
      <c r="Y48" s="62">
        <f>Y47*'RAF - modified'!$E64</f>
        <v>87805259.881633267</v>
      </c>
      <c r="Z48" s="62">
        <f>Z47*'RAF - modified'!$E64</f>
        <v>77967995.991012663</v>
      </c>
      <c r="AA48" s="62">
        <f>AA47*'RAF - modified'!$E64</f>
        <v>56165662.764329933</v>
      </c>
      <c r="AB48" s="62">
        <f>AB47*'RAF - modified'!$E64</f>
        <v>57823329.493929312</v>
      </c>
      <c r="AC48" s="62">
        <f>AC47*'RAF - modified'!$E64</f>
        <v>27147967.978754461</v>
      </c>
      <c r="AD48" s="71">
        <f t="shared" si="7"/>
        <v>389602087.10191786</v>
      </c>
    </row>
    <row r="49" spans="1:30">
      <c r="A49" s="211">
        <v>2065</v>
      </c>
      <c r="B49" s="211"/>
      <c r="C49" s="62">
        <f>C48*'RAF - modified'!$B65</f>
        <v>9099.1352744819287</v>
      </c>
      <c r="D49" s="62">
        <f>D48*'RAF - modified'!$B65</f>
        <v>9661.795384322857</v>
      </c>
      <c r="E49" s="62">
        <f>E48*'RAF - modified'!$B65</f>
        <v>8579.3359624056357</v>
      </c>
      <c r="F49" s="62">
        <f>F48*'RAF - modified'!$B65</f>
        <v>6180.2805661685488</v>
      </c>
      <c r="G49" s="62">
        <f>G48*'RAF - modified'!$B65</f>
        <v>6362.6846360201725</v>
      </c>
      <c r="H49" s="62">
        <f>H48*'RAF - modified'!$B65</f>
        <v>2987.2710594384453</v>
      </c>
      <c r="I49" s="71">
        <f t="shared" si="4"/>
        <v>42870.502882837587</v>
      </c>
      <c r="J49" s="62">
        <f>J48*'RAF - modified'!$C65</f>
        <v>103878.98500581103</v>
      </c>
      <c r="K49" s="62">
        <f>K48*'RAF - modified'!$C65</f>
        <v>110302.51420395912</v>
      </c>
      <c r="L49" s="62">
        <f>L48*'RAF - modified'!$C65</f>
        <v>97944.770015444432</v>
      </c>
      <c r="M49" s="62">
        <f>M48*'RAF - modified'!$C65</f>
        <v>70556.294955322737</v>
      </c>
      <c r="N49" s="62">
        <f>N48*'RAF - modified'!$C65</f>
        <v>72638.685101807743</v>
      </c>
      <c r="O49" s="62">
        <f>O48*'RAF - modified'!$C65</f>
        <v>34103.75560213525</v>
      </c>
      <c r="P49" s="71">
        <f t="shared" si="5"/>
        <v>489425.00488448038</v>
      </c>
      <c r="Q49" s="62">
        <f>Q48*'RAF - modified'!$D65</f>
        <v>1870486.9796896842</v>
      </c>
      <c r="R49" s="62">
        <f>R48*'RAF - modified'!$D65</f>
        <v>1986151.6420669735</v>
      </c>
      <c r="S49" s="62">
        <f>S48*'RAF - modified'!$D65</f>
        <v>1763633.1066609966</v>
      </c>
      <c r="T49" s="62">
        <f>T48*'RAF - modified'!$D65</f>
        <v>1270465.1575262642</v>
      </c>
      <c r="U49" s="62">
        <f>U48*'RAF - modified'!$D65</f>
        <v>1307961.5159611912</v>
      </c>
      <c r="V49" s="62">
        <f>V48*'RAF - modified'!$D65</f>
        <v>614086.00410125975</v>
      </c>
      <c r="W49" s="71">
        <f t="shared" si="6"/>
        <v>8812784.4060063697</v>
      </c>
      <c r="X49" s="62">
        <f>X48*'RAF - modified'!$E65</f>
        <v>191998120.66337478</v>
      </c>
      <c r="Y49" s="62">
        <f>Y48*'RAF - modified'!$E65</f>
        <v>203870642.65617019</v>
      </c>
      <c r="Z49" s="62">
        <f>Z48*'RAF - modified'!$E65</f>
        <v>181029991.49173275</v>
      </c>
      <c r="AA49" s="62">
        <f>AA48*'RAF - modified'!$E65</f>
        <v>130408244.08935945</v>
      </c>
      <c r="AB49" s="62">
        <f>AB48*'RAF - modified'!$E65</f>
        <v>134257097.58547977</v>
      </c>
      <c r="AC49" s="62">
        <f>AC48*'RAF - modified'!$E65</f>
        <v>63033509.451471046</v>
      </c>
      <c r="AD49" s="71">
        <f t="shared" si="7"/>
        <v>904597605.93758798</v>
      </c>
    </row>
    <row r="50" spans="1:30">
      <c r="A50" s="211">
        <v>2066</v>
      </c>
      <c r="B50" s="211"/>
      <c r="C50" s="62">
        <f>C49*'RAF - modified'!$B66</f>
        <v>11345.438799693282</v>
      </c>
      <c r="D50" s="62">
        <f>D49*'RAF - modified'!$B66</f>
        <v>12047.002810850639</v>
      </c>
      <c r="E50" s="62">
        <f>E49*'RAF - modified'!$B66</f>
        <v>10697.316631444713</v>
      </c>
      <c r="F50" s="62">
        <f>F49*'RAF - modified'!$B66</f>
        <v>7706.0064295385782</v>
      </c>
      <c r="G50" s="62">
        <f>G49*'RAF - modified'!$B66</f>
        <v>7933.4405921144717</v>
      </c>
      <c r="H50" s="62">
        <f>H49*'RAF - modified'!$B66</f>
        <v>3724.7386658820142</v>
      </c>
      <c r="I50" s="71">
        <f t="shared" si="4"/>
        <v>53453.943929523695</v>
      </c>
      <c r="J50" s="62">
        <f>J49*'RAF - modified'!$C66</f>
        <v>149683.38465427337</v>
      </c>
      <c r="K50" s="62">
        <f>K49*'RAF - modified'!$C66</f>
        <v>158939.30481705285</v>
      </c>
      <c r="L50" s="62">
        <f>L49*'RAF - modified'!$C66</f>
        <v>141132.53690605451</v>
      </c>
      <c r="M50" s="62">
        <f>M49*'RAF - modified'!$C66</f>
        <v>101667.38765292276</v>
      </c>
      <c r="N50" s="62">
        <f>N49*'RAF - modified'!$C66</f>
        <v>104667.98691059886</v>
      </c>
      <c r="O50" s="62">
        <f>O49*'RAF - modified'!$C66</f>
        <v>49141.465597340772</v>
      </c>
      <c r="P50" s="71">
        <f t="shared" si="5"/>
        <v>705232.06653824297</v>
      </c>
      <c r="Q50" s="62">
        <f>Q49*'RAF - modified'!$D66</f>
        <v>3169970.3990894989</v>
      </c>
      <c r="R50" s="62">
        <f>R49*'RAF - modified'!$D66</f>
        <v>3365990.7723601623</v>
      </c>
      <c r="S50" s="62">
        <f>S49*'RAF - modified'!$D66</f>
        <v>2988881.934851591</v>
      </c>
      <c r="T50" s="62">
        <f>T49*'RAF - modified'!$D66</f>
        <v>2153095.4164144858</v>
      </c>
      <c r="U50" s="62">
        <f>U49*'RAF - modified'!$D66</f>
        <v>2216641.6199449096</v>
      </c>
      <c r="V50" s="62">
        <f>V49*'RAF - modified'!$D66</f>
        <v>1040709.973730528</v>
      </c>
      <c r="W50" s="71">
        <f t="shared" si="6"/>
        <v>14935290.116391176</v>
      </c>
      <c r="X50" s="62">
        <f>X49*'RAF - modified'!$E66</f>
        <v>445790836.46225673</v>
      </c>
      <c r="Y50" s="62">
        <f>Y49*'RAF - modified'!$E66</f>
        <v>473357051.65122873</v>
      </c>
      <c r="Z50" s="62">
        <f>Z49*'RAF - modified'!$E66</f>
        <v>420324485.7450797</v>
      </c>
      <c r="AA50" s="62">
        <f>AA49*'RAF - modified'!$E66</f>
        <v>302788381.53887922</v>
      </c>
      <c r="AB50" s="62">
        <f>AB49*'RAF - modified'!$E66</f>
        <v>311724842.0288462</v>
      </c>
      <c r="AC50" s="62">
        <f>AC49*'RAF - modified'!$E66</f>
        <v>146354353.91989803</v>
      </c>
      <c r="AD50" s="71">
        <f t="shared" si="7"/>
        <v>2100339951.3461885</v>
      </c>
    </row>
    <row r="51" spans="1:30">
      <c r="A51" s="211">
        <v>2067</v>
      </c>
      <c r="B51" s="211"/>
      <c r="C51" s="62">
        <f>C50*'RAF - modified'!$B67</f>
        <v>14146.287276173562</v>
      </c>
      <c r="D51" s="62">
        <f>D50*'RAF - modified'!$B67</f>
        <v>15021.046394765335</v>
      </c>
      <c r="E51" s="62">
        <f>E50*'RAF - modified'!$B67</f>
        <v>13338.163188249469</v>
      </c>
      <c r="F51" s="62">
        <f>F50*'RAF - modified'!$B67</f>
        <v>9608.3882367987662</v>
      </c>
      <c r="G51" s="62">
        <f>G50*'RAF - modified'!$B67</f>
        <v>9891.9690710897703</v>
      </c>
      <c r="H51" s="62">
        <f>H50*'RAF - modified'!$B67</f>
        <v>4644.2649003283068</v>
      </c>
      <c r="I51" s="71">
        <f t="shared" si="4"/>
        <v>66650.119067405205</v>
      </c>
      <c r="J51" s="62">
        <f>J50*'RAF - modified'!$C67</f>
        <v>215684.77628372869</v>
      </c>
      <c r="K51" s="62">
        <f>K50*'RAF - modified'!$C67</f>
        <v>229022.00188308416</v>
      </c>
      <c r="L51" s="62">
        <f>L50*'RAF - modified'!$C67</f>
        <v>203363.5177294102</v>
      </c>
      <c r="M51" s="62">
        <f>M50*'RAF - modified'!$C67</f>
        <v>146496.60556460253</v>
      </c>
      <c r="N51" s="62">
        <f>N50*'RAF - modified'!$C67</f>
        <v>150820.28905895833</v>
      </c>
      <c r="O51" s="62">
        <f>O50*'RAF - modified'!$C67</f>
        <v>70809.90343783221</v>
      </c>
      <c r="P51" s="71">
        <f t="shared" si="5"/>
        <v>1016197.0939576161</v>
      </c>
      <c r="Q51" s="62">
        <f>Q50*'RAF - modified'!$D67</f>
        <v>5372243.9344489463</v>
      </c>
      <c r="R51" s="62">
        <f>R50*'RAF - modified'!$D67</f>
        <v>5704445.5416419385</v>
      </c>
      <c r="S51" s="62">
        <f>S50*'RAF - modified'!$D67</f>
        <v>5065347.8814510368</v>
      </c>
      <c r="T51" s="62">
        <f>T50*'RAF - modified'!$D67</f>
        <v>3648915.3950601215</v>
      </c>
      <c r="U51" s="62">
        <f>U50*'RAF - modified'!$D67</f>
        <v>3756609.0525692366</v>
      </c>
      <c r="V51" s="62">
        <f>V50*'RAF - modified'!$D67</f>
        <v>1763722.4137803379</v>
      </c>
      <c r="W51" s="71">
        <f t="shared" si="6"/>
        <v>25311284.21895162</v>
      </c>
      <c r="X51" s="62">
        <f>X50*'RAF - modified'!$E67</f>
        <v>1035059453.6398908</v>
      </c>
      <c r="Y51" s="62">
        <f>Y50*'RAF - modified'!$E67</f>
        <v>1099064070.3764055</v>
      </c>
      <c r="Z51" s="62">
        <f>Z50*'RAF - modified'!$E67</f>
        <v>975930407.22721326</v>
      </c>
      <c r="AA51" s="62">
        <f>AA50*'RAF - modified'!$E67</f>
        <v>703029203.67604673</v>
      </c>
      <c r="AB51" s="62">
        <f>AB50*'RAF - modified'!$E67</f>
        <v>723778324.4646765</v>
      </c>
      <c r="AC51" s="62">
        <f>AC50*'RAF - modified'!$E67</f>
        <v>339812856.64891523</v>
      </c>
      <c r="AD51" s="71">
        <f t="shared" si="7"/>
        <v>4876674316.0331488</v>
      </c>
    </row>
    <row r="52" spans="1:30">
      <c r="A52" s="211">
        <v>2068</v>
      </c>
      <c r="B52" s="211"/>
      <c r="C52" s="62">
        <f>C51*'RAF - modified'!$B68</f>
        <v>17638.581216042527</v>
      </c>
      <c r="D52" s="62">
        <f>D51*'RAF - modified'!$B68</f>
        <v>18729.292118241054</v>
      </c>
      <c r="E52" s="62">
        <f>E51*'RAF - modified'!$B68</f>
        <v>16630.955534532615</v>
      </c>
      <c r="F52" s="62">
        <f>F51*'RAF - modified'!$B68</f>
        <v>11980.411040817276</v>
      </c>
      <c r="G52" s="62">
        <f>G51*'RAF - modified'!$B68</f>
        <v>12333.999475669701</v>
      </c>
      <c r="H52" s="62">
        <f>H51*'RAF - modified'!$B68</f>
        <v>5790.7945762723557</v>
      </c>
      <c r="I52" s="71">
        <f t="shared" si="4"/>
        <v>83104.033961575522</v>
      </c>
      <c r="J52" s="62">
        <f>J51*'RAF - modified'!$C68</f>
        <v>310788.82153827604</v>
      </c>
      <c r="K52" s="62">
        <f>K51*'RAF - modified'!$C68</f>
        <v>330006.96339341131</v>
      </c>
      <c r="L52" s="62">
        <f>L51*'RAF - modified'!$C68</f>
        <v>293034.62723701634</v>
      </c>
      <c r="M52" s="62">
        <f>M51*'RAF - modified'!$C68</f>
        <v>211092.81882225838</v>
      </c>
      <c r="N52" s="62">
        <f>N51*'RAF - modified'!$C68</f>
        <v>217322.98731661541</v>
      </c>
      <c r="O52" s="62">
        <f>O51*'RAF - modified'!$C68</f>
        <v>102032.82225970995</v>
      </c>
      <c r="P52" s="71">
        <f t="shared" si="5"/>
        <v>1464279.0405672875</v>
      </c>
      <c r="Q52" s="62">
        <f>Q51*'RAF - modified'!$D68</f>
        <v>9104502.9630286638</v>
      </c>
      <c r="R52" s="62">
        <f>R51*'RAF - modified'!$D68</f>
        <v>9667494.9927868433</v>
      </c>
      <c r="S52" s="62">
        <f>S51*'RAF - modified'!$D68</f>
        <v>8584397.0151315164</v>
      </c>
      <c r="T52" s="62">
        <f>T51*'RAF - modified'!$D68</f>
        <v>6183926.3874702398</v>
      </c>
      <c r="U52" s="62">
        <f>U51*'RAF - modified'!$D68</f>
        <v>6366438.0596606629</v>
      </c>
      <c r="V52" s="62">
        <f>V51*'RAF - modified'!$D68</f>
        <v>2989033.2863059524</v>
      </c>
      <c r="W52" s="71">
        <f t="shared" si="6"/>
        <v>42895792.70438388</v>
      </c>
      <c r="X52" s="62">
        <f>X51*'RAF - modified'!$E68</f>
        <v>2403252792.4337802</v>
      </c>
      <c r="Y52" s="62">
        <f>Y51*'RAF - modified'!$E68</f>
        <v>2551861911.8034573</v>
      </c>
      <c r="Z52" s="62">
        <f>Z51*'RAF - modified'!$E68</f>
        <v>2265964016.020505</v>
      </c>
      <c r="AA52" s="62">
        <f>AA51*'RAF - modified'!$E68</f>
        <v>1632328356.5552292</v>
      </c>
      <c r="AB52" s="62">
        <f>AB51*'RAF - modified'!$E68</f>
        <v>1680504702.6583092</v>
      </c>
      <c r="AC52" s="62">
        <f>AC51*'RAF - modified'!$E68</f>
        <v>788994481.21028388</v>
      </c>
      <c r="AD52" s="71">
        <f t="shared" si="7"/>
        <v>11322906260.681566</v>
      </c>
    </row>
    <row r="53" spans="1:30">
      <c r="A53" s="211">
        <v>2069</v>
      </c>
      <c r="B53" s="211"/>
      <c r="C53" s="62">
        <f>C52*'RAF - modified'!$B69</f>
        <v>21993.017760846942</v>
      </c>
      <c r="D53" s="62">
        <f>D52*'RAF - modified'!$B69</f>
        <v>23352.992463471222</v>
      </c>
      <c r="E53" s="62">
        <f>E52*'RAF - modified'!$B69</f>
        <v>20736.639527342682</v>
      </c>
      <c r="F53" s="62">
        <f>F52*'RAF - modified'!$B69</f>
        <v>14938.015114463837</v>
      </c>
      <c r="G53" s="62">
        <f>G52*'RAF - modified'!$B69</f>
        <v>15378.89392622828</v>
      </c>
      <c r="H53" s="62">
        <f>H52*'RAF - modified'!$B69</f>
        <v>7220.3680333167113</v>
      </c>
      <c r="I53" s="71">
        <f t="shared" si="4"/>
        <v>103619.92682566968</v>
      </c>
      <c r="J53" s="62">
        <f>J52*'RAF - modified'!$C69</f>
        <v>447828.04450736352</v>
      </c>
      <c r="K53" s="62">
        <f>K52*'RAF - modified'!$C69</f>
        <v>475520.23383210215</v>
      </c>
      <c r="L53" s="62">
        <f>L52*'RAF - modified'!$C69</f>
        <v>422245.31577090634</v>
      </c>
      <c r="M53" s="62">
        <f>M52*'RAF - modified'!$C69</f>
        <v>304172.08635374502</v>
      </c>
      <c r="N53" s="62">
        <f>N52*'RAF - modified'!$C69</f>
        <v>313149.38534400385</v>
      </c>
      <c r="O53" s="62">
        <f>O52*'RAF - modified'!$C69</f>
        <v>147023.17490690647</v>
      </c>
      <c r="P53" s="71">
        <f t="shared" si="5"/>
        <v>2109938.2407150273</v>
      </c>
      <c r="Q53" s="62">
        <f>Q52*'RAF - modified'!$D69</f>
        <v>15429674.306533568</v>
      </c>
      <c r="R53" s="62">
        <f>R52*'RAF - modified'!$D69</f>
        <v>16383793.789125647</v>
      </c>
      <c r="S53" s="62">
        <f>S52*'RAF - modified'!$D69</f>
        <v>14548235.153453836</v>
      </c>
      <c r="T53" s="62">
        <f>T52*'RAF - modified'!$D69</f>
        <v>10480085.56663744</v>
      </c>
      <c r="U53" s="62">
        <f>U52*'RAF - modified'!$D69</f>
        <v>10789393.572848715</v>
      </c>
      <c r="V53" s="62">
        <f>V52*'RAF - modified'!$D69</f>
        <v>5065604.3813012866</v>
      </c>
      <c r="W53" s="71">
        <f t="shared" si="6"/>
        <v>72696786.769900501</v>
      </c>
      <c r="X53" s="62">
        <f>X52*'RAF - modified'!$E69</f>
        <v>5579992496.1123724</v>
      </c>
      <c r="Y53" s="62">
        <f>Y52*'RAF - modified'!$E69</f>
        <v>5925040579.9208574</v>
      </c>
      <c r="Z53" s="62">
        <f>Z52*'RAF - modified'!$E69</f>
        <v>5261228550.597209</v>
      </c>
      <c r="AA53" s="62">
        <f>AA52*'RAF - modified'!$E69</f>
        <v>3790021594.6677589</v>
      </c>
      <c r="AB53" s="62">
        <f>AB52*'RAF - modified'!$E69</f>
        <v>3901879843.8671951</v>
      </c>
      <c r="AC53" s="62">
        <f>AC52*'RAF - modified'!$E69</f>
        <v>1831926836.1980977</v>
      </c>
      <c r="AD53" s="71">
        <f t="shared" si="7"/>
        <v>26290089901.363491</v>
      </c>
    </row>
    <row r="54" spans="1:30">
      <c r="A54" s="211">
        <v>2070</v>
      </c>
      <c r="B54" s="211"/>
      <c r="C54" s="62">
        <f>C53*'RAF - modified'!$B70</f>
        <v>27155.218889672939</v>
      </c>
      <c r="D54" s="62">
        <f>D53*'RAF - modified'!$B70</f>
        <v>28834.406854497189</v>
      </c>
      <c r="E54" s="62">
        <f>E53*'RAF - modified'!$B70</f>
        <v>25603.943557200557</v>
      </c>
      <c r="F54" s="62">
        <f>F53*'RAF - modified'!$B70</f>
        <v>18444.266022130789</v>
      </c>
      <c r="G54" s="62">
        <f>G53*'RAF - modified'!$B70</f>
        <v>18988.627908592582</v>
      </c>
      <c r="H54" s="62">
        <f>H53*'RAF - modified'!$B70</f>
        <v>8915.1328180968103</v>
      </c>
      <c r="I54" s="71">
        <f t="shared" si="4"/>
        <v>127941.59605019087</v>
      </c>
      <c r="J54" s="62">
        <f>J53*'RAF - modified'!$C70</f>
        <v>663027.333014932</v>
      </c>
      <c r="K54" s="62">
        <f>K53*'RAF - modified'!$C70</f>
        <v>704026.7269977805</v>
      </c>
      <c r="L54" s="62">
        <f>L53*'RAF - modified'!$C70</f>
        <v>625151.07981145766</v>
      </c>
      <c r="M54" s="62">
        <f>M53*'RAF - modified'!$C70</f>
        <v>450338.94073017366</v>
      </c>
      <c r="N54" s="62">
        <f>N53*'RAF - modified'!$C70</f>
        <v>463630.19097721146</v>
      </c>
      <c r="O54" s="62">
        <f>O53*'RAF - modified'!$C70</f>
        <v>217673.69137667131</v>
      </c>
      <c r="P54" s="71">
        <f t="shared" si="5"/>
        <v>3123847.9629082265</v>
      </c>
      <c r="Q54" s="62">
        <f>Q53*'RAF - modified'!$D70</f>
        <v>29174582.475536738</v>
      </c>
      <c r="R54" s="62">
        <f>R53*'RAF - modified'!$D70</f>
        <v>30978641.134416666</v>
      </c>
      <c r="S54" s="62">
        <f>S53*'RAF - modified'!$D70</f>
        <v>27507948.510502048</v>
      </c>
      <c r="T54" s="62">
        <f>T53*'RAF - modified'!$D70</f>
        <v>19815850.590253737</v>
      </c>
      <c r="U54" s="62">
        <f>U53*'RAF - modified'!$D70</f>
        <v>20400693.261478081</v>
      </c>
      <c r="V54" s="62">
        <f>V53*'RAF - modified'!$D70</f>
        <v>9578095.4202082865</v>
      </c>
      <c r="W54" s="71">
        <f t="shared" si="6"/>
        <v>137455811.39239556</v>
      </c>
      <c r="X54" s="62">
        <f>X53*'RAF - modified'!$E70</f>
        <v>17081361429.249271</v>
      </c>
      <c r="Y54" s="62">
        <f>Y53*'RAF - modified'!$E70</f>
        <v>18137615722.442127</v>
      </c>
      <c r="Z54" s="62">
        <f>Z53*'RAF - modified'!$E70</f>
        <v>16105567614.517162</v>
      </c>
      <c r="AA54" s="62">
        <f>AA53*'RAF - modified'!$E70</f>
        <v>11601938305.165049</v>
      </c>
      <c r="AB54" s="62">
        <f>AB53*'RAF - modified'!$E70</f>
        <v>11944356540.449379</v>
      </c>
      <c r="AC54" s="62">
        <f>AC53*'RAF - modified'!$E70</f>
        <v>5607857792.4328928</v>
      </c>
      <c r="AD54" s="71">
        <f t="shared" si="7"/>
        <v>80478697404.255875</v>
      </c>
    </row>
    <row r="55" spans="1:30">
      <c r="A55" s="211"/>
      <c r="B55" s="211"/>
    </row>
    <row r="56" spans="1:30">
      <c r="A56" s="211"/>
      <c r="B56" s="211"/>
    </row>
    <row r="57" spans="1:30">
      <c r="A57" s="211"/>
      <c r="B57" s="211"/>
    </row>
  </sheetData>
  <mergeCells count="62">
    <mergeCell ref="J1:O1"/>
    <mergeCell ref="Q1:V1"/>
    <mergeCell ref="X1:AC1"/>
    <mergeCell ref="J2:O2"/>
    <mergeCell ref="Q2:V2"/>
    <mergeCell ref="X2:AC2"/>
    <mergeCell ref="A13:B13"/>
    <mergeCell ref="A1:B1"/>
    <mergeCell ref="A2:B2"/>
    <mergeCell ref="A4:B4"/>
    <mergeCell ref="A5:B5"/>
    <mergeCell ref="A6:B6"/>
    <mergeCell ref="A7:B7"/>
    <mergeCell ref="A8:B8"/>
    <mergeCell ref="A9:B9"/>
    <mergeCell ref="A10:B10"/>
    <mergeCell ref="A11:B11"/>
    <mergeCell ref="A12:B12"/>
    <mergeCell ref="A25:B25"/>
    <mergeCell ref="A14:B14"/>
    <mergeCell ref="A15:B15"/>
    <mergeCell ref="A16:B16"/>
    <mergeCell ref="A17:B17"/>
    <mergeCell ref="A18:B18"/>
    <mergeCell ref="A19:B19"/>
    <mergeCell ref="A20:B20"/>
    <mergeCell ref="A21:B21"/>
    <mergeCell ref="A22:B22"/>
    <mergeCell ref="A23:B23"/>
    <mergeCell ref="A24:B24"/>
    <mergeCell ref="A37:B37"/>
    <mergeCell ref="A26:B26"/>
    <mergeCell ref="A27:B27"/>
    <mergeCell ref="A28:B28"/>
    <mergeCell ref="A29:B29"/>
    <mergeCell ref="A30:B30"/>
    <mergeCell ref="A31:B31"/>
    <mergeCell ref="A32:B32"/>
    <mergeCell ref="A33:B33"/>
    <mergeCell ref="A34:B34"/>
    <mergeCell ref="A35:B35"/>
    <mergeCell ref="A36:B36"/>
    <mergeCell ref="A49:B49"/>
    <mergeCell ref="A38:B38"/>
    <mergeCell ref="A39:B39"/>
    <mergeCell ref="A40:B40"/>
    <mergeCell ref="A41:B41"/>
    <mergeCell ref="A42:B42"/>
    <mergeCell ref="A43:B43"/>
    <mergeCell ref="A44:B44"/>
    <mergeCell ref="A45:B45"/>
    <mergeCell ref="A46:B46"/>
    <mergeCell ref="A47:B47"/>
    <mergeCell ref="A48:B48"/>
    <mergeCell ref="A56:B56"/>
    <mergeCell ref="A57:B57"/>
    <mergeCell ref="A50:B50"/>
    <mergeCell ref="A51:B51"/>
    <mergeCell ref="A52:B52"/>
    <mergeCell ref="A53:B53"/>
    <mergeCell ref="A54:B54"/>
    <mergeCell ref="A55:B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1"/>
  <sheetViews>
    <sheetView zoomScale="106" workbookViewId="0">
      <selection activeCell="L35" sqref="L35"/>
    </sheetView>
  </sheetViews>
  <sheetFormatPr defaultColWidth="8.85546875" defaultRowHeight="14.45"/>
  <cols>
    <col min="2" max="2" width="13" customWidth="1"/>
    <col min="3" max="3" width="20.42578125" customWidth="1"/>
    <col min="4" max="4" width="18.5703125" bestFit="1" customWidth="1"/>
    <col min="5" max="5" width="33.5703125" customWidth="1"/>
    <col min="6" max="6" width="16.42578125" customWidth="1"/>
    <col min="7" max="7" width="20.85546875" customWidth="1"/>
    <col min="8" max="8" width="19.42578125" customWidth="1"/>
    <col min="9" max="9" width="16.42578125" customWidth="1"/>
    <col min="10" max="10" width="17.85546875" customWidth="1"/>
    <col min="11" max="11" width="16.42578125" customWidth="1"/>
    <col min="12" max="12" width="16" customWidth="1"/>
    <col min="13" max="13" width="15.42578125" customWidth="1"/>
    <col min="14" max="14" width="19.85546875" customWidth="1"/>
    <col min="15" max="15" width="15.5703125" customWidth="1"/>
  </cols>
  <sheetData>
    <row r="1" spans="1:56">
      <c r="A1" s="1" t="s">
        <v>36</v>
      </c>
      <c r="B1" s="1" t="s">
        <v>88</v>
      </c>
      <c r="C1" s="1" t="s">
        <v>89</v>
      </c>
      <c r="D1" s="1" t="s">
        <v>150</v>
      </c>
      <c r="E1" s="4" t="s">
        <v>151</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v>2051</v>
      </c>
      <c r="AL1">
        <v>2052</v>
      </c>
      <c r="AM1">
        <v>2053</v>
      </c>
      <c r="AN1">
        <v>2054</v>
      </c>
      <c r="AO1">
        <v>2055</v>
      </c>
      <c r="AP1">
        <v>2056</v>
      </c>
      <c r="AQ1">
        <v>2057</v>
      </c>
      <c r="AR1">
        <v>2058</v>
      </c>
      <c r="AS1">
        <v>2059</v>
      </c>
      <c r="AT1">
        <v>2060</v>
      </c>
      <c r="AU1">
        <v>2061</v>
      </c>
      <c r="AV1">
        <v>2062</v>
      </c>
      <c r="AW1">
        <v>2063</v>
      </c>
      <c r="AX1">
        <v>2064</v>
      </c>
      <c r="AY1">
        <v>2065</v>
      </c>
      <c r="AZ1">
        <v>2066</v>
      </c>
      <c r="BA1">
        <v>2067</v>
      </c>
      <c r="BB1">
        <v>2068</v>
      </c>
      <c r="BC1">
        <v>2069</v>
      </c>
      <c r="BD1">
        <v>2070</v>
      </c>
    </row>
    <row r="2" spans="1:56">
      <c r="A2" s="1">
        <v>1</v>
      </c>
      <c r="B2" s="1" t="s">
        <v>41</v>
      </c>
      <c r="C2" s="1">
        <f>'Severity - 2020'!G2</f>
        <v>1627950.2</v>
      </c>
      <c r="D2" s="1" cm="1">
        <f t="array" ref="D2">C2/INDEX(Population!$C$4:$H$4,'Severity Projections'!A2)</f>
        <v>0.25814222612935922</v>
      </c>
      <c r="F2">
        <f>C2</f>
        <v>1627950.2</v>
      </c>
      <c r="G2">
        <f>F2*Inflation!$C$3*Population!$C$6</f>
        <v>1717161.7544862276</v>
      </c>
      <c r="H2">
        <f>(G2*Inflation!$C$4)*(1+pop_growth)</f>
        <v>1751504.9895759523</v>
      </c>
      <c r="I2">
        <f>(H2*Inflation!$C$5)*(1+pop_growth)</f>
        <v>1786535.0893674714</v>
      </c>
      <c r="J2">
        <f>(I2*Inflation!$C$6)*(1+pop_growth)</f>
        <v>1822265.7911548209</v>
      </c>
      <c r="K2">
        <f>(J2*Inflation!$C$7)*(1+pop_growth)</f>
        <v>1858711.1069779175</v>
      </c>
      <c r="L2">
        <f>(K2*Inflation!$C$8)*(1+pop_growth)</f>
        <v>1895885.3291174758</v>
      </c>
      <c r="M2">
        <f>(L2*Inflation!$C$9)*(1+pop_growth)</f>
        <v>1933803.0356998253</v>
      </c>
      <c r="N2">
        <f>(M2*Inflation!$C$10)*(1+pop_growth)</f>
        <v>1972479.0964138219</v>
      </c>
      <c r="O2">
        <f>(N2*Inflation!$C$11)*(1+pop_growth)</f>
        <v>2011928.6783420984</v>
      </c>
      <c r="P2">
        <f>(O2*Inflation!$C$12)*(1+pop_growth)</f>
        <v>2052167.2519089403</v>
      </c>
      <c r="Q2">
        <f>(P2*Inflation!$C$13)*(1+pop_growth)</f>
        <v>2093210.5969471191</v>
      </c>
      <c r="R2">
        <f>(Q2*Inflation!$C$14)*(1+pop_growth)</f>
        <v>2135074.8088860614</v>
      </c>
      <c r="S2">
        <f>(R2*Inflation!$C$15)*(1+pop_growth)</f>
        <v>2177776.3050637827</v>
      </c>
      <c r="T2">
        <f>(S2*Inflation!$C$16)*(1+pop_growth)</f>
        <v>2221331.8311650585</v>
      </c>
      <c r="U2">
        <f>(T2*Inflation!$C$17)*(1+pop_growth)</f>
        <v>2265758.4677883596</v>
      </c>
      <c r="V2">
        <f>(U2*Inflation!$C$18)*(1+pop_growth)</f>
        <v>2311073.6371441269</v>
      </c>
      <c r="W2">
        <f>(V2*Inflation!$C$19)*(1+pop_growth)</f>
        <v>2357295.1098870095</v>
      </c>
      <c r="X2">
        <f>(W2*Inflation!$C$20)*(1+pop_growth)</f>
        <v>2404441.0120847495</v>
      </c>
      <c r="Y2">
        <f>(X2*Inflation!$C$21)*(1+pop_growth)</f>
        <v>2452529.8323264443</v>
      </c>
      <c r="Z2">
        <f>(Y2*Inflation!$C$22)*(1+pop_growth)</f>
        <v>2501580.4289729735</v>
      </c>
      <c r="AA2">
        <f>(Z2*Inflation!$C$23)*(1+pop_growth)</f>
        <v>2551612.0375524331</v>
      </c>
      <c r="AB2">
        <f>(AA2*Inflation!$C$24)*(1+pop_growth)</f>
        <v>2602644.2783034816</v>
      </c>
      <c r="AC2">
        <f>(AB2*Inflation!$C$25)*(1+pop_growth)</f>
        <v>2654697.1638695514</v>
      </c>
      <c r="AD2">
        <f>(AC2*Inflation!$C$26)*(1+pop_growth)</f>
        <v>2707791.1071469425</v>
      </c>
      <c r="AE2">
        <f>(AD2*Inflation!$C$27)*(1+pop_growth)</f>
        <v>2761946.9292898816</v>
      </c>
      <c r="AF2">
        <f>(AE2*Inflation!$C$28)*(1+pop_growth)</f>
        <v>2817185.8678756794</v>
      </c>
      <c r="AG2">
        <f>(AF2*Inflation!$C$29)*(1+pop_growth)</f>
        <v>2873529.5852331929</v>
      </c>
      <c r="AH2">
        <f>(AG2*Inflation!$C$30)*(1+pop_growth)</f>
        <v>2931000.1769378567</v>
      </c>
      <c r="AI2">
        <f>(AH2*Inflation!$C$31)*(1+pop_growth)</f>
        <v>2989620.1804766138</v>
      </c>
      <c r="AJ2">
        <f>(AI2*Inflation!$C$32)*(1+pop_growth)</f>
        <v>3049412.5840861462</v>
      </c>
      <c r="AK2">
        <f>(AJ2*Inflation!$C$33)*(1+pop_growth)</f>
        <v>3110400.8357678694</v>
      </c>
      <c r="AL2">
        <f>(AK2*Inflation!$C$34)*(1+pop_growth)</f>
        <v>3172608.8524832269</v>
      </c>
      <c r="AM2">
        <f>(AL2*Inflation!$C$35)*(1+pop_growth)</f>
        <v>3236061.0295328917</v>
      </c>
      <c r="AN2">
        <f>(AM2*Inflation!$C$36)*(1+pop_growth)</f>
        <v>3300782.2501235497</v>
      </c>
      <c r="AO2">
        <f>(AN2*Inflation!$C$37)*(1+pop_growth)</f>
        <v>3366797.895126021</v>
      </c>
      <c r="AP2">
        <f>(AO2*Inflation!$C$38)*(1+pop_growth)</f>
        <v>3434133.8530285414</v>
      </c>
      <c r="AQ2">
        <f>(AP2*Inflation!$C$39)*(1+pop_growth)</f>
        <v>3502816.5300891125</v>
      </c>
      <c r="AR2">
        <f>(AQ2*Inflation!$C$40)*(1+pop_growth)</f>
        <v>3572872.860690895</v>
      </c>
      <c r="AS2">
        <f>(AR2*Inflation!$C$41)*(1+pop_growth)</f>
        <v>3644330.3179047131</v>
      </c>
      <c r="AT2">
        <f>(AS2*Inflation!$C$42)*(1+pop_growth)</f>
        <v>3717216.9242628072</v>
      </c>
      <c r="AU2">
        <f>(AT2*Inflation!$C$43)*(1+pop_growth)</f>
        <v>3791561.2627480635</v>
      </c>
      <c r="AV2">
        <f>(AU2*Inflation!$C$44)*(1+pop_growth)</f>
        <v>3867392.4880030248</v>
      </c>
      <c r="AW2">
        <f>(AV2*Inflation!$C$45)*(1+pop_growth)</f>
        <v>3944740.3377630855</v>
      </c>
      <c r="AX2">
        <f>(AW2*Inflation!$C$46)*(1+pop_growth)</f>
        <v>4023635.1445183475</v>
      </c>
      <c r="AY2">
        <f>(AX2*Inflation!$C$47)*(1+pop_growth)</f>
        <v>4104107.8474087147</v>
      </c>
      <c r="AZ2">
        <f>(AY2*Inflation!$C$48)*(1+pop_growth)</f>
        <v>4186190.0043568891</v>
      </c>
      <c r="BA2">
        <f>(AZ2*Inflation!$C$49)*(1+pop_growth)</f>
        <v>4269913.8044440271</v>
      </c>
      <c r="BB2">
        <f>(BA2*Inflation!$C$50)*(1+pop_growth)</f>
        <v>4355312.0805329075</v>
      </c>
      <c r="BC2">
        <f>(BB2*Inflation!$C$51)*(1+pop_growth)</f>
        <v>4442418.3221435659</v>
      </c>
      <c r="BD2">
        <f>(BC2*Inflation!$C$5)*(1+pop_growth)</f>
        <v>4531266.6885864371</v>
      </c>
    </row>
    <row r="3" spans="1:56">
      <c r="A3" s="1">
        <v>1</v>
      </c>
      <c r="B3" s="1" t="s">
        <v>98</v>
      </c>
      <c r="C3" s="1">
        <f>'Severity - 2020'!G3</f>
        <v>300101.06599999999</v>
      </c>
      <c r="D3" s="1" cm="1">
        <f t="array" ref="D3">C3/INDEX(Population!$C$4:$H$4,'Severity Projections'!A3)</f>
        <v>4.7586687382104045E-2</v>
      </c>
      <c r="F3">
        <f t="shared" ref="F3:F18" si="0">C3</f>
        <v>300101.06599999999</v>
      </c>
      <c r="G3">
        <f>F3*Inflation!$C$3*Population!$C$6</f>
        <v>316546.58294568671</v>
      </c>
      <c r="H3">
        <f>(G3*Inflation!$C$4)*(1+pop_growth)</f>
        <v>322877.51460460044</v>
      </c>
      <c r="I3">
        <f>(H3*Inflation!$C$5)*(1+pop_growth)</f>
        <v>329335.06489669246</v>
      </c>
      <c r="J3">
        <f>(I3*Inflation!$C$6)*(1+pop_growth)</f>
        <v>335921.76619462634</v>
      </c>
      <c r="K3">
        <f>(J3*Inflation!$C$7)*(1+pop_growth)</f>
        <v>342640.20151851885</v>
      </c>
      <c r="L3">
        <f>(K3*Inflation!$C$8)*(1+pop_growth)</f>
        <v>349493.00554888922</v>
      </c>
      <c r="M3">
        <f>(L3*Inflation!$C$9)*(1+pop_growth)</f>
        <v>356482.86565986701</v>
      </c>
      <c r="N3">
        <f>(M3*Inflation!$C$10)*(1+pop_growth)</f>
        <v>363612.52297306433</v>
      </c>
      <c r="O3">
        <f>(N3*Inflation!$C$11)*(1+pop_growth)</f>
        <v>370884.77343252563</v>
      </c>
      <c r="P3">
        <f>(O3*Inflation!$C$12)*(1+pop_growth)</f>
        <v>378302.46890117612</v>
      </c>
      <c r="Q3">
        <f>(P3*Inflation!$C$13)*(1+pop_growth)</f>
        <v>385868.51827919966</v>
      </c>
      <c r="R3">
        <f>(Q3*Inflation!$C$14)*(1+pop_growth)</f>
        <v>393585.88864478364</v>
      </c>
      <c r="S3">
        <f>(R3*Inflation!$C$15)*(1+pop_growth)</f>
        <v>401457.60641767934</v>
      </c>
      <c r="T3">
        <f>(S3*Inflation!$C$16)*(1+pop_growth)</f>
        <v>409486.75854603294</v>
      </c>
      <c r="U3">
        <f>(T3*Inflation!$C$17)*(1+pop_growth)</f>
        <v>417676.49371695361</v>
      </c>
      <c r="V3">
        <f>(U3*Inflation!$C$18)*(1+pop_growth)</f>
        <v>426030.02359129267</v>
      </c>
      <c r="W3">
        <f>(V3*Inflation!$C$19)*(1+pop_growth)</f>
        <v>434550.62406311854</v>
      </c>
      <c r="X3">
        <f>(W3*Inflation!$C$20)*(1+pop_growth)</f>
        <v>443241.63654438092</v>
      </c>
      <c r="Y3">
        <f>(X3*Inflation!$C$21)*(1+pop_growth)</f>
        <v>452106.46927526855</v>
      </c>
      <c r="Z3">
        <f>(Y3*Inflation!$C$22)*(1+pop_growth)</f>
        <v>461148.59866077395</v>
      </c>
      <c r="AA3">
        <f>(Z3*Inflation!$C$23)*(1+pop_growth)</f>
        <v>470371.57063398941</v>
      </c>
      <c r="AB3">
        <f>(AA3*Inflation!$C$24)*(1+pop_growth)</f>
        <v>479779.00204666919</v>
      </c>
      <c r="AC3">
        <f>(AB3*Inflation!$C$25)*(1+pop_growth)</f>
        <v>489374.58208760258</v>
      </c>
      <c r="AD3">
        <f>(AC3*Inflation!$C$26)*(1+pop_growth)</f>
        <v>499162.07372935466</v>
      </c>
      <c r="AE3">
        <f>(AD3*Inflation!$C$27)*(1+pop_growth)</f>
        <v>509145.31520394178</v>
      </c>
      <c r="AF3">
        <f>(AE3*Inflation!$C$28)*(1+pop_growth)</f>
        <v>519328.22150802059</v>
      </c>
      <c r="AG3">
        <f>(AF3*Inflation!$C$29)*(1+pop_growth)</f>
        <v>529714.78593818098</v>
      </c>
      <c r="AH3">
        <f>(AG3*Inflation!$C$30)*(1+pop_growth)</f>
        <v>540309.08165694459</v>
      </c>
      <c r="AI3">
        <f>(AH3*Inflation!$C$31)*(1+pop_growth)</f>
        <v>551115.2632900835</v>
      </c>
      <c r="AJ3">
        <f>(AI3*Inflation!$C$32)*(1+pop_growth)</f>
        <v>562137.56855588523</v>
      </c>
      <c r="AK3">
        <f>(AJ3*Inflation!$C$33)*(1+pop_growth)</f>
        <v>573380.31992700289</v>
      </c>
      <c r="AL3">
        <f>(AK3*Inflation!$C$34)*(1+pop_growth)</f>
        <v>584847.92632554297</v>
      </c>
      <c r="AM3">
        <f>(AL3*Inflation!$C$35)*(1+pop_growth)</f>
        <v>596544.88485205383</v>
      </c>
      <c r="AN3">
        <f>(AM3*Inflation!$C$36)*(1+pop_growth)</f>
        <v>608475.78254909487</v>
      </c>
      <c r="AO3">
        <f>(AN3*Inflation!$C$37)*(1+pop_growth)</f>
        <v>620645.2982000768</v>
      </c>
      <c r="AP3">
        <f>(AO3*Inflation!$C$38)*(1+pop_growth)</f>
        <v>633058.20416407834</v>
      </c>
      <c r="AQ3">
        <f>(AP3*Inflation!$C$39)*(1+pop_growth)</f>
        <v>645719.36824735987</v>
      </c>
      <c r="AR3">
        <f>(AQ3*Inflation!$C$40)*(1+pop_growth)</f>
        <v>658633.75561230711</v>
      </c>
      <c r="AS3">
        <f>(AR3*Inflation!$C$41)*(1+pop_growth)</f>
        <v>671806.4307245533</v>
      </c>
      <c r="AT3">
        <f>(AS3*Inflation!$C$42)*(1+pop_growth)</f>
        <v>685242.55933904438</v>
      </c>
      <c r="AU3">
        <f>(AT3*Inflation!$C$43)*(1+pop_growth)</f>
        <v>698947.41052582534</v>
      </c>
      <c r="AV3">
        <f>(AU3*Inflation!$C$44)*(1+pop_growth)</f>
        <v>712926.35873634182</v>
      </c>
      <c r="AW3">
        <f>(AV3*Inflation!$C$45)*(1+pop_growth)</f>
        <v>727184.88591106865</v>
      </c>
      <c r="AX3">
        <f>(AW3*Inflation!$C$46)*(1+pop_growth)</f>
        <v>741728.58362928999</v>
      </c>
      <c r="AY3">
        <f>(AX3*Inflation!$C$47)*(1+pop_growth)</f>
        <v>756563.15530187578</v>
      </c>
      <c r="AZ3">
        <f>(AY3*Inflation!$C$48)*(1+pop_growth)</f>
        <v>771694.4184079133</v>
      </c>
      <c r="BA3">
        <f>(AZ3*Inflation!$C$49)*(1+pop_growth)</f>
        <v>787128.30677607155</v>
      </c>
      <c r="BB3">
        <f>(BA3*Inflation!$C$50)*(1+pop_growth)</f>
        <v>802870.87291159295</v>
      </c>
      <c r="BC3">
        <f>(BB3*Inflation!$C$51)*(1+pop_growth)</f>
        <v>818928.29036982486</v>
      </c>
      <c r="BD3">
        <f>(BC3*Inflation!$C$5)*(1+pop_growth)</f>
        <v>835306.8561772214</v>
      </c>
    </row>
    <row r="4" spans="1:56">
      <c r="A4" s="1">
        <v>1</v>
      </c>
      <c r="B4" s="1" t="s">
        <v>39</v>
      </c>
      <c r="C4" s="1">
        <f>'Severity - 2020'!G4</f>
        <v>590508.85400000005</v>
      </c>
      <c r="D4" s="1" cm="1">
        <f t="array" ref="D4">C4/INDEX(Population!$C$4:$H$4,'Severity Projections'!A4)</f>
        <v>9.3636322610271966E-2</v>
      </c>
      <c r="F4">
        <f t="shared" si="0"/>
        <v>590508.85400000005</v>
      </c>
      <c r="G4">
        <f>F4*Inflation!$C$3*Population!$C$6</f>
        <v>622868.69695049128</v>
      </c>
      <c r="H4">
        <f>(G4*Inflation!$C$4)*(1+pop_growth)</f>
        <v>635326.07088950113</v>
      </c>
      <c r="I4">
        <f>(H4*Inflation!$C$5)*(1+pop_growth)</f>
        <v>648032.59230729111</v>
      </c>
      <c r="J4">
        <f>(I4*Inflation!$C$6)*(1+pop_growth)</f>
        <v>660993.24415343697</v>
      </c>
      <c r="K4">
        <f>(J4*Inflation!$C$7)*(1+pop_growth)</f>
        <v>674213.10903650569</v>
      </c>
      <c r="L4">
        <f>(K4*Inflation!$C$8)*(1+pop_growth)</f>
        <v>687697.37121723581</v>
      </c>
      <c r="M4">
        <f>(L4*Inflation!$C$9)*(1+pop_growth)</f>
        <v>701451.31864158052</v>
      </c>
      <c r="N4">
        <f>(M4*Inflation!$C$10)*(1+pop_growth)</f>
        <v>715480.34501441219</v>
      </c>
      <c r="O4">
        <f>(N4*Inflation!$C$11)*(1+pop_growth)</f>
        <v>729789.95191470045</v>
      </c>
      <c r="P4">
        <f>(O4*Inflation!$C$12)*(1+pop_growth)</f>
        <v>744385.75095299445</v>
      </c>
      <c r="Q4">
        <f>(P4*Inflation!$C$13)*(1+pop_growth)</f>
        <v>759273.4659720544</v>
      </c>
      <c r="R4">
        <f>(Q4*Inflation!$C$14)*(1+pop_growth)</f>
        <v>774458.93529149552</v>
      </c>
      <c r="S4">
        <f>(R4*Inflation!$C$15)*(1+pop_growth)</f>
        <v>789948.11399732542</v>
      </c>
      <c r="T4">
        <f>(S4*Inflation!$C$16)*(1+pop_growth)</f>
        <v>805747.07627727196</v>
      </c>
      <c r="U4">
        <f>(T4*Inflation!$C$17)*(1+pop_growth)</f>
        <v>821862.0178028174</v>
      </c>
      <c r="V4">
        <f>(U4*Inflation!$C$18)*(1+pop_growth)</f>
        <v>838299.25815887377</v>
      </c>
      <c r="W4">
        <f>(V4*Inflation!$C$19)*(1+pop_growth)</f>
        <v>855065.24332205125</v>
      </c>
      <c r="X4">
        <f>(W4*Inflation!$C$20)*(1+pop_growth)</f>
        <v>872166.54818849231</v>
      </c>
      <c r="Y4">
        <f>(X4*Inflation!$C$21)*(1+pop_growth)</f>
        <v>889609.87915226212</v>
      </c>
      <c r="Z4">
        <f>(Y4*Inflation!$C$22)*(1+pop_growth)</f>
        <v>907402.07673530735</v>
      </c>
      <c r="AA4">
        <f>(Z4*Inflation!$C$23)*(1+pop_growth)</f>
        <v>925550.11827001348</v>
      </c>
      <c r="AB4">
        <f>(AA4*Inflation!$C$24)*(1+pop_growth)</f>
        <v>944061.1206354138</v>
      </c>
      <c r="AC4">
        <f>(AB4*Inflation!$C$25)*(1+pop_growth)</f>
        <v>962942.34304812213</v>
      </c>
      <c r="AD4">
        <f>(AC4*Inflation!$C$26)*(1+pop_growth)</f>
        <v>982201.18990908458</v>
      </c>
      <c r="AE4">
        <f>(AD4*Inflation!$C$27)*(1+pop_growth)</f>
        <v>1001845.2137072663</v>
      </c>
      <c r="AF4">
        <f>(AE4*Inflation!$C$28)*(1+pop_growth)</f>
        <v>1021882.1179814116</v>
      </c>
      <c r="AG4">
        <f>(AF4*Inflation!$C$29)*(1+pop_growth)</f>
        <v>1042319.7603410399</v>
      </c>
      <c r="AH4">
        <f>(AG4*Inflation!$C$30)*(1+pop_growth)</f>
        <v>1063166.1555478608</v>
      </c>
      <c r="AI4">
        <f>(AH4*Inflation!$C$31)*(1+pop_growth)</f>
        <v>1084429.4786588179</v>
      </c>
      <c r="AJ4">
        <f>(AI4*Inflation!$C$32)*(1+pop_growth)</f>
        <v>1106118.0682319943</v>
      </c>
      <c r="AK4">
        <f>(AJ4*Inflation!$C$33)*(1+pop_growth)</f>
        <v>1128240.4295966341</v>
      </c>
      <c r="AL4">
        <f>(AK4*Inflation!$C$34)*(1+pop_growth)</f>
        <v>1150805.2381885669</v>
      </c>
      <c r="AM4">
        <f>(AL4*Inflation!$C$35)*(1+pop_growth)</f>
        <v>1173821.3429523383</v>
      </c>
      <c r="AN4">
        <f>(AM4*Inflation!$C$36)*(1+pop_growth)</f>
        <v>1197297.7698113851</v>
      </c>
      <c r="AO4">
        <f>(AN4*Inflation!$C$37)*(1+pop_growth)</f>
        <v>1221243.7252076128</v>
      </c>
      <c r="AP4">
        <f>(AO4*Inflation!$C$38)*(1+pop_growth)</f>
        <v>1245668.5997117651</v>
      </c>
      <c r="AQ4">
        <f>(AP4*Inflation!$C$39)*(1+pop_growth)</f>
        <v>1270581.9717060004</v>
      </c>
      <c r="AR4">
        <f>(AQ4*Inflation!$C$40)*(1+pop_growth)</f>
        <v>1295993.6111401203</v>
      </c>
      <c r="AS4">
        <f>(AR4*Inflation!$C$41)*(1+pop_growth)</f>
        <v>1321913.4833629227</v>
      </c>
      <c r="AT4">
        <f>(AS4*Inflation!$C$42)*(1+pop_growth)</f>
        <v>1348351.7530301812</v>
      </c>
      <c r="AU4">
        <f>(AT4*Inflation!$C$43)*(1+pop_growth)</f>
        <v>1375318.7880907848</v>
      </c>
      <c r="AV4">
        <f>(AU4*Inflation!$C$44)*(1+pop_growth)</f>
        <v>1402825.1638526006</v>
      </c>
      <c r="AW4">
        <f>(AV4*Inflation!$C$45)*(1+pop_growth)</f>
        <v>1430881.6671296526</v>
      </c>
      <c r="AX4">
        <f>(AW4*Inflation!$C$46)*(1+pop_growth)</f>
        <v>1459499.3004722456</v>
      </c>
      <c r="AY4">
        <f>(AX4*Inflation!$C$47)*(1+pop_growth)</f>
        <v>1488689.2864816906</v>
      </c>
      <c r="AZ4">
        <f>(AY4*Inflation!$C$48)*(1+pop_growth)</f>
        <v>1518463.0722113245</v>
      </c>
      <c r="BA4">
        <f>(AZ4*Inflation!$C$49)*(1+pop_growth)</f>
        <v>1548832.3336555511</v>
      </c>
      <c r="BB4">
        <f>(BA4*Inflation!$C$50)*(1+pop_growth)</f>
        <v>1579808.9803286621</v>
      </c>
      <c r="BC4">
        <f>(BB4*Inflation!$C$51)*(1+pop_growth)</f>
        <v>1611405.1599352353</v>
      </c>
      <c r="BD4">
        <f>(BC4*Inflation!$C$5)*(1+pop_growth)</f>
        <v>1643633.2631339401</v>
      </c>
    </row>
    <row r="5" spans="1:56">
      <c r="A5" s="1">
        <v>2</v>
      </c>
      <c r="B5" s="1" t="s">
        <v>41</v>
      </c>
      <c r="C5" s="1">
        <f>'Severity - 2020'!G5</f>
        <v>1917606.36</v>
      </c>
      <c r="D5" s="1" cm="1">
        <f t="array" ref="D5">C5/INDEX(Population!$C$4:$H$4,'Severity Projections'!A5)</f>
        <v>0.45523455327052753</v>
      </c>
      <c r="F5">
        <f t="shared" si="0"/>
        <v>1917606.36</v>
      </c>
      <c r="G5">
        <f>F5*Inflation!$C$3*Population!$D$6</f>
        <v>2073778.581020274</v>
      </c>
      <c r="H5">
        <f>(G5*Inflation!$C$4)*(1+pop_growth)</f>
        <v>2115254.1526406794</v>
      </c>
      <c r="I5">
        <f>(H5*Inflation!$C$5)*(1+pop_growth)</f>
        <v>2157559.2356934929</v>
      </c>
      <c r="J5">
        <f>(I5*Inflation!$C$6)*(1+pop_growth)</f>
        <v>2200710.4204073627</v>
      </c>
      <c r="K5">
        <f>(J5*Inflation!$C$7)*(1+pop_growth)</f>
        <v>2244724.6288155098</v>
      </c>
      <c r="L5">
        <f>(K5*Inflation!$C$8)*(1+pop_growth)</f>
        <v>2289619.1213918203</v>
      </c>
      <c r="M5">
        <f>(L5*Inflation!$C$9)*(1+pop_growth)</f>
        <v>2335411.5038196566</v>
      </c>
      <c r="N5">
        <f>(M5*Inflation!$C$10)*(1+pop_growth)</f>
        <v>2382119.7338960497</v>
      </c>
      <c r="O5">
        <f>(N5*Inflation!$C$11)*(1+pop_growth)</f>
        <v>2429762.1285739709</v>
      </c>
      <c r="P5">
        <f>(O5*Inflation!$C$12)*(1+pop_growth)</f>
        <v>2478357.3711454505</v>
      </c>
      <c r="Q5">
        <f>(P5*Inflation!$C$13)*(1+pop_growth)</f>
        <v>2527924.5185683598</v>
      </c>
      <c r="R5">
        <f>(Q5*Inflation!$C$14)*(1+pop_growth)</f>
        <v>2578483.0089397272</v>
      </c>
      <c r="S5">
        <f>(R5*Inflation!$C$15)*(1+pop_growth)</f>
        <v>2630052.6691185217</v>
      </c>
      <c r="T5">
        <f>(S5*Inflation!$C$16)*(1+pop_growth)</f>
        <v>2682653.7225008924</v>
      </c>
      <c r="U5">
        <f>(T5*Inflation!$C$17)*(1+pop_growth)</f>
        <v>2736306.7969509102</v>
      </c>
      <c r="V5">
        <f>(U5*Inflation!$C$18)*(1+pop_growth)</f>
        <v>2791032.9328899286</v>
      </c>
      <c r="W5">
        <f>(V5*Inflation!$C$19)*(1+pop_growth)</f>
        <v>2846853.5915477271</v>
      </c>
      <c r="X5">
        <f>(W5*Inflation!$C$20)*(1+pop_growth)</f>
        <v>2903790.6633786815</v>
      </c>
      <c r="Y5">
        <f>(X5*Inflation!$C$21)*(1+pop_growth)</f>
        <v>2961866.4766462552</v>
      </c>
      <c r="Z5">
        <f>(Y5*Inflation!$C$22)*(1+pop_growth)</f>
        <v>3021103.8061791803</v>
      </c>
      <c r="AA5">
        <f>(Z5*Inflation!$C$23)*(1+pop_growth)</f>
        <v>3081525.8823027639</v>
      </c>
      <c r="AB5">
        <f>(AA5*Inflation!$C$24)*(1+pop_growth)</f>
        <v>3143156.3999488191</v>
      </c>
      <c r="AC5">
        <f>(AB5*Inflation!$C$25)*(1+pop_growth)</f>
        <v>3206019.5279477956</v>
      </c>
      <c r="AD5">
        <f>(AC5*Inflation!$C$26)*(1+pop_growth)</f>
        <v>3270139.9185067518</v>
      </c>
      <c r="AE5">
        <f>(AD5*Inflation!$C$27)*(1+pop_growth)</f>
        <v>3335542.7168768868</v>
      </c>
      <c r="AF5">
        <f>(AE5*Inflation!$C$28)*(1+pop_growth)</f>
        <v>3402253.5712144244</v>
      </c>
      <c r="AG5">
        <f>(AF5*Inflation!$C$29)*(1+pop_growth)</f>
        <v>3470298.6426387131</v>
      </c>
      <c r="AH5">
        <f>(AG5*Inflation!$C$30)*(1+pop_growth)</f>
        <v>3539704.6154914876</v>
      </c>
      <c r="AI5">
        <f>(AH5*Inflation!$C$31)*(1+pop_growth)</f>
        <v>3610498.7078013173</v>
      </c>
      <c r="AJ5">
        <f>(AI5*Inflation!$C$32)*(1+pop_growth)</f>
        <v>3682708.6819573436</v>
      </c>
      <c r="AK5">
        <f>(AJ5*Inflation!$C$33)*(1+pop_growth)</f>
        <v>3756362.8555964907</v>
      </c>
      <c r="AL5">
        <f>(AK5*Inflation!$C$34)*(1+pop_growth)</f>
        <v>3831490.1127084205</v>
      </c>
      <c r="AM5">
        <f>(AL5*Inflation!$C$35)*(1+pop_growth)</f>
        <v>3908119.9149625888</v>
      </c>
      <c r="AN5">
        <f>(AM5*Inflation!$C$36)*(1+pop_growth)</f>
        <v>3986282.3132618405</v>
      </c>
      <c r="AO5">
        <f>(AN5*Inflation!$C$37)*(1+pop_growth)</f>
        <v>4066007.9595270772</v>
      </c>
      <c r="AP5">
        <f>(AO5*Inflation!$C$38)*(1+pop_growth)</f>
        <v>4147328.1187176188</v>
      </c>
      <c r="AQ5">
        <f>(AP5*Inflation!$C$39)*(1+pop_growth)</f>
        <v>4230274.6810919708</v>
      </c>
      <c r="AR5">
        <f>(AQ5*Inflation!$C$40)*(1+pop_growth)</f>
        <v>4314880.17471381</v>
      </c>
      <c r="AS5">
        <f>(AR5*Inflation!$C$41)*(1+pop_growth)</f>
        <v>4401177.7782080863</v>
      </c>
      <c r="AT5">
        <f>(AS5*Inflation!$C$42)*(1+pop_growth)</f>
        <v>4489201.3337722477</v>
      </c>
      <c r="AU5">
        <f>(AT5*Inflation!$C$43)*(1+pop_growth)</f>
        <v>4578985.3604476927</v>
      </c>
      <c r="AV5">
        <f>(AU5*Inflation!$C$44)*(1+pop_growth)</f>
        <v>4670565.0676566465</v>
      </c>
      <c r="AW5">
        <f>(AV5*Inflation!$C$45)*(1+pop_growth)</f>
        <v>4763976.3690097798</v>
      </c>
      <c r="AX5">
        <f>(AW5*Inflation!$C$46)*(1+pop_growth)</f>
        <v>4859255.8963899752</v>
      </c>
      <c r="AY5">
        <f>(AX5*Inflation!$C$47)*(1+pop_growth)</f>
        <v>4956441.0143177751</v>
      </c>
      <c r="AZ5">
        <f>(AY5*Inflation!$C$48)*(1+pop_growth)</f>
        <v>5055569.8346041311</v>
      </c>
      <c r="BA5">
        <f>(AZ5*Inflation!$C$49)*(1+pop_growth)</f>
        <v>5156681.2312962133</v>
      </c>
      <c r="BB5">
        <f>(BA5*Inflation!$C$50)*(1+pop_growth)</f>
        <v>5259814.8559221374</v>
      </c>
      <c r="BC5">
        <f>(BB5*Inflation!$C$51)*(1+pop_growth)</f>
        <v>5365011.1530405805</v>
      </c>
      <c r="BD5">
        <f>(BC5*Inflation!$C$5)*(1+pop_growth)</f>
        <v>5472311.3761013923</v>
      </c>
    </row>
    <row r="6" spans="1:56">
      <c r="A6" s="1">
        <v>2</v>
      </c>
      <c r="B6" s="1" t="s">
        <v>98</v>
      </c>
      <c r="C6" s="1">
        <f>'Severity - 2020'!G6</f>
        <v>183426.182</v>
      </c>
      <c r="D6" s="1" cm="1">
        <f t="array" ref="D6">C6/INDEX(Population!$C$4:$H$4,'Severity Projections'!A6)</f>
        <v>4.3544878533302564E-2</v>
      </c>
      <c r="F6">
        <f t="shared" si="0"/>
        <v>183426.182</v>
      </c>
      <c r="G6">
        <f>F6*Inflation!$C$3*Population!$D$6</f>
        <v>198364.63591512415</v>
      </c>
      <c r="H6">
        <f>(G6*Inflation!$C$4)*(1+pop_growth)</f>
        <v>202331.92863342664</v>
      </c>
      <c r="I6">
        <f>(H6*Inflation!$C$5)*(1+pop_growth)</f>
        <v>206378.56720609518</v>
      </c>
      <c r="J6">
        <f>(I6*Inflation!$C$6)*(1+pop_growth)</f>
        <v>210506.13855021709</v>
      </c>
      <c r="K6">
        <f>(J6*Inflation!$C$7)*(1+pop_growth)</f>
        <v>214716.26132122142</v>
      </c>
      <c r="L6">
        <f>(K6*Inflation!$C$8)*(1+pop_growth)</f>
        <v>219010.58654764586</v>
      </c>
      <c r="M6">
        <f>(L6*Inflation!$C$9)*(1+pop_growth)</f>
        <v>223390.79827859878</v>
      </c>
      <c r="N6">
        <f>(M6*Inflation!$C$10)*(1+pop_growth)</f>
        <v>227858.61424417078</v>
      </c>
      <c r="O6">
        <f>(N6*Inflation!$C$11)*(1+pop_growth)</f>
        <v>232415.7865290542</v>
      </c>
      <c r="P6">
        <f>(O6*Inflation!$C$12)*(1+pop_growth)</f>
        <v>237064.10225963529</v>
      </c>
      <c r="Q6">
        <f>(P6*Inflation!$C$13)*(1+pop_growth)</f>
        <v>241805.38430482798</v>
      </c>
      <c r="R6">
        <f>(Q6*Inflation!$C$14)*(1+pop_growth)</f>
        <v>246641.49199092455</v>
      </c>
      <c r="S6">
        <f>(R6*Inflation!$C$15)*(1+pop_growth)</f>
        <v>251574.32183074305</v>
      </c>
      <c r="T6">
        <f>(S6*Inflation!$C$16)*(1+pop_growth)</f>
        <v>256605.8082673579</v>
      </c>
      <c r="U6">
        <f>(T6*Inflation!$C$17)*(1+pop_growth)</f>
        <v>261737.92443270507</v>
      </c>
      <c r="V6">
        <f>(U6*Inflation!$C$18)*(1+pop_growth)</f>
        <v>266972.6829213592</v>
      </c>
      <c r="W6">
        <f>(V6*Inflation!$C$19)*(1+pop_growth)</f>
        <v>272312.13657978637</v>
      </c>
      <c r="X6">
        <f>(W6*Inflation!$C$20)*(1+pop_growth)</f>
        <v>277758.37931138213</v>
      </c>
      <c r="Y6">
        <f>(X6*Inflation!$C$21)*(1+pop_growth)</f>
        <v>283313.54689760978</v>
      </c>
      <c r="Z6">
        <f>(Y6*Inflation!$C$22)*(1+pop_growth)</f>
        <v>288979.81783556199</v>
      </c>
      <c r="AA6">
        <f>(Z6*Inflation!$C$23)*(1+pop_growth)</f>
        <v>294759.41419227322</v>
      </c>
      <c r="AB6">
        <f>(AA6*Inflation!$C$24)*(1+pop_growth)</f>
        <v>300654.60247611871</v>
      </c>
      <c r="AC6">
        <f>(AB6*Inflation!$C$25)*(1+pop_growth)</f>
        <v>306667.6945256411</v>
      </c>
      <c r="AD6">
        <f>(AC6*Inflation!$C$26)*(1+pop_growth)</f>
        <v>312801.04841615394</v>
      </c>
      <c r="AE6">
        <f>(AD6*Inflation!$C$27)*(1+pop_growth)</f>
        <v>319057.06938447704</v>
      </c>
      <c r="AF6">
        <f>(AE6*Inflation!$C$28)*(1+pop_growth)</f>
        <v>325438.21077216661</v>
      </c>
      <c r="AG6">
        <f>(AF6*Inflation!$C$29)*(1+pop_growth)</f>
        <v>331946.97498760995</v>
      </c>
      <c r="AH6">
        <f>(AG6*Inflation!$C$30)*(1+pop_growth)</f>
        <v>338585.91448736214</v>
      </c>
      <c r="AI6">
        <f>(AH6*Inflation!$C$31)*(1+pop_growth)</f>
        <v>345357.63277710939</v>
      </c>
      <c r="AJ6">
        <f>(AI6*Inflation!$C$32)*(1+pop_growth)</f>
        <v>352264.78543265158</v>
      </c>
      <c r="AK6">
        <f>(AJ6*Inflation!$C$33)*(1+pop_growth)</f>
        <v>359310.08114130463</v>
      </c>
      <c r="AL6">
        <f>(AK6*Inflation!$C$34)*(1+pop_growth)</f>
        <v>366496.28276413074</v>
      </c>
      <c r="AM6">
        <f>(AL6*Inflation!$C$35)*(1+pop_growth)</f>
        <v>373826.20841941336</v>
      </c>
      <c r="AN6">
        <f>(AM6*Inflation!$C$36)*(1+pop_growth)</f>
        <v>381302.73258780164</v>
      </c>
      <c r="AO6">
        <f>(AN6*Inflation!$C$37)*(1+pop_growth)</f>
        <v>388928.78723955766</v>
      </c>
      <c r="AP6">
        <f>(AO6*Inflation!$C$38)*(1+pop_growth)</f>
        <v>396707.36298434879</v>
      </c>
      <c r="AQ6">
        <f>(AP6*Inflation!$C$39)*(1+pop_growth)</f>
        <v>404641.51024403574</v>
      </c>
      <c r="AR6">
        <f>(AQ6*Inflation!$C$40)*(1+pop_growth)</f>
        <v>412734.34044891648</v>
      </c>
      <c r="AS6">
        <f>(AR6*Inflation!$C$41)*(1+pop_growth)</f>
        <v>420989.02725789481</v>
      </c>
      <c r="AT6">
        <f>(AS6*Inflation!$C$42)*(1+pop_growth)</f>
        <v>429408.80780305271</v>
      </c>
      <c r="AU6">
        <f>(AT6*Inflation!$C$43)*(1+pop_growth)</f>
        <v>437996.98395911377</v>
      </c>
      <c r="AV6">
        <f>(AU6*Inflation!$C$44)*(1+pop_growth)</f>
        <v>446756.92363829608</v>
      </c>
      <c r="AW6">
        <f>(AV6*Inflation!$C$45)*(1+pop_growth)</f>
        <v>455692.062111062</v>
      </c>
      <c r="AX6">
        <f>(AW6*Inflation!$C$46)*(1+pop_growth)</f>
        <v>464805.90335328324</v>
      </c>
      <c r="AY6">
        <f>(AX6*Inflation!$C$47)*(1+pop_growth)</f>
        <v>474102.0214203489</v>
      </c>
      <c r="AZ6">
        <f>(AY6*Inflation!$C$48)*(1+pop_growth)</f>
        <v>483584.06184875587</v>
      </c>
      <c r="BA6">
        <f>(AZ6*Inflation!$C$49)*(1+pop_growth)</f>
        <v>493255.743085731</v>
      </c>
      <c r="BB6">
        <f>(BA6*Inflation!$C$50)*(1+pop_growth)</f>
        <v>503120.85794744565</v>
      </c>
      <c r="BC6">
        <f>(BB6*Inflation!$C$51)*(1+pop_growth)</f>
        <v>513183.27510639455</v>
      </c>
      <c r="BD6">
        <f>(BC6*Inflation!$C$5)*(1+pop_growth)</f>
        <v>523446.94060852245</v>
      </c>
    </row>
    <row r="7" spans="1:56">
      <c r="A7" s="1">
        <v>2</v>
      </c>
      <c r="B7" s="1" t="s">
        <v>39</v>
      </c>
      <c r="C7" s="1">
        <f>'Severity - 2020'!G7</f>
        <v>861887.74600000004</v>
      </c>
      <c r="D7" s="1" cm="1">
        <f t="array" ref="D7">C7/INDEX(Population!$C$4:$H$4,'Severity Projections'!A7)</f>
        <v>0.2046098152384371</v>
      </c>
      <c r="F7">
        <f t="shared" si="0"/>
        <v>861887.74600000004</v>
      </c>
      <c r="G7">
        <f>F7*Inflation!$C$3*Population!$D$6</f>
        <v>932080.9443386714</v>
      </c>
      <c r="H7">
        <f>(G7*Inflation!$C$4)*(1+pop_growth)</f>
        <v>950722.56322544487</v>
      </c>
      <c r="I7">
        <f>(H7*Inflation!$C$5)*(1+pop_growth)</f>
        <v>969737.01448995376</v>
      </c>
      <c r="J7">
        <f>(I7*Inflation!$C$6)*(1+pop_growth)</f>
        <v>989131.75477975281</v>
      </c>
      <c r="K7">
        <f>(J7*Inflation!$C$7)*(1+pop_growth)</f>
        <v>1008914.3898753478</v>
      </c>
      <c r="L7">
        <f>(K7*Inflation!$C$8)*(1+pop_growth)</f>
        <v>1029092.6776728549</v>
      </c>
      <c r="M7">
        <f>(L7*Inflation!$C$9)*(1+pop_growth)</f>
        <v>1049674.531226312</v>
      </c>
      <c r="N7">
        <f>(M7*Inflation!$C$10)*(1+pop_growth)</f>
        <v>1070668.0218508383</v>
      </c>
      <c r="O7">
        <f>(N7*Inflation!$C$11)*(1+pop_growth)</f>
        <v>1092081.382287855</v>
      </c>
      <c r="P7">
        <f>(O7*Inflation!$C$12)*(1+pop_growth)</f>
        <v>1113923.0099336121</v>
      </c>
      <c r="Q7">
        <f>(P7*Inflation!$C$13)*(1+pop_growth)</f>
        <v>1136201.4701322843</v>
      </c>
      <c r="R7">
        <f>(Q7*Inflation!$C$14)*(1+pop_growth)</f>
        <v>1158925.4995349301</v>
      </c>
      <c r="S7">
        <f>(R7*Inflation!$C$15)*(1+pop_growth)</f>
        <v>1182104.0095256288</v>
      </c>
      <c r="T7">
        <f>(S7*Inflation!$C$16)*(1+pop_growth)</f>
        <v>1205746.0897161413</v>
      </c>
      <c r="U7">
        <f>(T7*Inflation!$C$17)*(1+pop_growth)</f>
        <v>1229861.0115104641</v>
      </c>
      <c r="V7">
        <f>(U7*Inflation!$C$18)*(1+pop_growth)</f>
        <v>1254458.2317406735</v>
      </c>
      <c r="W7">
        <f>(V7*Inflation!$C$19)*(1+pop_growth)</f>
        <v>1279547.3963754871</v>
      </c>
      <c r="X7">
        <f>(W7*Inflation!$C$20)*(1+pop_growth)</f>
        <v>1305138.3443029968</v>
      </c>
      <c r="Y7">
        <f>(X7*Inflation!$C$21)*(1+pop_growth)</f>
        <v>1331241.1111890567</v>
      </c>
      <c r="Z7">
        <f>(Y7*Inflation!$C$22)*(1+pop_growth)</f>
        <v>1357865.9334128378</v>
      </c>
      <c r="AA7">
        <f>(Z7*Inflation!$C$23)*(1+pop_growth)</f>
        <v>1385023.2520810945</v>
      </c>
      <c r="AB7">
        <f>(AA7*Inflation!$C$24)*(1+pop_growth)</f>
        <v>1412723.7171227164</v>
      </c>
      <c r="AC7">
        <f>(AB7*Inflation!$C$25)*(1+pop_growth)</f>
        <v>1440978.1914651708</v>
      </c>
      <c r="AD7">
        <f>(AC7*Inflation!$C$26)*(1+pop_growth)</f>
        <v>1469797.7552944743</v>
      </c>
      <c r="AE7">
        <f>(AD7*Inflation!$C$27)*(1+pop_growth)</f>
        <v>1499193.7104003639</v>
      </c>
      <c r="AF7">
        <f>(AE7*Inflation!$C$28)*(1+pop_growth)</f>
        <v>1529177.5846083711</v>
      </c>
      <c r="AG7">
        <f>(AF7*Inflation!$C$29)*(1+pop_growth)</f>
        <v>1559761.1363005387</v>
      </c>
      <c r="AH7">
        <f>(AG7*Inflation!$C$30)*(1+pop_growth)</f>
        <v>1590956.3590265494</v>
      </c>
      <c r="AI7">
        <f>(AH7*Inflation!$C$31)*(1+pop_growth)</f>
        <v>1622775.4862070803</v>
      </c>
      <c r="AJ7">
        <f>(AI7*Inflation!$C$32)*(1+pop_growth)</f>
        <v>1655230.9959312219</v>
      </c>
      <c r="AK7">
        <f>(AJ7*Inflation!$C$33)*(1+pop_growth)</f>
        <v>1688335.6158498463</v>
      </c>
      <c r="AL7">
        <f>(AK7*Inflation!$C$34)*(1+pop_growth)</f>
        <v>1722102.3281668432</v>
      </c>
      <c r="AM7">
        <f>(AL7*Inflation!$C$35)*(1+pop_growth)</f>
        <v>1756544.37473018</v>
      </c>
      <c r="AN7">
        <f>(AM7*Inflation!$C$36)*(1+pop_growth)</f>
        <v>1791675.2622247837</v>
      </c>
      <c r="AO7">
        <f>(AN7*Inflation!$C$37)*(1+pop_growth)</f>
        <v>1827508.7674692795</v>
      </c>
      <c r="AP7">
        <f>(AO7*Inflation!$C$38)*(1+pop_growth)</f>
        <v>1864058.9428186652</v>
      </c>
      <c r="AQ7">
        <f>(AP7*Inflation!$C$39)*(1+pop_growth)</f>
        <v>1901340.1216750385</v>
      </c>
      <c r="AR7">
        <f>(AQ7*Inflation!$C$40)*(1+pop_growth)</f>
        <v>1939366.9241085392</v>
      </c>
      <c r="AS7">
        <f>(AR7*Inflation!$C$41)*(1+pop_growth)</f>
        <v>1978154.2625907101</v>
      </c>
      <c r="AT7">
        <f>(AS7*Inflation!$C$42)*(1+pop_growth)</f>
        <v>2017717.3478425243</v>
      </c>
      <c r="AU7">
        <f>(AT7*Inflation!$C$43)*(1+pop_growth)</f>
        <v>2058071.6947993748</v>
      </c>
      <c r="AV7">
        <f>(AU7*Inflation!$C$44)*(1+pop_growth)</f>
        <v>2099233.1286953622</v>
      </c>
      <c r="AW7">
        <f>(AV7*Inflation!$C$45)*(1+pop_growth)</f>
        <v>2141217.7912692693</v>
      </c>
      <c r="AX7">
        <f>(AW7*Inflation!$C$46)*(1+pop_growth)</f>
        <v>2184042.1470946549</v>
      </c>
      <c r="AY7">
        <f>(AX7*Inflation!$C$47)*(1+pop_growth)</f>
        <v>2227722.9900365481</v>
      </c>
      <c r="AZ7">
        <f>(AY7*Inflation!$C$48)*(1+pop_growth)</f>
        <v>2272277.449837279</v>
      </c>
      <c r="BA7">
        <f>(AZ7*Inflation!$C$49)*(1+pop_growth)</f>
        <v>2317722.9988340246</v>
      </c>
      <c r="BB7">
        <f>(BA7*Inflation!$C$50)*(1+pop_growth)</f>
        <v>2364077.4588107052</v>
      </c>
      <c r="BC7">
        <f>(BB7*Inflation!$C$51)*(1+pop_growth)</f>
        <v>2411359.0079869195</v>
      </c>
      <c r="BD7">
        <f>(BC7*Inflation!$C$5)*(1+pop_growth)</f>
        <v>2459586.1881466578</v>
      </c>
    </row>
    <row r="8" spans="1:56">
      <c r="A8" s="1">
        <v>3</v>
      </c>
      <c r="B8" s="1" t="s">
        <v>41</v>
      </c>
      <c r="C8" s="1">
        <f>'Severity - 2020'!G8</f>
        <v>1060403.67</v>
      </c>
      <c r="D8" s="1" cm="1">
        <f t="array" ref="D8">C8/INDEX(Population!$C$4:$H$4,'Severity Projections'!A8)</f>
        <v>0.21234557139664589</v>
      </c>
      <c r="F8">
        <f t="shared" si="0"/>
        <v>1060403.67</v>
      </c>
      <c r="G8">
        <f>F8*Inflation!$C$3*Population!$E$6</f>
        <v>1106838.5216314881</v>
      </c>
      <c r="H8">
        <f>(G8*Inflation!$C$4)*(1+pop_growth)</f>
        <v>1128975.292064118</v>
      </c>
      <c r="I8">
        <f>(H8*Inflation!$C$5)*(1+pop_growth)</f>
        <v>1151554.7979054004</v>
      </c>
      <c r="J8">
        <f>(I8*Inflation!$C$6)*(1+pop_growth)</f>
        <v>1174585.8938635085</v>
      </c>
      <c r="K8">
        <f>(J8*Inflation!$C$7)*(1+pop_growth)</f>
        <v>1198077.6117407787</v>
      </c>
      <c r="L8">
        <f>(K8*Inflation!$C$8)*(1+pop_growth)</f>
        <v>1222039.1639755943</v>
      </c>
      <c r="M8">
        <f>(L8*Inflation!$C$9)*(1+pop_growth)</f>
        <v>1246479.9472551062</v>
      </c>
      <c r="N8">
        <f>(M8*Inflation!$C$10)*(1+pop_growth)</f>
        <v>1271409.5462002084</v>
      </c>
      <c r="O8">
        <f>(N8*Inflation!$C$11)*(1+pop_growth)</f>
        <v>1296837.7371242126</v>
      </c>
      <c r="P8">
        <f>(O8*Inflation!$C$12)*(1+pop_growth)</f>
        <v>1322774.4918666969</v>
      </c>
      <c r="Q8">
        <f>(P8*Inflation!$C$13)*(1+pop_growth)</f>
        <v>1349229.9817040309</v>
      </c>
      <c r="R8">
        <f>(Q8*Inflation!$C$14)*(1+pop_growth)</f>
        <v>1376214.5813381115</v>
      </c>
      <c r="S8">
        <f>(R8*Inflation!$C$15)*(1+pop_growth)</f>
        <v>1403738.8729648739</v>
      </c>
      <c r="T8">
        <f>(S8*Inflation!$C$16)*(1+pop_growth)</f>
        <v>1431813.6504241715</v>
      </c>
      <c r="U8">
        <f>(T8*Inflation!$C$17)*(1+pop_growth)</f>
        <v>1460449.9234326549</v>
      </c>
      <c r="V8">
        <f>(U8*Inflation!$C$18)*(1+pop_growth)</f>
        <v>1489658.921901308</v>
      </c>
      <c r="W8">
        <f>(V8*Inflation!$C$19)*(1+pop_growth)</f>
        <v>1519452.1003393342</v>
      </c>
      <c r="X8">
        <f>(W8*Inflation!$C$20)*(1+pop_growth)</f>
        <v>1549841.1423461209</v>
      </c>
      <c r="Y8">
        <f>(X8*Inflation!$C$21)*(1+pop_growth)</f>
        <v>1580837.9651930435</v>
      </c>
      <c r="Z8">
        <f>(Y8*Inflation!$C$22)*(1+pop_growth)</f>
        <v>1612454.7244969043</v>
      </c>
      <c r="AA8">
        <f>(Z8*Inflation!$C$23)*(1+pop_growth)</f>
        <v>1644703.8189868424</v>
      </c>
      <c r="AB8">
        <f>(AA8*Inflation!$C$24)*(1+pop_growth)</f>
        <v>1677597.8953665793</v>
      </c>
      <c r="AC8">
        <f>(AB8*Inflation!$C$25)*(1+pop_growth)</f>
        <v>1711149.8532739109</v>
      </c>
      <c r="AD8">
        <f>(AC8*Inflation!$C$26)*(1+pop_growth)</f>
        <v>1745372.8503393892</v>
      </c>
      <c r="AE8">
        <f>(AD8*Inflation!$C$27)*(1+pop_growth)</f>
        <v>1780280.3073461771</v>
      </c>
      <c r="AF8">
        <f>(AE8*Inflation!$C$28)*(1+pop_growth)</f>
        <v>1815885.9134931006</v>
      </c>
      <c r="AG8">
        <f>(AF8*Inflation!$C$29)*(1+pop_growth)</f>
        <v>1852203.6317629626</v>
      </c>
      <c r="AH8">
        <f>(AG8*Inflation!$C$30)*(1+pop_growth)</f>
        <v>1889247.7043982218</v>
      </c>
      <c r="AI8">
        <f>(AH8*Inflation!$C$31)*(1+pop_growth)</f>
        <v>1927032.6584861863</v>
      </c>
      <c r="AJ8">
        <f>(AI8*Inflation!$C$32)*(1+pop_growth)</f>
        <v>1965573.31165591</v>
      </c>
      <c r="AK8">
        <f>(AJ8*Inflation!$C$33)*(1+pop_growth)</f>
        <v>2004884.7778890282</v>
      </c>
      <c r="AL8">
        <f>(AK8*Inflation!$C$34)*(1+pop_growth)</f>
        <v>2044982.4734468088</v>
      </c>
      <c r="AM8">
        <f>(AL8*Inflation!$C$35)*(1+pop_growth)</f>
        <v>2085882.122915745</v>
      </c>
      <c r="AN8">
        <f>(AM8*Inflation!$C$36)*(1+pop_growth)</f>
        <v>2127599.7653740598</v>
      </c>
      <c r="AO8">
        <f>(AN8*Inflation!$C$37)*(1+pop_growth)</f>
        <v>2170151.7606815412</v>
      </c>
      <c r="AP8">
        <f>(AO8*Inflation!$C$38)*(1+pop_growth)</f>
        <v>2213554.7958951718</v>
      </c>
      <c r="AQ8">
        <f>(AP8*Inflation!$C$39)*(1+pop_growth)</f>
        <v>2257825.8918130752</v>
      </c>
      <c r="AR8">
        <f>(AQ8*Inflation!$C$40)*(1+pop_growth)</f>
        <v>2302982.4096493367</v>
      </c>
      <c r="AS8">
        <f>(AR8*Inflation!$C$41)*(1+pop_growth)</f>
        <v>2349042.0578423236</v>
      </c>
      <c r="AT8">
        <f>(AS8*Inflation!$C$42)*(1+pop_growth)</f>
        <v>2396022.8989991699</v>
      </c>
      <c r="AU8">
        <f>(AT8*Inflation!$C$43)*(1+pop_growth)</f>
        <v>2443943.3569791536</v>
      </c>
      <c r="AV8">
        <f>(AU8*Inflation!$C$44)*(1+pop_growth)</f>
        <v>2492822.2241187366</v>
      </c>
      <c r="AW8">
        <f>(AV8*Inflation!$C$45)*(1+pop_growth)</f>
        <v>2542678.6686011115</v>
      </c>
      <c r="AX8">
        <f>(AW8*Inflation!$C$46)*(1+pop_growth)</f>
        <v>2593532.2419731338</v>
      </c>
      <c r="AY8">
        <f>(AX8*Inflation!$C$47)*(1+pop_growth)</f>
        <v>2645402.8868125966</v>
      </c>
      <c r="AZ8">
        <f>(AY8*Inflation!$C$48)*(1+pop_growth)</f>
        <v>2698310.9445488486</v>
      </c>
      <c r="BA8">
        <f>(AZ8*Inflation!$C$49)*(1+pop_growth)</f>
        <v>2752277.1634398256</v>
      </c>
      <c r="BB8">
        <f>(BA8*Inflation!$C$50)*(1+pop_growth)</f>
        <v>2807322.7067086222</v>
      </c>
      <c r="BC8">
        <f>(BB8*Inflation!$C$51)*(1+pop_growth)</f>
        <v>2863469.1608427945</v>
      </c>
      <c r="BD8">
        <f>(BC8*Inflation!$C$5)*(1+pop_growth)</f>
        <v>2920738.5440596505</v>
      </c>
    </row>
    <row r="9" spans="1:56">
      <c r="A9" s="1">
        <v>3</v>
      </c>
      <c r="B9" s="1" t="s">
        <v>98</v>
      </c>
      <c r="C9" s="1">
        <f>'Severity - 2020'!G9</f>
        <v>110838.652</v>
      </c>
      <c r="D9" s="1" cm="1">
        <f t="array" ref="D9">C9/INDEX(Population!$C$4:$H$4,'Severity Projections'!A9)</f>
        <v>2.2195412518493066E-2</v>
      </c>
      <c r="F9">
        <f t="shared" si="0"/>
        <v>110838.652</v>
      </c>
      <c r="G9">
        <f>F9*Inflation!$C$3*Population!$E$6</f>
        <v>115692.25304483055</v>
      </c>
      <c r="H9">
        <f>(G9*Inflation!$C$4)*(1+pop_growth)</f>
        <v>118006.09810572716</v>
      </c>
      <c r="I9">
        <f>(H9*Inflation!$C$5)*(1+pop_growth)</f>
        <v>120366.2200678417</v>
      </c>
      <c r="J9">
        <f>(I9*Inflation!$C$6)*(1+pop_growth)</f>
        <v>122773.54446919853</v>
      </c>
      <c r="K9">
        <f>(J9*Inflation!$C$7)*(1+pop_growth)</f>
        <v>125229.0153585825</v>
      </c>
      <c r="L9">
        <f>(K9*Inflation!$C$8)*(1+pop_growth)</f>
        <v>127733.59566575415</v>
      </c>
      <c r="M9">
        <f>(L9*Inflation!$C$9)*(1+pop_growth)</f>
        <v>130288.26757906924</v>
      </c>
      <c r="N9">
        <f>(M9*Inflation!$C$10)*(1+pop_growth)</f>
        <v>132894.03293065063</v>
      </c>
      <c r="O9">
        <f>(N9*Inflation!$C$11)*(1+pop_growth)</f>
        <v>135551.91358926366</v>
      </c>
      <c r="P9">
        <f>(O9*Inflation!$C$12)*(1+pop_growth)</f>
        <v>138262.95186104893</v>
      </c>
      <c r="Q9">
        <f>(P9*Inflation!$C$13)*(1+pop_growth)</f>
        <v>141028.2108982699</v>
      </c>
      <c r="R9">
        <f>(Q9*Inflation!$C$14)*(1+pop_growth)</f>
        <v>143848.77511623531</v>
      </c>
      <c r="S9">
        <f>(R9*Inflation!$C$15)*(1+pop_growth)</f>
        <v>146725.75061856001</v>
      </c>
      <c r="T9">
        <f>(S9*Inflation!$C$16)*(1+pop_growth)</f>
        <v>149660.26563093122</v>
      </c>
      <c r="U9">
        <f>(T9*Inflation!$C$17)*(1+pop_growth)</f>
        <v>152653.47094354985</v>
      </c>
      <c r="V9">
        <f>(U9*Inflation!$C$18)*(1+pop_growth)</f>
        <v>155706.54036242084</v>
      </c>
      <c r="W9">
        <f>(V9*Inflation!$C$19)*(1+pop_growth)</f>
        <v>158820.67116966925</v>
      </c>
      <c r="X9">
        <f>(W9*Inflation!$C$20)*(1+pop_growth)</f>
        <v>161997.08459306264</v>
      </c>
      <c r="Y9">
        <f>(X9*Inflation!$C$21)*(1+pop_growth)</f>
        <v>165237.02628492389</v>
      </c>
      <c r="Z9">
        <f>(Y9*Inflation!$C$22)*(1+pop_growth)</f>
        <v>168541.76681062239</v>
      </c>
      <c r="AA9">
        <f>(Z9*Inflation!$C$23)*(1+pop_growth)</f>
        <v>171912.60214683483</v>
      </c>
      <c r="AB9">
        <f>(AA9*Inflation!$C$24)*(1+pop_growth)</f>
        <v>175350.85418977155</v>
      </c>
      <c r="AC9">
        <f>(AB9*Inflation!$C$25)*(1+pop_growth)</f>
        <v>178857.87127356697</v>
      </c>
      <c r="AD9">
        <f>(AC9*Inflation!$C$26)*(1+pop_growth)</f>
        <v>182435.02869903832</v>
      </c>
      <c r="AE9">
        <f>(AD9*Inflation!$C$27)*(1+pop_growth)</f>
        <v>186083.7292730191</v>
      </c>
      <c r="AF9">
        <f>(AE9*Inflation!$C$28)*(1+pop_growth)</f>
        <v>189805.40385847949</v>
      </c>
      <c r="AG9">
        <f>(AF9*Inflation!$C$29)*(1+pop_growth)</f>
        <v>193601.51193564909</v>
      </c>
      <c r="AH9">
        <f>(AG9*Inflation!$C$30)*(1+pop_growth)</f>
        <v>197473.54217436208</v>
      </c>
      <c r="AI9">
        <f>(AH9*Inflation!$C$31)*(1+pop_growth)</f>
        <v>201423.01301784933</v>
      </c>
      <c r="AJ9">
        <f>(AI9*Inflation!$C$32)*(1+pop_growth)</f>
        <v>205451.47327820631</v>
      </c>
      <c r="AK9">
        <f>(AJ9*Inflation!$C$33)*(1+pop_growth)</f>
        <v>209560.50274377043</v>
      </c>
      <c r="AL9">
        <f>(AK9*Inflation!$C$34)*(1+pop_growth)</f>
        <v>213751.71279864584</v>
      </c>
      <c r="AM9">
        <f>(AL9*Inflation!$C$35)*(1+pop_growth)</f>
        <v>218026.74705461875</v>
      </c>
      <c r="AN9">
        <f>(AM9*Inflation!$C$36)*(1+pop_growth)</f>
        <v>222387.28199571112</v>
      </c>
      <c r="AO9">
        <f>(AN9*Inflation!$C$37)*(1+pop_growth)</f>
        <v>226835.02763562536</v>
      </c>
      <c r="AP9">
        <f>(AO9*Inflation!$C$38)*(1+pop_growth)</f>
        <v>231371.72818833787</v>
      </c>
      <c r="AQ9">
        <f>(AP9*Inflation!$C$39)*(1+pop_growth)</f>
        <v>235999.16275210463</v>
      </c>
      <c r="AR9">
        <f>(AQ9*Inflation!$C$40)*(1+pop_growth)</f>
        <v>240719.14600714672</v>
      </c>
      <c r="AS9">
        <f>(AR9*Inflation!$C$41)*(1+pop_growth)</f>
        <v>245533.52892728965</v>
      </c>
      <c r="AT9">
        <f>(AS9*Inflation!$C$42)*(1+pop_growth)</f>
        <v>250444.19950583545</v>
      </c>
      <c r="AU9">
        <f>(AT9*Inflation!$C$43)*(1+pop_growth)</f>
        <v>255453.08349595216</v>
      </c>
      <c r="AV9">
        <f>(AU9*Inflation!$C$44)*(1+pop_growth)</f>
        <v>260562.14516587122</v>
      </c>
      <c r="AW9">
        <f>(AV9*Inflation!$C$45)*(1+pop_growth)</f>
        <v>265773.38806918863</v>
      </c>
      <c r="AX9">
        <f>(AW9*Inflation!$C$46)*(1+pop_growth)</f>
        <v>271088.85583057243</v>
      </c>
      <c r="AY9">
        <f>(AX9*Inflation!$C$47)*(1+pop_growth)</f>
        <v>276510.63294718385</v>
      </c>
      <c r="AZ9">
        <f>(AY9*Inflation!$C$48)*(1+pop_growth)</f>
        <v>282040.84560612752</v>
      </c>
      <c r="BA9">
        <f>(AZ9*Inflation!$C$49)*(1+pop_growth)</f>
        <v>287681.66251825006</v>
      </c>
      <c r="BB9">
        <f>(BA9*Inflation!$C$50)*(1+pop_growth)</f>
        <v>293435.29576861509</v>
      </c>
      <c r="BC9">
        <f>(BB9*Inflation!$C$51)*(1+pop_growth)</f>
        <v>299304.00168398739</v>
      </c>
      <c r="BD9">
        <f>(BC9*Inflation!$C$5)*(1+pop_growth)</f>
        <v>305290.08171766711</v>
      </c>
    </row>
    <row r="10" spans="1:56">
      <c r="A10" s="1">
        <v>3</v>
      </c>
      <c r="B10" s="1" t="s">
        <v>39</v>
      </c>
      <c r="C10" s="1">
        <f>'Severity - 2020'!G10</f>
        <v>216659.84299999999</v>
      </c>
      <c r="D10" s="1" cm="1">
        <f t="array" ref="D10">C10/INDEX(Population!$C$4:$H$4,'Severity Projections'!A10)</f>
        <v>4.338607971862507E-2</v>
      </c>
      <c r="F10">
        <f t="shared" si="0"/>
        <v>216659.84299999999</v>
      </c>
      <c r="G10">
        <f>F10*Inflation!$C$3*Population!$E$6</f>
        <v>226147.33153746094</v>
      </c>
      <c r="H10">
        <f>(G10*Inflation!$C$4)*(1+pop_growth)</f>
        <v>230670.27816821015</v>
      </c>
      <c r="I10">
        <f>(H10*Inflation!$C$5)*(1+pop_growth)</f>
        <v>235283.68373157436</v>
      </c>
      <c r="J10">
        <f>(I10*Inflation!$C$6)*(1+pop_growth)</f>
        <v>239989.35740620585</v>
      </c>
      <c r="K10">
        <f>(J10*Inflation!$C$7)*(1+pop_growth)</f>
        <v>244789.14455432998</v>
      </c>
      <c r="L10">
        <f>(K10*Inflation!$C$8)*(1+pop_growth)</f>
        <v>249684.92744541657</v>
      </c>
      <c r="M10">
        <f>(L10*Inflation!$C$9)*(1+pop_growth)</f>
        <v>254678.62599432492</v>
      </c>
      <c r="N10">
        <f>(M10*Inflation!$C$10)*(1+pop_growth)</f>
        <v>259772.19851421143</v>
      </c>
      <c r="O10">
        <f>(N10*Inflation!$C$11)*(1+pop_growth)</f>
        <v>264967.64248449565</v>
      </c>
      <c r="P10">
        <f>(O10*Inflation!$C$12)*(1+pop_growth)</f>
        <v>270266.99533418554</v>
      </c>
      <c r="Q10">
        <f>(P10*Inflation!$C$13)*(1+pop_growth)</f>
        <v>275672.33524086926</v>
      </c>
      <c r="R10">
        <f>(Q10*Inflation!$C$14)*(1+pop_growth)</f>
        <v>281185.78194568667</v>
      </c>
      <c r="S10">
        <f>(R10*Inflation!$C$15)*(1+pop_growth)</f>
        <v>286809.49758460041</v>
      </c>
      <c r="T10">
        <f>(S10*Inflation!$C$16)*(1+pop_growth)</f>
        <v>292545.68753629242</v>
      </c>
      <c r="U10">
        <f>(T10*Inflation!$C$17)*(1+pop_growth)</f>
        <v>298396.60128701827</v>
      </c>
      <c r="V10">
        <f>(U10*Inflation!$C$18)*(1+pop_growth)</f>
        <v>304364.53331275866</v>
      </c>
      <c r="W10">
        <f>(V10*Inflation!$C$19)*(1+pop_growth)</f>
        <v>310451.82397901383</v>
      </c>
      <c r="X10">
        <f>(W10*Inflation!$C$20)*(1+pop_growth)</f>
        <v>316660.86045859411</v>
      </c>
      <c r="Y10">
        <f>(X10*Inflation!$C$21)*(1+pop_growth)</f>
        <v>322994.07766776602</v>
      </c>
      <c r="Z10">
        <f>(Y10*Inflation!$C$22)*(1+pop_growth)</f>
        <v>329453.95922112133</v>
      </c>
      <c r="AA10">
        <f>(Z10*Inflation!$C$23)*(1+pop_growth)</f>
        <v>336043.03840554378</v>
      </c>
      <c r="AB10">
        <f>(AA10*Inflation!$C$24)*(1+pop_growth)</f>
        <v>342763.89917365467</v>
      </c>
      <c r="AC10">
        <f>(AB10*Inflation!$C$25)*(1+pop_growth)</f>
        <v>349619.17715712776</v>
      </c>
      <c r="AD10">
        <f>(AC10*Inflation!$C$26)*(1+pop_growth)</f>
        <v>356611.56070027035</v>
      </c>
      <c r="AE10">
        <f>(AD10*Inflation!$C$27)*(1+pop_growth)</f>
        <v>363743.79191427579</v>
      </c>
      <c r="AF10">
        <f>(AE10*Inflation!$C$28)*(1+pop_growth)</f>
        <v>371018.66775256133</v>
      </c>
      <c r="AG10">
        <f>(AF10*Inflation!$C$29)*(1+pop_growth)</f>
        <v>378439.04110761255</v>
      </c>
      <c r="AH10">
        <f>(AG10*Inflation!$C$30)*(1+pop_growth)</f>
        <v>386007.82192976482</v>
      </c>
      <c r="AI10">
        <f>(AH10*Inflation!$C$31)*(1+pop_growth)</f>
        <v>393727.97836836014</v>
      </c>
      <c r="AJ10">
        <f>(AI10*Inflation!$C$32)*(1+pop_growth)</f>
        <v>401602.53793572733</v>
      </c>
      <c r="AK10">
        <f>(AJ10*Inflation!$C$33)*(1+pop_growth)</f>
        <v>409634.58869444189</v>
      </c>
      <c r="AL10">
        <f>(AK10*Inflation!$C$34)*(1+pop_growth)</f>
        <v>417827.28046833072</v>
      </c>
      <c r="AM10">
        <f>(AL10*Inflation!$C$35)*(1+pop_growth)</f>
        <v>426183.82607769733</v>
      </c>
      <c r="AN10">
        <f>(AM10*Inflation!$C$36)*(1+pop_growth)</f>
        <v>434707.50259925128</v>
      </c>
      <c r="AO10">
        <f>(AN10*Inflation!$C$37)*(1+pop_growth)</f>
        <v>443401.65265123633</v>
      </c>
      <c r="AP10">
        <f>(AO10*Inflation!$C$38)*(1+pop_growth)</f>
        <v>452269.68570426106</v>
      </c>
      <c r="AQ10">
        <f>(AP10*Inflation!$C$39)*(1+pop_growth)</f>
        <v>461315.07941834629</v>
      </c>
      <c r="AR10">
        <f>(AQ10*Inflation!$C$40)*(1+pop_growth)</f>
        <v>470541.3810067132</v>
      </c>
      <c r="AS10">
        <f>(AR10*Inflation!$C$41)*(1+pop_growth)</f>
        <v>479952.20862684748</v>
      </c>
      <c r="AT10">
        <f>(AS10*Inflation!$C$42)*(1+pop_growth)</f>
        <v>489551.25279938441</v>
      </c>
      <c r="AU10">
        <f>(AT10*Inflation!$C$43)*(1+pop_growth)</f>
        <v>499342.27785537211</v>
      </c>
      <c r="AV10">
        <f>(AU10*Inflation!$C$44)*(1+pop_growth)</f>
        <v>509329.12341247959</v>
      </c>
      <c r="AW10">
        <f>(AV10*Inflation!$C$45)*(1+pop_growth)</f>
        <v>519515.70588072919</v>
      </c>
      <c r="AX10">
        <f>(AW10*Inflation!$C$46)*(1+pop_growth)</f>
        <v>529906.01999834378</v>
      </c>
      <c r="AY10">
        <f>(AX10*Inflation!$C$47)*(1+pop_growth)</f>
        <v>540504.14039831061</v>
      </c>
      <c r="AZ10">
        <f>(AY10*Inflation!$C$48)*(1+pop_growth)</f>
        <v>551314.22320627689</v>
      </c>
      <c r="BA10">
        <f>(AZ10*Inflation!$C$49)*(1+pop_growth)</f>
        <v>562340.50767040241</v>
      </c>
      <c r="BB10">
        <f>(BA10*Inflation!$C$50)*(1+pop_growth)</f>
        <v>573587.3178238105</v>
      </c>
      <c r="BC10">
        <f>(BB10*Inflation!$C$51)*(1+pop_growth)</f>
        <v>585059.06418028672</v>
      </c>
      <c r="BD10">
        <f>(BC10*Inflation!$C$5)*(1+pop_growth)</f>
        <v>596760.24546389247</v>
      </c>
    </row>
    <row r="11" spans="1:56">
      <c r="A11" s="1">
        <v>4</v>
      </c>
      <c r="B11" s="1" t="s">
        <v>41</v>
      </c>
      <c r="C11" s="1">
        <f>'Severity - 2020'!G11</f>
        <v>1057562.94</v>
      </c>
      <c r="D11" s="1" cm="1">
        <f t="array" ref="D11">C11/INDEX(Population!$C$4:$H$4,'Severity Projections'!A11)</f>
        <v>1.0463916626099758</v>
      </c>
      <c r="F11">
        <f t="shared" si="0"/>
        <v>1057562.94</v>
      </c>
      <c r="G11">
        <f>F11*Inflation!$C$3*Population!$F$6</f>
        <v>1081731.3327096631</v>
      </c>
      <c r="H11">
        <f>(G11*Inflation!$C$4)*(1+pop_growth)</f>
        <v>1103365.9593638564</v>
      </c>
      <c r="I11">
        <f>(H11*Inflation!$C$5)*(1+pop_growth)</f>
        <v>1125433.2785511336</v>
      </c>
      <c r="J11">
        <f>(I11*Inflation!$C$6)*(1+pop_growth)</f>
        <v>1147941.9441221564</v>
      </c>
      <c r="K11">
        <f>(J11*Inflation!$C$7)*(1+pop_growth)</f>
        <v>1170900.7830045996</v>
      </c>
      <c r="L11">
        <f>(K11*Inflation!$C$8)*(1+pop_growth)</f>
        <v>1194318.7986646916</v>
      </c>
      <c r="M11">
        <f>(L11*Inflation!$C$9)*(1+pop_growth)</f>
        <v>1218205.1746379854</v>
      </c>
      <c r="N11">
        <f>(M11*Inflation!$C$10)*(1+pop_growth)</f>
        <v>1242569.278130745</v>
      </c>
      <c r="O11">
        <f>(N11*Inflation!$C$11)*(1+pop_growth)</f>
        <v>1267420.6636933601</v>
      </c>
      <c r="P11">
        <f>(O11*Inflation!$C$12)*(1+pop_growth)</f>
        <v>1292769.0769672273</v>
      </c>
      <c r="Q11">
        <f>(P11*Inflation!$C$13)*(1+pop_growth)</f>
        <v>1318624.4585065718</v>
      </c>
      <c r="R11">
        <f>(Q11*Inflation!$C$14)*(1+pop_growth)</f>
        <v>1344996.9476767033</v>
      </c>
      <c r="S11">
        <f>(R11*Inflation!$C$15)*(1+pop_growth)</f>
        <v>1371896.8866302373</v>
      </c>
      <c r="T11">
        <f>(S11*Inflation!$C$16)*(1+pop_growth)</f>
        <v>1399334.8243628421</v>
      </c>
      <c r="U11">
        <f>(T11*Inflation!$C$17)*(1+pop_growth)</f>
        <v>1427321.5208500989</v>
      </c>
      <c r="V11">
        <f>(U11*Inflation!$C$18)*(1+pop_growth)</f>
        <v>1455867.9512671009</v>
      </c>
      <c r="W11">
        <f>(V11*Inflation!$C$19)*(1+pop_growth)</f>
        <v>1484985.310292443</v>
      </c>
      <c r="X11">
        <f>(W11*Inflation!$C$20)*(1+pop_growth)</f>
        <v>1514685.0164982919</v>
      </c>
      <c r="Y11">
        <f>(X11*Inflation!$C$21)*(1+pop_growth)</f>
        <v>1544978.7168282578</v>
      </c>
      <c r="Z11">
        <f>(Y11*Inflation!$C$22)*(1+pop_growth)</f>
        <v>1575878.2911648229</v>
      </c>
      <c r="AA11">
        <f>(Z11*Inflation!$C$23)*(1+pop_growth)</f>
        <v>1607395.8569881194</v>
      </c>
      <c r="AB11">
        <f>(AA11*Inflation!$C$24)*(1+pop_growth)</f>
        <v>1639543.7741278817</v>
      </c>
      <c r="AC11">
        <f>(AB11*Inflation!$C$25)*(1+pop_growth)</f>
        <v>1672334.6496104393</v>
      </c>
      <c r="AD11">
        <f>(AC11*Inflation!$C$26)*(1+pop_growth)</f>
        <v>1705781.3426026481</v>
      </c>
      <c r="AE11">
        <f>(AD11*Inflation!$C$27)*(1+pop_growth)</f>
        <v>1739896.9694547011</v>
      </c>
      <c r="AF11">
        <f>(AE11*Inflation!$C$28)*(1+pop_growth)</f>
        <v>1774694.9088437951</v>
      </c>
      <c r="AG11">
        <f>(AF11*Inflation!$C$29)*(1+pop_growth)</f>
        <v>1810188.807020671</v>
      </c>
      <c r="AH11">
        <f>(AG11*Inflation!$C$30)*(1+pop_growth)</f>
        <v>1846392.5831610844</v>
      </c>
      <c r="AI11">
        <f>(AH11*Inflation!$C$31)*(1+pop_growth)</f>
        <v>1883320.4348243063</v>
      </c>
      <c r="AJ11">
        <f>(AI11*Inflation!$C$32)*(1+pop_growth)</f>
        <v>1920986.8435207924</v>
      </c>
      <c r="AK11">
        <f>(AJ11*Inflation!$C$33)*(1+pop_growth)</f>
        <v>1959406.5803912084</v>
      </c>
      <c r="AL11">
        <f>(AK11*Inflation!$C$34)*(1+pop_growth)</f>
        <v>1998594.7119990326</v>
      </c>
      <c r="AM11">
        <f>(AL11*Inflation!$C$35)*(1+pop_growth)</f>
        <v>2038566.6062390134</v>
      </c>
      <c r="AN11">
        <f>(AM11*Inflation!$C$36)*(1+pop_growth)</f>
        <v>2079337.9383637938</v>
      </c>
      <c r="AO11">
        <f>(AN11*Inflation!$C$37)*(1+pop_growth)</f>
        <v>2120924.6971310698</v>
      </c>
      <c r="AP11">
        <f>(AO11*Inflation!$C$38)*(1+pop_growth)</f>
        <v>2163343.1910736915</v>
      </c>
      <c r="AQ11">
        <f>(AP11*Inflation!$C$39)*(1+pop_growth)</f>
        <v>2206610.0548951654</v>
      </c>
      <c r="AR11">
        <f>(AQ11*Inflation!$C$40)*(1+pop_growth)</f>
        <v>2250742.2559930687</v>
      </c>
      <c r="AS11">
        <f>(AR11*Inflation!$C$41)*(1+pop_growth)</f>
        <v>2295757.1011129301</v>
      </c>
      <c r="AT11">
        <f>(AS11*Inflation!$C$42)*(1+pop_growth)</f>
        <v>2341672.2431351887</v>
      </c>
      <c r="AU11">
        <f>(AT11*Inflation!$C$43)*(1+pop_growth)</f>
        <v>2388505.6879978925</v>
      </c>
      <c r="AV11">
        <f>(AU11*Inflation!$C$44)*(1+pop_growth)</f>
        <v>2436275.8017578502</v>
      </c>
      <c r="AW11">
        <f>(AV11*Inflation!$C$45)*(1+pop_growth)</f>
        <v>2485001.3177930075</v>
      </c>
      <c r="AX11">
        <f>(AW11*Inflation!$C$46)*(1+pop_growth)</f>
        <v>2534701.3441488678</v>
      </c>
      <c r="AY11">
        <f>(AX11*Inflation!$C$47)*(1+pop_growth)</f>
        <v>2585395.371031845</v>
      </c>
      <c r="AZ11">
        <f>(AY11*Inflation!$C$48)*(1+pop_growth)</f>
        <v>2637103.2784524821</v>
      </c>
      <c r="BA11">
        <f>(AZ11*Inflation!$C$49)*(1+pop_growth)</f>
        <v>2689845.3440215318</v>
      </c>
      <c r="BB11">
        <f>(BA11*Inflation!$C$50)*(1+pop_growth)</f>
        <v>2743642.2509019626</v>
      </c>
      <c r="BC11">
        <f>(BB11*Inflation!$C$51)*(1+pop_growth)</f>
        <v>2798515.0959200021</v>
      </c>
      <c r="BD11">
        <f>(BC11*Inflation!$C$5)*(1+pop_growth)</f>
        <v>2854485.3978384021</v>
      </c>
    </row>
    <row r="12" spans="1:56">
      <c r="A12" s="1">
        <v>4</v>
      </c>
      <c r="B12" s="1" t="s">
        <v>98</v>
      </c>
      <c r="C12" s="1">
        <f>'Severity - 2020'!G12</f>
        <v>122377.052</v>
      </c>
      <c r="D12" s="1" cm="1">
        <f t="array" ref="D12">C12/INDEX(Population!$C$4:$H$4,'Severity Projections'!A12)</f>
        <v>0.12108435542151985</v>
      </c>
      <c r="F12">
        <f t="shared" si="0"/>
        <v>122377.052</v>
      </c>
      <c r="G12">
        <f>F12*Inflation!$C$3*Population!$F$6</f>
        <v>125173.72398945801</v>
      </c>
      <c r="H12">
        <f>(G12*Inflation!$C$4)*(1+pop_growth)</f>
        <v>127677.19846924717</v>
      </c>
      <c r="I12">
        <f>(H12*Inflation!$C$5)*(1+pop_growth)</f>
        <v>130230.74243863212</v>
      </c>
      <c r="J12">
        <f>(I12*Inflation!$C$6)*(1+pop_growth)</f>
        <v>132835.35728740477</v>
      </c>
      <c r="K12">
        <f>(J12*Inflation!$C$7)*(1+pop_growth)</f>
        <v>135492.06443315287</v>
      </c>
      <c r="L12">
        <f>(K12*Inflation!$C$8)*(1+pop_growth)</f>
        <v>138201.90572181594</v>
      </c>
      <c r="M12">
        <f>(L12*Inflation!$C$9)*(1+pop_growth)</f>
        <v>140965.94383625226</v>
      </c>
      <c r="N12">
        <f>(M12*Inflation!$C$10)*(1+pop_growth)</f>
        <v>143785.2627129773</v>
      </c>
      <c r="O12">
        <f>(N12*Inflation!$C$11)*(1+pop_growth)</f>
        <v>146660.96796723685</v>
      </c>
      <c r="P12">
        <f>(O12*Inflation!$C$12)*(1+pop_growth)</f>
        <v>149594.1873265816</v>
      </c>
      <c r="Q12">
        <f>(P12*Inflation!$C$13)*(1+pop_growth)</f>
        <v>152586.07107311324</v>
      </c>
      <c r="R12">
        <f>(Q12*Inflation!$C$14)*(1+pop_growth)</f>
        <v>155637.79249457552</v>
      </c>
      <c r="S12">
        <f>(R12*Inflation!$C$15)*(1+pop_growth)</f>
        <v>158750.54834446704</v>
      </c>
      <c r="T12">
        <f>(S12*Inflation!$C$16)*(1+pop_growth)</f>
        <v>161925.5593113564</v>
      </c>
      <c r="U12">
        <f>(T12*Inflation!$C$17)*(1+pop_growth)</f>
        <v>165164.07049758354</v>
      </c>
      <c r="V12">
        <f>(U12*Inflation!$C$18)*(1+pop_growth)</f>
        <v>168467.35190753522</v>
      </c>
      <c r="W12">
        <f>(V12*Inflation!$C$19)*(1+pop_growth)</f>
        <v>171836.69894568593</v>
      </c>
      <c r="X12">
        <f>(W12*Inflation!$C$20)*(1+pop_growth)</f>
        <v>175273.43292459965</v>
      </c>
      <c r="Y12">
        <f>(X12*Inflation!$C$21)*(1+pop_growth)</f>
        <v>178778.90158309165</v>
      </c>
      <c r="Z12">
        <f>(Y12*Inflation!$C$22)*(1+pop_growth)</f>
        <v>182354.47961475348</v>
      </c>
      <c r="AA12">
        <f>(Z12*Inflation!$C$23)*(1+pop_growth)</f>
        <v>186001.56920704854</v>
      </c>
      <c r="AB12">
        <f>(AA12*Inflation!$C$24)*(1+pop_growth)</f>
        <v>189721.60059118952</v>
      </c>
      <c r="AC12">
        <f>(AB12*Inflation!$C$25)*(1+pop_growth)</f>
        <v>193516.0326030133</v>
      </c>
      <c r="AD12">
        <f>(AC12*Inflation!$C$26)*(1+pop_growth)</f>
        <v>197386.35325507357</v>
      </c>
      <c r="AE12">
        <f>(AD12*Inflation!$C$27)*(1+pop_growth)</f>
        <v>201334.08032017504</v>
      </c>
      <c r="AF12">
        <f>(AE12*Inflation!$C$28)*(1+pop_growth)</f>
        <v>205360.76192657853</v>
      </c>
      <c r="AG12">
        <f>(AF12*Inflation!$C$29)*(1+pop_growth)</f>
        <v>209467.97716511012</v>
      </c>
      <c r="AH12">
        <f>(AG12*Inflation!$C$30)*(1+pop_growth)</f>
        <v>213657.33670841233</v>
      </c>
      <c r="AI12">
        <f>(AH12*Inflation!$C$31)*(1+pop_growth)</f>
        <v>217930.48344258059</v>
      </c>
      <c r="AJ12">
        <f>(AI12*Inflation!$C$32)*(1+pop_growth)</f>
        <v>222289.09311143222</v>
      </c>
      <c r="AK12">
        <f>(AJ12*Inflation!$C$33)*(1+pop_growth)</f>
        <v>226734.87497366086</v>
      </c>
      <c r="AL12">
        <f>(AK12*Inflation!$C$34)*(1+pop_growth)</f>
        <v>231269.57247313409</v>
      </c>
      <c r="AM12">
        <f>(AL12*Inflation!$C$35)*(1+pop_growth)</f>
        <v>235894.96392259677</v>
      </c>
      <c r="AN12">
        <f>(AM12*Inflation!$C$36)*(1+pop_growth)</f>
        <v>240612.86320104872</v>
      </c>
      <c r="AO12">
        <f>(AN12*Inflation!$C$37)*(1+pop_growth)</f>
        <v>245425.12046506969</v>
      </c>
      <c r="AP12">
        <f>(AO12*Inflation!$C$38)*(1+pop_growth)</f>
        <v>250333.6228743711</v>
      </c>
      <c r="AQ12">
        <f>(AP12*Inflation!$C$39)*(1+pop_growth)</f>
        <v>255340.29533185854</v>
      </c>
      <c r="AR12">
        <f>(AQ12*Inflation!$C$40)*(1+pop_growth)</f>
        <v>260447.1012384957</v>
      </c>
      <c r="AS12">
        <f>(AR12*Inflation!$C$41)*(1+pop_growth)</f>
        <v>265656.04326326563</v>
      </c>
      <c r="AT12">
        <f>(AS12*Inflation!$C$42)*(1+pop_growth)</f>
        <v>270969.16412853095</v>
      </c>
      <c r="AU12">
        <f>(AT12*Inflation!$C$43)*(1+pop_growth)</f>
        <v>276388.54741110158</v>
      </c>
      <c r="AV12">
        <f>(AU12*Inflation!$C$44)*(1+pop_growth)</f>
        <v>281916.3183593236</v>
      </c>
      <c r="AW12">
        <f>(AV12*Inflation!$C$45)*(1+pop_growth)</f>
        <v>287554.6447265101</v>
      </c>
      <c r="AX12">
        <f>(AW12*Inflation!$C$46)*(1+pop_growth)</f>
        <v>293305.73762104032</v>
      </c>
      <c r="AY12">
        <f>(AX12*Inflation!$C$47)*(1+pop_growth)</f>
        <v>299171.85237346112</v>
      </c>
      <c r="AZ12">
        <f>(AY12*Inflation!$C$48)*(1+pop_growth)</f>
        <v>305155.28942093038</v>
      </c>
      <c r="BA12">
        <f>(AZ12*Inflation!$C$49)*(1+pop_growth)</f>
        <v>311258.39520934899</v>
      </c>
      <c r="BB12">
        <f>(BA12*Inflation!$C$50)*(1+pop_growth)</f>
        <v>317483.56311353599</v>
      </c>
      <c r="BC12">
        <f>(BB12*Inflation!$C$51)*(1+pop_growth)</f>
        <v>323833.2343758067</v>
      </c>
      <c r="BD12">
        <f>(BC12*Inflation!$C$5)*(1+pop_growth)</f>
        <v>330309.89906332287</v>
      </c>
    </row>
    <row r="13" spans="1:56">
      <c r="A13" s="1">
        <v>4</v>
      </c>
      <c r="B13" s="1" t="s">
        <v>39</v>
      </c>
      <c r="C13" s="1">
        <f>'Severity - 2020'!G13</f>
        <v>224299.01</v>
      </c>
      <c r="D13" s="1" cm="1">
        <f t="array" ref="D13">C13/INDEX(Population!$C$4:$H$4,'Severity Projections'!A13)</f>
        <v>0.22192968864403628</v>
      </c>
      <c r="F13">
        <f t="shared" si="0"/>
        <v>224299.01</v>
      </c>
      <c r="G13">
        <f>F13*Inflation!$C$3*Population!$F$6</f>
        <v>229424.89551757369</v>
      </c>
      <c r="H13">
        <f>(G13*Inflation!$C$4)*(1+pop_growth)</f>
        <v>234013.39342792518</v>
      </c>
      <c r="I13">
        <f>(H13*Inflation!$C$5)*(1+pop_growth)</f>
        <v>238693.66129648368</v>
      </c>
      <c r="J13">
        <f>(I13*Inflation!$C$6)*(1+pop_growth)</f>
        <v>243467.53452241336</v>
      </c>
      <c r="K13">
        <f>(J13*Inflation!$C$7)*(1+pop_growth)</f>
        <v>248336.88521286164</v>
      </c>
      <c r="L13">
        <f>(K13*Inflation!$C$8)*(1+pop_growth)</f>
        <v>253303.62291711889</v>
      </c>
      <c r="M13">
        <f>(L13*Inflation!$C$9)*(1+pop_growth)</f>
        <v>258369.69537546128</v>
      </c>
      <c r="N13">
        <f>(M13*Inflation!$C$10)*(1+pop_growth)</f>
        <v>263537.08928297053</v>
      </c>
      <c r="O13">
        <f>(N13*Inflation!$C$11)*(1+pop_growth)</f>
        <v>268807.83106862992</v>
      </c>
      <c r="P13">
        <f>(O13*Inflation!$C$12)*(1+pop_growth)</f>
        <v>274183.98769000254</v>
      </c>
      <c r="Q13">
        <f>(P13*Inflation!$C$13)*(1+pop_growth)</f>
        <v>279667.66744380258</v>
      </c>
      <c r="R13">
        <f>(Q13*Inflation!$C$14)*(1+pop_growth)</f>
        <v>285261.02079267864</v>
      </c>
      <c r="S13">
        <f>(R13*Inflation!$C$15)*(1+pop_growth)</f>
        <v>290966.24120853224</v>
      </c>
      <c r="T13">
        <f>(S13*Inflation!$C$16)*(1+pop_growth)</f>
        <v>296785.56603270292</v>
      </c>
      <c r="U13">
        <f>(T13*Inflation!$C$17)*(1+pop_growth)</f>
        <v>302721.277353357</v>
      </c>
      <c r="V13">
        <f>(U13*Inflation!$C$18)*(1+pop_growth)</f>
        <v>308775.70290042413</v>
      </c>
      <c r="W13">
        <f>(V13*Inflation!$C$19)*(1+pop_growth)</f>
        <v>314951.21695843263</v>
      </c>
      <c r="X13">
        <f>(W13*Inflation!$C$20)*(1+pop_growth)</f>
        <v>321250.24129760131</v>
      </c>
      <c r="Y13">
        <f>(X13*Inflation!$C$21)*(1+pop_growth)</f>
        <v>327675.24612355337</v>
      </c>
      <c r="Z13">
        <f>(Y13*Inflation!$C$22)*(1+pop_growth)</f>
        <v>334228.75104602444</v>
      </c>
      <c r="AA13">
        <f>(Z13*Inflation!$C$23)*(1+pop_growth)</f>
        <v>340913.32606694492</v>
      </c>
      <c r="AB13">
        <f>(AA13*Inflation!$C$24)*(1+pop_growth)</f>
        <v>347731.59258828382</v>
      </c>
      <c r="AC13">
        <f>(AB13*Inflation!$C$25)*(1+pop_growth)</f>
        <v>354686.2244400495</v>
      </c>
      <c r="AD13">
        <f>(AC13*Inflation!$C$26)*(1+pop_growth)</f>
        <v>361779.94892885047</v>
      </c>
      <c r="AE13">
        <f>(AD13*Inflation!$C$27)*(1+pop_growth)</f>
        <v>369015.54790742748</v>
      </c>
      <c r="AF13">
        <f>(AE13*Inflation!$C$28)*(1+pop_growth)</f>
        <v>376395.85886557604</v>
      </c>
      <c r="AG13">
        <f>(AF13*Inflation!$C$29)*(1+pop_growth)</f>
        <v>383923.77604288759</v>
      </c>
      <c r="AH13">
        <f>(AG13*Inflation!$C$30)*(1+pop_growth)</f>
        <v>391602.25156374538</v>
      </c>
      <c r="AI13">
        <f>(AH13*Inflation!$C$31)*(1+pop_growth)</f>
        <v>399434.29659502028</v>
      </c>
      <c r="AJ13">
        <f>(AI13*Inflation!$C$32)*(1+pop_growth)</f>
        <v>407422.98252692068</v>
      </c>
      <c r="AK13">
        <f>(AJ13*Inflation!$C$33)*(1+pop_growth)</f>
        <v>415571.44217745907</v>
      </c>
      <c r="AL13">
        <f>(AK13*Inflation!$C$34)*(1+pop_growth)</f>
        <v>423882.87102100824</v>
      </c>
      <c r="AM13">
        <f>(AL13*Inflation!$C$35)*(1+pop_growth)</f>
        <v>432360.52844142838</v>
      </c>
      <c r="AN13">
        <f>(AM13*Inflation!$C$36)*(1+pop_growth)</f>
        <v>441007.73901025695</v>
      </c>
      <c r="AO13">
        <f>(AN13*Inflation!$C$37)*(1+pop_growth)</f>
        <v>449827.89379046211</v>
      </c>
      <c r="AP13">
        <f>(AO13*Inflation!$C$38)*(1+pop_growth)</f>
        <v>458824.45166627137</v>
      </c>
      <c r="AQ13">
        <f>(AP13*Inflation!$C$39)*(1+pop_growth)</f>
        <v>468000.94069959683</v>
      </c>
      <c r="AR13">
        <f>(AQ13*Inflation!$C$40)*(1+pop_growth)</f>
        <v>477360.95951358875</v>
      </c>
      <c r="AS13">
        <f>(AR13*Inflation!$C$41)*(1+pop_growth)</f>
        <v>486908.17870386055</v>
      </c>
      <c r="AT13">
        <f>(AS13*Inflation!$C$42)*(1+pop_growth)</f>
        <v>496646.3422779378</v>
      </c>
      <c r="AU13">
        <f>(AT13*Inflation!$C$43)*(1+pop_growth)</f>
        <v>506579.26912349655</v>
      </c>
      <c r="AV13">
        <f>(AU13*Inflation!$C$44)*(1+pop_growth)</f>
        <v>516710.85450596648</v>
      </c>
      <c r="AW13">
        <f>(AV13*Inflation!$C$45)*(1+pop_growth)</f>
        <v>527045.07159608579</v>
      </c>
      <c r="AX13">
        <f>(AW13*Inflation!$C$46)*(1+pop_growth)</f>
        <v>537585.97302800755</v>
      </c>
      <c r="AY13">
        <f>(AX13*Inflation!$C$47)*(1+pop_growth)</f>
        <v>548337.69248856767</v>
      </c>
      <c r="AZ13">
        <f>(AY13*Inflation!$C$48)*(1+pop_growth)</f>
        <v>559304.44633833901</v>
      </c>
      <c r="BA13">
        <f>(AZ13*Inflation!$C$49)*(1+pop_growth)</f>
        <v>570490.53526510578</v>
      </c>
      <c r="BB13">
        <f>(BA13*Inflation!$C$50)*(1+pop_growth)</f>
        <v>581900.34597040794</v>
      </c>
      <c r="BC13">
        <f>(BB13*Inflation!$C$51)*(1+pop_growth)</f>
        <v>593538.35288981616</v>
      </c>
      <c r="BD13">
        <f>(BC13*Inflation!$C$5)*(1+pop_growth)</f>
        <v>605409.11994761252</v>
      </c>
    </row>
    <row r="14" spans="1:56">
      <c r="A14" s="1">
        <v>5</v>
      </c>
      <c r="B14" s="1" t="s">
        <v>41</v>
      </c>
      <c r="C14" s="1">
        <f>'Severity - 2020'!G14</f>
        <v>949385.75800000003</v>
      </c>
      <c r="D14" s="1" cm="1">
        <f t="array" ref="D14">C14/INDEX(Population!$C$4:$H$4,'Severity Projections'!A14)</f>
        <v>0.74951191626561575</v>
      </c>
      <c r="F14">
        <f t="shared" si="0"/>
        <v>949385.75800000003</v>
      </c>
      <c r="G14">
        <f>F14*Inflation!$C$3*Population!$G$6</f>
        <v>978389.23567441036</v>
      </c>
      <c r="H14">
        <f>(G14*Inflation!$C$4)*(1+pop_growth)</f>
        <v>997957.02038789855</v>
      </c>
      <c r="I14">
        <f>(H14*Inflation!$C$5)*(1+pop_growth)</f>
        <v>1017916.1607956565</v>
      </c>
      <c r="J14">
        <f>(I14*Inflation!$C$6)*(1+pop_growth)</f>
        <v>1038274.4840115696</v>
      </c>
      <c r="K14">
        <f>(J14*Inflation!$C$7)*(1+pop_growth)</f>
        <v>1059039.9736918011</v>
      </c>
      <c r="L14">
        <f>(K14*Inflation!$C$8)*(1+pop_growth)</f>
        <v>1080220.7731656372</v>
      </c>
      <c r="M14">
        <f>(L14*Inflation!$C$9)*(1+pop_growth)</f>
        <v>1101825.1886289499</v>
      </c>
      <c r="N14">
        <f>(M14*Inflation!$C$10)*(1+pop_growth)</f>
        <v>1123861.6924015291</v>
      </c>
      <c r="O14">
        <f>(N14*Inflation!$C$11)*(1+pop_growth)</f>
        <v>1146338.9262495597</v>
      </c>
      <c r="P14">
        <f>(O14*Inflation!$C$12)*(1+pop_growth)</f>
        <v>1169265.7047745509</v>
      </c>
      <c r="Q14">
        <f>(P14*Inflation!$C$13)*(1+pop_growth)</f>
        <v>1192651.0188700419</v>
      </c>
      <c r="R14">
        <f>(Q14*Inflation!$C$14)*(1+pop_growth)</f>
        <v>1216504.0392474427</v>
      </c>
      <c r="S14">
        <f>(R14*Inflation!$C$15)*(1+pop_growth)</f>
        <v>1240834.1200323915</v>
      </c>
      <c r="T14">
        <f>(S14*Inflation!$C$16)*(1+pop_growth)</f>
        <v>1265650.8024330393</v>
      </c>
      <c r="U14">
        <f>(T14*Inflation!$C$17)*(1+pop_growth)</f>
        <v>1290963.8184817</v>
      </c>
      <c r="V14">
        <f>(U14*Inflation!$C$18)*(1+pop_growth)</f>
        <v>1316783.0948513341</v>
      </c>
      <c r="W14">
        <f>(V14*Inflation!$C$19)*(1+pop_growth)</f>
        <v>1343118.7567483608</v>
      </c>
      <c r="X14">
        <f>(W14*Inflation!$C$20)*(1+pop_growth)</f>
        <v>1369981.1318833281</v>
      </c>
      <c r="Y14">
        <f>(X14*Inflation!$C$21)*(1+pop_growth)</f>
        <v>1397380.7545209946</v>
      </c>
      <c r="Z14">
        <f>(Y14*Inflation!$C$22)*(1+pop_growth)</f>
        <v>1425328.3696114146</v>
      </c>
      <c r="AA14">
        <f>(Z14*Inflation!$C$23)*(1+pop_growth)</f>
        <v>1453834.937003643</v>
      </c>
      <c r="AB14">
        <f>(AA14*Inflation!$C$24)*(1+pop_growth)</f>
        <v>1482911.6357437158</v>
      </c>
      <c r="AC14">
        <f>(AB14*Inflation!$C$25)*(1+pop_growth)</f>
        <v>1512569.8684585902</v>
      </c>
      <c r="AD14">
        <f>(AC14*Inflation!$C$26)*(1+pop_growth)</f>
        <v>1542821.265827762</v>
      </c>
      <c r="AE14">
        <f>(AD14*Inflation!$C$27)*(1+pop_growth)</f>
        <v>1573677.6911443172</v>
      </c>
      <c r="AF14">
        <f>(AE14*Inflation!$C$28)*(1+pop_growth)</f>
        <v>1605151.2449672036</v>
      </c>
      <c r="AG14">
        <f>(AF14*Inflation!$C$29)*(1+pop_growth)</f>
        <v>1637254.2698665478</v>
      </c>
      <c r="AH14">
        <f>(AG14*Inflation!$C$30)*(1+pop_growth)</f>
        <v>1669999.3552638788</v>
      </c>
      <c r="AI14">
        <f>(AH14*Inflation!$C$31)*(1+pop_growth)</f>
        <v>1703399.3423691564</v>
      </c>
      <c r="AJ14">
        <f>(AI14*Inflation!$C$32)*(1+pop_growth)</f>
        <v>1737467.3292165396</v>
      </c>
      <c r="AK14">
        <f>(AJ14*Inflation!$C$33)*(1+pop_growth)</f>
        <v>1772216.6758008704</v>
      </c>
      <c r="AL14">
        <f>(AK14*Inflation!$C$34)*(1+pop_growth)</f>
        <v>1807661.0093168879</v>
      </c>
      <c r="AM14">
        <f>(AL14*Inflation!$C$35)*(1+pop_growth)</f>
        <v>1843814.2295032258</v>
      </c>
      <c r="AN14">
        <f>(AM14*Inflation!$C$36)*(1+pop_growth)</f>
        <v>1880690.5140932903</v>
      </c>
      <c r="AO14">
        <f>(AN14*Inflation!$C$37)*(1+pop_growth)</f>
        <v>1918304.3243751561</v>
      </c>
      <c r="AP14">
        <f>(AO14*Inflation!$C$38)*(1+pop_growth)</f>
        <v>1956670.4108626593</v>
      </c>
      <c r="AQ14">
        <f>(AP14*Inflation!$C$39)*(1+pop_growth)</f>
        <v>1995803.8190799125</v>
      </c>
      <c r="AR14">
        <f>(AQ14*Inflation!$C$40)*(1+pop_growth)</f>
        <v>2035719.8954615109</v>
      </c>
      <c r="AS14">
        <f>(AR14*Inflation!$C$41)*(1+pop_growth)</f>
        <v>2076434.2933707412</v>
      </c>
      <c r="AT14">
        <f>(AS14*Inflation!$C$42)*(1+pop_growth)</f>
        <v>2117962.9792381562</v>
      </c>
      <c r="AU14">
        <f>(AT14*Inflation!$C$43)*(1+pop_growth)</f>
        <v>2160322.2388229193</v>
      </c>
      <c r="AV14">
        <f>(AU14*Inflation!$C$44)*(1+pop_growth)</f>
        <v>2203528.6835993775</v>
      </c>
      <c r="AW14">
        <f>(AV14*Inflation!$C$45)*(1+pop_growth)</f>
        <v>2247599.2572713653</v>
      </c>
      <c r="AX14">
        <f>(AW14*Inflation!$C$46)*(1+pop_growth)</f>
        <v>2292551.2424167925</v>
      </c>
      <c r="AY14">
        <f>(AX14*Inflation!$C$47)*(1+pop_growth)</f>
        <v>2338402.2672651284</v>
      </c>
      <c r="AZ14">
        <f>(AY14*Inflation!$C$48)*(1+pop_growth)</f>
        <v>2385170.3126104311</v>
      </c>
      <c r="BA14">
        <f>(AZ14*Inflation!$C$49)*(1+pop_growth)</f>
        <v>2432873.7188626397</v>
      </c>
      <c r="BB14">
        <f>(BA14*Inflation!$C$50)*(1+pop_growth)</f>
        <v>2481531.1932398924</v>
      </c>
      <c r="BC14">
        <f>(BB14*Inflation!$C$51)*(1+pop_growth)</f>
        <v>2531161.8171046902</v>
      </c>
      <c r="BD14">
        <f>(BC14*Inflation!$C$5)*(1+pop_growth)</f>
        <v>2581785.0534467841</v>
      </c>
    </row>
    <row r="15" spans="1:56">
      <c r="A15" s="1">
        <v>5</v>
      </c>
      <c r="B15" s="1" t="s">
        <v>98</v>
      </c>
      <c r="C15" s="1">
        <f>'Severity - 2020'!G15</f>
        <v>132254.81400000001</v>
      </c>
      <c r="D15" s="1" cm="1">
        <f t="array" ref="D15">C15/INDEX(Population!$C$4:$H$4,'Severity Projections'!A15)</f>
        <v>0.10441125563681838</v>
      </c>
      <c r="F15">
        <f t="shared" si="0"/>
        <v>132254.81400000001</v>
      </c>
      <c r="G15">
        <f>F15*Inflation!$C$3*Population!$G$6</f>
        <v>136295.16273375708</v>
      </c>
      <c r="H15">
        <f>(G15*Inflation!$C$4)*(1+pop_growth)</f>
        <v>139021.06598843224</v>
      </c>
      <c r="I15">
        <f>(H15*Inflation!$C$5)*(1+pop_growth)</f>
        <v>141801.48730820089</v>
      </c>
      <c r="J15">
        <f>(I15*Inflation!$C$6)*(1+pop_growth)</f>
        <v>144637.5170543649</v>
      </c>
      <c r="K15">
        <f>(J15*Inflation!$C$7)*(1+pop_growth)</f>
        <v>147530.26739545219</v>
      </c>
      <c r="L15">
        <f>(K15*Inflation!$C$8)*(1+pop_growth)</f>
        <v>150480.87274336122</v>
      </c>
      <c r="M15">
        <f>(L15*Inflation!$C$9)*(1+pop_growth)</f>
        <v>153490.49019822845</v>
      </c>
      <c r="N15">
        <f>(M15*Inflation!$C$10)*(1+pop_growth)</f>
        <v>156560.30000219302</v>
      </c>
      <c r="O15">
        <f>(N15*Inflation!$C$11)*(1+pop_growth)</f>
        <v>159691.50600223689</v>
      </c>
      <c r="P15">
        <f>(O15*Inflation!$C$12)*(1+pop_growth)</f>
        <v>162885.33612228162</v>
      </c>
      <c r="Q15">
        <f>(P15*Inflation!$C$13)*(1+pop_growth)</f>
        <v>166143.04284472726</v>
      </c>
      <c r="R15">
        <f>(Q15*Inflation!$C$14)*(1+pop_growth)</f>
        <v>169465.90370162181</v>
      </c>
      <c r="S15">
        <f>(R15*Inflation!$C$15)*(1+pop_growth)</f>
        <v>172855.22177565424</v>
      </c>
      <c r="T15">
        <f>(S15*Inflation!$C$16)*(1+pop_growth)</f>
        <v>176312.32621116732</v>
      </c>
      <c r="U15">
        <f>(T15*Inflation!$C$17)*(1+pop_growth)</f>
        <v>179838.57273539068</v>
      </c>
      <c r="V15">
        <f>(U15*Inflation!$C$18)*(1+pop_growth)</f>
        <v>183435.34419009849</v>
      </c>
      <c r="W15">
        <f>(V15*Inflation!$C$19)*(1+pop_growth)</f>
        <v>187104.05107390045</v>
      </c>
      <c r="X15">
        <f>(W15*Inflation!$C$20)*(1+pop_growth)</f>
        <v>190846.13209537847</v>
      </c>
      <c r="Y15">
        <f>(X15*Inflation!$C$21)*(1+pop_growth)</f>
        <v>194663.05473728606</v>
      </c>
      <c r="Z15">
        <f>(Y15*Inflation!$C$22)*(1+pop_growth)</f>
        <v>198556.31583203177</v>
      </c>
      <c r="AA15">
        <f>(Z15*Inflation!$C$23)*(1+pop_growth)</f>
        <v>202527.44214867242</v>
      </c>
      <c r="AB15">
        <f>(AA15*Inflation!$C$24)*(1+pop_growth)</f>
        <v>206577.99099164587</v>
      </c>
      <c r="AC15">
        <f>(AB15*Inflation!$C$25)*(1+pop_growth)</f>
        <v>210709.55081147878</v>
      </c>
      <c r="AD15">
        <f>(AC15*Inflation!$C$26)*(1+pop_growth)</f>
        <v>214923.74182770835</v>
      </c>
      <c r="AE15">
        <f>(AD15*Inflation!$C$27)*(1+pop_growth)</f>
        <v>219222.21666426252</v>
      </c>
      <c r="AF15">
        <f>(AE15*Inflation!$C$28)*(1+pop_growth)</f>
        <v>223606.66099754779</v>
      </c>
      <c r="AG15">
        <f>(AF15*Inflation!$C$29)*(1+pop_growth)</f>
        <v>228078.79421749874</v>
      </c>
      <c r="AH15">
        <f>(AG15*Inflation!$C$30)*(1+pop_growth)</f>
        <v>232640.3701018487</v>
      </c>
      <c r="AI15">
        <f>(AH15*Inflation!$C$31)*(1+pop_growth)</f>
        <v>237293.17750388567</v>
      </c>
      <c r="AJ15">
        <f>(AI15*Inflation!$C$32)*(1+pop_growth)</f>
        <v>242039.04105396339</v>
      </c>
      <c r="AK15">
        <f>(AJ15*Inflation!$C$33)*(1+pop_growth)</f>
        <v>246879.82187504266</v>
      </c>
      <c r="AL15">
        <f>(AK15*Inflation!$C$34)*(1+pop_growth)</f>
        <v>251817.41831254351</v>
      </c>
      <c r="AM15">
        <f>(AL15*Inflation!$C$35)*(1+pop_growth)</f>
        <v>256853.76667879437</v>
      </c>
      <c r="AN15">
        <f>(AM15*Inflation!$C$36)*(1+pop_growth)</f>
        <v>261990.84201237027</v>
      </c>
      <c r="AO15">
        <f>(AN15*Inflation!$C$37)*(1+pop_growth)</f>
        <v>267230.65885261766</v>
      </c>
      <c r="AP15">
        <f>(AO15*Inflation!$C$38)*(1+pop_growth)</f>
        <v>272575.27202967001</v>
      </c>
      <c r="AQ15">
        <f>(AP15*Inflation!$C$39)*(1+pop_growth)</f>
        <v>278026.77747026342</v>
      </c>
      <c r="AR15">
        <f>(AQ15*Inflation!$C$40)*(1+pop_growth)</f>
        <v>283587.31301966868</v>
      </c>
      <c r="AS15">
        <f>(AR15*Inflation!$C$41)*(1+pop_growth)</f>
        <v>289259.05928006204</v>
      </c>
      <c r="AT15">
        <f>(AS15*Inflation!$C$42)*(1+pop_growth)</f>
        <v>295044.24046566326</v>
      </c>
      <c r="AU15">
        <f>(AT15*Inflation!$C$43)*(1+pop_growth)</f>
        <v>300945.12527497654</v>
      </c>
      <c r="AV15">
        <f>(AU15*Inflation!$C$44)*(1+pop_growth)</f>
        <v>306964.02778047608</v>
      </c>
      <c r="AW15">
        <f>(AV15*Inflation!$C$45)*(1+pop_growth)</f>
        <v>313103.30833608564</v>
      </c>
      <c r="AX15">
        <f>(AW15*Inflation!$C$46)*(1+pop_growth)</f>
        <v>319365.37450280733</v>
      </c>
      <c r="AY15">
        <f>(AX15*Inflation!$C$47)*(1+pop_growth)</f>
        <v>325752.68199286348</v>
      </c>
      <c r="AZ15">
        <f>(AY15*Inflation!$C$48)*(1+pop_growth)</f>
        <v>332267.73563272075</v>
      </c>
      <c r="BA15">
        <f>(AZ15*Inflation!$C$49)*(1+pop_growth)</f>
        <v>338913.09034537518</v>
      </c>
      <c r="BB15">
        <f>(BA15*Inflation!$C$50)*(1+pop_growth)</f>
        <v>345691.35215228266</v>
      </c>
      <c r="BC15">
        <f>(BB15*Inflation!$C$51)*(1+pop_growth)</f>
        <v>352605.17919532832</v>
      </c>
      <c r="BD15">
        <f>(BC15*Inflation!$C$5)*(1+pop_growth)</f>
        <v>359657.28277923487</v>
      </c>
    </row>
    <row r="16" spans="1:56">
      <c r="A16" s="1">
        <v>5</v>
      </c>
      <c r="B16" s="1" t="s">
        <v>39</v>
      </c>
      <c r="C16" s="1">
        <f>'Severity - 2020'!G16</f>
        <v>260782.283</v>
      </c>
      <c r="D16" s="1" cm="1">
        <f t="array" ref="D16">C16/INDEX(Population!$C$4:$H$4,'Severity Projections'!A16)</f>
        <v>0.20587988287417736</v>
      </c>
      <c r="F16">
        <f t="shared" si="0"/>
        <v>260782.283</v>
      </c>
      <c r="G16">
        <f>F16*Inflation!$C$3*Population!$G$6</f>
        <v>268749.11108767422</v>
      </c>
      <c r="H16">
        <f>(G16*Inflation!$C$4)*(1+pop_growth)</f>
        <v>274124.09330942773</v>
      </c>
      <c r="I16">
        <f>(H16*Inflation!$C$5)*(1+pop_growth)</f>
        <v>279606.57517561631</v>
      </c>
      <c r="J16">
        <f>(I16*Inflation!$C$6)*(1+pop_growth)</f>
        <v>285198.70667912863</v>
      </c>
      <c r="K16">
        <f>(J16*Inflation!$C$7)*(1+pop_growth)</f>
        <v>290902.68081271119</v>
      </c>
      <c r="L16">
        <f>(K16*Inflation!$C$8)*(1+pop_growth)</f>
        <v>296720.73442896543</v>
      </c>
      <c r="M16">
        <f>(L16*Inflation!$C$9)*(1+pop_growth)</f>
        <v>302655.14911754476</v>
      </c>
      <c r="N16">
        <f>(M16*Inflation!$C$10)*(1+pop_growth)</f>
        <v>308708.25209989568</v>
      </c>
      <c r="O16">
        <f>(N16*Inflation!$C$11)*(1+pop_growth)</f>
        <v>314882.41714189359</v>
      </c>
      <c r="P16">
        <f>(O16*Inflation!$C$12)*(1+pop_growth)</f>
        <v>321180.06548473146</v>
      </c>
      <c r="Q16">
        <f>(P16*Inflation!$C$13)*(1+pop_growth)</f>
        <v>327603.6667944261</v>
      </c>
      <c r="R16">
        <f>(Q16*Inflation!$C$14)*(1+pop_growth)</f>
        <v>334155.7401303146</v>
      </c>
      <c r="S16">
        <f>(R16*Inflation!$C$15)*(1+pop_growth)</f>
        <v>340838.85493292089</v>
      </c>
      <c r="T16">
        <f>(S16*Inflation!$C$16)*(1+pop_growth)</f>
        <v>347655.63203157933</v>
      </c>
      <c r="U16">
        <f>(T16*Inflation!$C$17)*(1+pop_growth)</f>
        <v>354608.74467221095</v>
      </c>
      <c r="V16">
        <f>(U16*Inflation!$C$18)*(1+pop_growth)</f>
        <v>361700.91956565517</v>
      </c>
      <c r="W16">
        <f>(V16*Inflation!$C$19)*(1+pop_growth)</f>
        <v>368934.93795696826</v>
      </c>
      <c r="X16">
        <f>(W16*Inflation!$C$20)*(1+pop_growth)</f>
        <v>376313.63671610766</v>
      </c>
      <c r="Y16">
        <f>(X16*Inflation!$C$21)*(1+pop_growth)</f>
        <v>383839.90945042984</v>
      </c>
      <c r="Z16">
        <f>(Y16*Inflation!$C$22)*(1+pop_growth)</f>
        <v>391516.70763943845</v>
      </c>
      <c r="AA16">
        <f>(Z16*Inflation!$C$23)*(1+pop_growth)</f>
        <v>399347.04179222725</v>
      </c>
      <c r="AB16">
        <f>(AA16*Inflation!$C$24)*(1+pop_growth)</f>
        <v>407333.9826280718</v>
      </c>
      <c r="AC16">
        <f>(AB16*Inflation!$C$25)*(1+pop_growth)</f>
        <v>415480.66228063323</v>
      </c>
      <c r="AD16">
        <f>(AC16*Inflation!$C$26)*(1+pop_growth)</f>
        <v>423790.27552624588</v>
      </c>
      <c r="AE16">
        <f>(AD16*Inflation!$C$27)*(1+pop_growth)</f>
        <v>432266.08103677083</v>
      </c>
      <c r="AF16">
        <f>(AE16*Inflation!$C$28)*(1+pop_growth)</f>
        <v>440911.40265750623</v>
      </c>
      <c r="AG16">
        <f>(AF16*Inflation!$C$29)*(1+pop_growth)</f>
        <v>449729.63071065635</v>
      </c>
      <c r="AH16">
        <f>(AG16*Inflation!$C$30)*(1+pop_growth)</f>
        <v>458724.22332486947</v>
      </c>
      <c r="AI16">
        <f>(AH16*Inflation!$C$31)*(1+pop_growth)</f>
        <v>467898.70779136685</v>
      </c>
      <c r="AJ16">
        <f>(AI16*Inflation!$C$32)*(1+pop_growth)</f>
        <v>477256.68194719421</v>
      </c>
      <c r="AK16">
        <f>(AJ16*Inflation!$C$33)*(1+pop_growth)</f>
        <v>486801.81558613811</v>
      </c>
      <c r="AL16">
        <f>(AK16*Inflation!$C$34)*(1+pop_growth)</f>
        <v>496537.85189786088</v>
      </c>
      <c r="AM16">
        <f>(AL16*Inflation!$C$35)*(1+pop_growth)</f>
        <v>506468.60893581808</v>
      </c>
      <c r="AN16">
        <f>(AM16*Inflation!$C$36)*(1+pop_growth)</f>
        <v>516597.98111453443</v>
      </c>
      <c r="AO16">
        <f>(AN16*Inflation!$C$37)*(1+pop_growth)</f>
        <v>526929.94073682511</v>
      </c>
      <c r="AP16">
        <f>(AO16*Inflation!$C$38)*(1+pop_growth)</f>
        <v>537468.53955156158</v>
      </c>
      <c r="AQ16">
        <f>(AP16*Inflation!$C$39)*(1+pop_growth)</f>
        <v>548217.91034259286</v>
      </c>
      <c r="AR16">
        <f>(AQ16*Inflation!$C$40)*(1+pop_growth)</f>
        <v>559182.26854944474</v>
      </c>
      <c r="AS16">
        <f>(AR16*Inflation!$C$41)*(1+pop_growth)</f>
        <v>570365.91392043361</v>
      </c>
      <c r="AT16">
        <f>(AS16*Inflation!$C$42)*(1+pop_growth)</f>
        <v>581773.23219884234</v>
      </c>
      <c r="AU16">
        <f>(AT16*Inflation!$C$43)*(1+pop_growth)</f>
        <v>593408.69684281922</v>
      </c>
      <c r="AV16">
        <f>(AU16*Inflation!$C$44)*(1+pop_growth)</f>
        <v>605276.87077967566</v>
      </c>
      <c r="AW16">
        <f>(AV16*Inflation!$C$45)*(1+pop_growth)</f>
        <v>617382.40819526918</v>
      </c>
      <c r="AX16">
        <f>(AW16*Inflation!$C$46)*(1+pop_growth)</f>
        <v>629730.05635917454</v>
      </c>
      <c r="AY16">
        <f>(AX16*Inflation!$C$47)*(1+pop_growth)</f>
        <v>642324.65748635808</v>
      </c>
      <c r="AZ16">
        <f>(AY16*Inflation!$C$48)*(1+pop_growth)</f>
        <v>655171.15063608519</v>
      </c>
      <c r="BA16">
        <f>(AZ16*Inflation!$C$49)*(1+pop_growth)</f>
        <v>668274.57364880689</v>
      </c>
      <c r="BB16">
        <f>(BA16*Inflation!$C$50)*(1+pop_growth)</f>
        <v>681640.06512178306</v>
      </c>
      <c r="BC16">
        <f>(BB16*Inflation!$C$51)*(1+pop_growth)</f>
        <v>695272.86642421875</v>
      </c>
      <c r="BD16">
        <f>(BC16*Inflation!$C$5)*(1+pop_growth)</f>
        <v>709178.32375270315</v>
      </c>
    </row>
    <row r="17" spans="1:56">
      <c r="A17" s="1">
        <v>6</v>
      </c>
      <c r="B17" s="1" t="s">
        <v>41</v>
      </c>
      <c r="C17" s="1">
        <f>'Severity - 2020'!G17</f>
        <v>951740.36800000002</v>
      </c>
      <c r="D17" s="1" cm="1">
        <f t="array" ref="D17">C17/INDEX(Population!$C$4:$H$4,'Severity Projections'!A17)</f>
        <v>3.0912303594860404</v>
      </c>
      <c r="F17">
        <f t="shared" si="0"/>
        <v>951740.36800000002</v>
      </c>
      <c r="G17">
        <f>F17*Inflation!$C$3*Population!$H$6</f>
        <v>1007392.7229498879</v>
      </c>
      <c r="H17">
        <f>(G17*Inflation!$C$4)*(1+pop_growth)</f>
        <v>1027540.5774088856</v>
      </c>
      <c r="I17">
        <f>(H17*Inflation!$C$5)*(1+pop_growth)</f>
        <v>1048091.3889570633</v>
      </c>
      <c r="J17">
        <f>(I17*Inflation!$C$6)*(1+pop_growth)</f>
        <v>1069053.2167362047</v>
      </c>
      <c r="K17">
        <f>(J17*Inflation!$C$7)*(1+pop_growth)</f>
        <v>1090434.2810709288</v>
      </c>
      <c r="L17">
        <f>(K17*Inflation!$C$8)*(1+pop_growth)</f>
        <v>1112242.9666923473</v>
      </c>
      <c r="M17">
        <f>(L17*Inflation!$C$9)*(1+pop_growth)</f>
        <v>1134487.8260261943</v>
      </c>
      <c r="N17">
        <f>(M17*Inflation!$C$10)*(1+pop_growth)</f>
        <v>1157177.5825467182</v>
      </c>
      <c r="O17">
        <f>(N17*Inflation!$C$11)*(1+pop_growth)</f>
        <v>1180321.1341976526</v>
      </c>
      <c r="P17">
        <f>(O17*Inflation!$C$12)*(1+pop_growth)</f>
        <v>1203927.5568816056</v>
      </c>
      <c r="Q17">
        <f>(P17*Inflation!$C$13)*(1+pop_growth)</f>
        <v>1228006.1080192379</v>
      </c>
      <c r="R17">
        <f>(Q17*Inflation!$C$14)*(1+pop_growth)</f>
        <v>1252566.2301796225</v>
      </c>
      <c r="S17">
        <f>(R17*Inflation!$C$15)*(1+pop_growth)</f>
        <v>1277617.554783215</v>
      </c>
      <c r="T17">
        <f>(S17*Inflation!$C$16)*(1+pop_growth)</f>
        <v>1303169.9058788794</v>
      </c>
      <c r="U17">
        <f>(T17*Inflation!$C$17)*(1+pop_growth)</f>
        <v>1329233.303996457</v>
      </c>
      <c r="V17">
        <f>(U17*Inflation!$C$18)*(1+pop_growth)</f>
        <v>1355817.9700763861</v>
      </c>
      <c r="W17">
        <f>(V17*Inflation!$C$19)*(1+pop_growth)</f>
        <v>1382934.3294779139</v>
      </c>
      <c r="X17">
        <f>(W17*Inflation!$C$20)*(1+pop_growth)</f>
        <v>1410593.0160674723</v>
      </c>
      <c r="Y17">
        <f>(X17*Inflation!$C$21)*(1+pop_growth)</f>
        <v>1438804.8763888218</v>
      </c>
      <c r="Z17">
        <f>(Y17*Inflation!$C$22)*(1+pop_growth)</f>
        <v>1467580.9739165981</v>
      </c>
      <c r="AA17">
        <f>(Z17*Inflation!$C$23)*(1+pop_growth)</f>
        <v>1496932.59339493</v>
      </c>
      <c r="AB17">
        <f>(AA17*Inflation!$C$24)*(1+pop_growth)</f>
        <v>1526871.2452628287</v>
      </c>
      <c r="AC17">
        <f>(AB17*Inflation!$C$25)*(1+pop_growth)</f>
        <v>1557408.6701680853</v>
      </c>
      <c r="AD17">
        <f>(AC17*Inflation!$C$26)*(1+pop_growth)</f>
        <v>1588556.8435714471</v>
      </c>
      <c r="AE17">
        <f>(AD17*Inflation!$C$27)*(1+pop_growth)</f>
        <v>1620327.980442876</v>
      </c>
      <c r="AF17">
        <f>(AE17*Inflation!$C$28)*(1+pop_growth)</f>
        <v>1652734.5400517336</v>
      </c>
      <c r="AG17">
        <f>(AF17*Inflation!$C$29)*(1+pop_growth)</f>
        <v>1685789.2308527683</v>
      </c>
      <c r="AH17">
        <f>(AG17*Inflation!$C$30)*(1+pop_growth)</f>
        <v>1719505.0154698237</v>
      </c>
      <c r="AI17">
        <f>(AH17*Inflation!$C$31)*(1+pop_growth)</f>
        <v>1753895.1157792201</v>
      </c>
      <c r="AJ17">
        <f>(AI17*Inflation!$C$32)*(1+pop_growth)</f>
        <v>1788973.0180948046</v>
      </c>
      <c r="AK17">
        <f>(AJ17*Inflation!$C$33)*(1+pop_growth)</f>
        <v>1824752.4784567007</v>
      </c>
      <c r="AL17">
        <f>(AK17*Inflation!$C$34)*(1+pop_growth)</f>
        <v>1861247.5280258348</v>
      </c>
      <c r="AM17">
        <f>(AL17*Inflation!$C$35)*(1+pop_growth)</f>
        <v>1898472.4785863515</v>
      </c>
      <c r="AN17">
        <f>(AM17*Inflation!$C$36)*(1+pop_growth)</f>
        <v>1936441.9281580786</v>
      </c>
      <c r="AO17">
        <f>(AN17*Inflation!$C$37)*(1+pop_growth)</f>
        <v>1975170.7667212402</v>
      </c>
      <c r="AP17">
        <f>(AO17*Inflation!$C$38)*(1+pop_growth)</f>
        <v>2014674.1820556652</v>
      </c>
      <c r="AQ17">
        <f>(AP17*Inflation!$C$39)*(1+pop_growth)</f>
        <v>2054967.6656967786</v>
      </c>
      <c r="AR17">
        <f>(AQ17*Inflation!$C$40)*(1+pop_growth)</f>
        <v>2096067.0190107143</v>
      </c>
      <c r="AS17">
        <f>(AR17*Inflation!$C$41)*(1+pop_growth)</f>
        <v>2137988.3593909284</v>
      </c>
      <c r="AT17">
        <f>(AS17*Inflation!$C$42)*(1+pop_growth)</f>
        <v>2180748.1265787468</v>
      </c>
      <c r="AU17">
        <f>(AT17*Inflation!$C$43)*(1+pop_growth)</f>
        <v>2224363.0891103218</v>
      </c>
      <c r="AV17">
        <f>(AU17*Inflation!$C$44)*(1+pop_growth)</f>
        <v>2268850.3508925284</v>
      </c>
      <c r="AW17">
        <f>(AV17*Inflation!$C$45)*(1+pop_growth)</f>
        <v>2314227.3579103788</v>
      </c>
      <c r="AX17">
        <f>(AW17*Inflation!$C$46)*(1+pop_growth)</f>
        <v>2360511.9050685866</v>
      </c>
      <c r="AY17">
        <f>(AX17*Inflation!$C$47)*(1+pop_growth)</f>
        <v>2407722.1431699581</v>
      </c>
      <c r="AZ17">
        <f>(AY17*Inflation!$C$48)*(1+pop_growth)</f>
        <v>2455876.5860333573</v>
      </c>
      <c r="BA17">
        <f>(AZ17*Inflation!$C$49)*(1+pop_growth)</f>
        <v>2504994.1177540245</v>
      </c>
      <c r="BB17">
        <f>(BA17*Inflation!$C$50)*(1+pop_growth)</f>
        <v>2555094.0001091049</v>
      </c>
      <c r="BC17">
        <f>(BB17*Inflation!$C$51)*(1+pop_growth)</f>
        <v>2606195.8801112869</v>
      </c>
      <c r="BD17">
        <f>(BC17*Inflation!$C$5)*(1+pop_growth)</f>
        <v>2658319.7977135126</v>
      </c>
    </row>
    <row r="18" spans="1:56">
      <c r="A18" s="1">
        <v>6</v>
      </c>
      <c r="B18" s="1" t="s">
        <v>98</v>
      </c>
      <c r="C18" s="1">
        <f>'Severity - 2020'!G18</f>
        <v>97106.640400000004</v>
      </c>
      <c r="D18" s="1" cm="1">
        <f t="array" ref="D18">C18/INDEX(Population!$C$4:$H$4,'Severity Projections'!A18)</f>
        <v>0.31540008704577049</v>
      </c>
      <c r="F18">
        <f t="shared" si="0"/>
        <v>97106.640400000004</v>
      </c>
      <c r="G18">
        <f>F18*Inflation!$C$3*Population!$H$6</f>
        <v>102784.88354407133</v>
      </c>
      <c r="H18">
        <f>(G18*Inflation!$C$4)*(1+pop_growth)</f>
        <v>104840.58121495276</v>
      </c>
      <c r="I18">
        <f>(H18*Inflation!$C$5)*(1+pop_growth)</f>
        <v>106937.39283925181</v>
      </c>
      <c r="J18">
        <f>(I18*Inflation!$C$6)*(1+pop_growth)</f>
        <v>109076.14069603685</v>
      </c>
      <c r="K18">
        <f>(J18*Inflation!$C$7)*(1+pop_growth)</f>
        <v>111257.66350995758</v>
      </c>
      <c r="L18">
        <f>(K18*Inflation!$C$8)*(1+pop_growth)</f>
        <v>113482.81678015673</v>
      </c>
      <c r="M18">
        <f>(L18*Inflation!$C$9)*(1+pop_growth)</f>
        <v>115752.47311575987</v>
      </c>
      <c r="N18">
        <f>(M18*Inflation!$C$10)*(1+pop_growth)</f>
        <v>118067.52257807508</v>
      </c>
      <c r="O18">
        <f>(N18*Inflation!$C$11)*(1+pop_growth)</f>
        <v>120428.87302963658</v>
      </c>
      <c r="P18">
        <f>(O18*Inflation!$C$12)*(1+pop_growth)</f>
        <v>122837.45049022931</v>
      </c>
      <c r="Q18">
        <f>(P18*Inflation!$C$13)*(1+pop_growth)</f>
        <v>125294.19950003389</v>
      </c>
      <c r="R18">
        <f>(Q18*Inflation!$C$14)*(1+pop_growth)</f>
        <v>127800.08349003458</v>
      </c>
      <c r="S18">
        <f>(R18*Inflation!$C$15)*(1+pop_growth)</f>
        <v>130356.08515983527</v>
      </c>
      <c r="T18">
        <f>(S18*Inflation!$C$16)*(1+pop_growth)</f>
        <v>132963.20686303198</v>
      </c>
      <c r="U18">
        <f>(T18*Inflation!$C$17)*(1+pop_growth)</f>
        <v>135622.47100029263</v>
      </c>
      <c r="V18">
        <f>(U18*Inflation!$C$18)*(1+pop_growth)</f>
        <v>138334.9204202985</v>
      </c>
      <c r="W18">
        <f>(V18*Inflation!$C$19)*(1+pop_growth)</f>
        <v>141101.61882870446</v>
      </c>
      <c r="X18">
        <f>(W18*Inflation!$C$20)*(1+pop_growth)</f>
        <v>143923.65120527855</v>
      </c>
      <c r="Y18">
        <f>(X18*Inflation!$C$21)*(1+pop_growth)</f>
        <v>146802.12422938412</v>
      </c>
      <c r="Z18">
        <f>(Y18*Inflation!$C$22)*(1+pop_growth)</f>
        <v>149738.16671397182</v>
      </c>
      <c r="AA18">
        <f>(Z18*Inflation!$C$23)*(1+pop_growth)</f>
        <v>152732.93004825126</v>
      </c>
      <c r="AB18">
        <f>(AA18*Inflation!$C$24)*(1+pop_growth)</f>
        <v>155787.58864921628</v>
      </c>
      <c r="AC18">
        <f>(AB18*Inflation!$C$25)*(1+pop_growth)</f>
        <v>158903.34042220062</v>
      </c>
      <c r="AD18">
        <f>(AC18*Inflation!$C$26)*(1+pop_growth)</f>
        <v>162081.40723064463</v>
      </c>
      <c r="AE18">
        <f>(AD18*Inflation!$C$27)*(1+pop_growth)</f>
        <v>165323.03537525752</v>
      </c>
      <c r="AF18">
        <f>(AE18*Inflation!$C$28)*(1+pop_growth)</f>
        <v>168629.49608276266</v>
      </c>
      <c r="AG18">
        <f>(AF18*Inflation!$C$29)*(1+pop_growth)</f>
        <v>172002.08600441791</v>
      </c>
      <c r="AH18">
        <f>(AG18*Inflation!$C$30)*(1+pop_growth)</f>
        <v>175442.12772450628</v>
      </c>
      <c r="AI18">
        <f>(AH18*Inflation!$C$31)*(1+pop_growth)</f>
        <v>178950.97027899642</v>
      </c>
      <c r="AJ18">
        <f>(AI18*Inflation!$C$32)*(1+pop_growth)</f>
        <v>182529.98968457634</v>
      </c>
      <c r="AK18">
        <f>(AJ18*Inflation!$C$33)*(1+pop_growth)</f>
        <v>186180.58947826788</v>
      </c>
      <c r="AL18">
        <f>(AK18*Inflation!$C$34)*(1+pop_growth)</f>
        <v>189904.20126783324</v>
      </c>
      <c r="AM18">
        <f>(AL18*Inflation!$C$35)*(1+pop_growth)</f>
        <v>193702.2852931899</v>
      </c>
      <c r="AN18">
        <f>(AM18*Inflation!$C$36)*(1+pop_growth)</f>
        <v>197576.33099905369</v>
      </c>
      <c r="AO18">
        <f>(AN18*Inflation!$C$37)*(1+pop_growth)</f>
        <v>201527.85761903477</v>
      </c>
      <c r="AP18">
        <f>(AO18*Inflation!$C$38)*(1+pop_growth)</f>
        <v>205558.41477141547</v>
      </c>
      <c r="AQ18">
        <f>(AP18*Inflation!$C$39)*(1+pop_growth)</f>
        <v>209669.58306684377</v>
      </c>
      <c r="AR18">
        <f>(AQ18*Inflation!$C$40)*(1+pop_growth)</f>
        <v>213862.97472818065</v>
      </c>
      <c r="AS18">
        <f>(AR18*Inflation!$C$41)*(1+pop_growth)</f>
        <v>218140.23422274427</v>
      </c>
      <c r="AT18">
        <f>(AS18*Inflation!$C$42)*(1+pop_growth)</f>
        <v>222503.03890719917</v>
      </c>
      <c r="AU18">
        <f>(AT18*Inflation!$C$43)*(1+pop_growth)</f>
        <v>226953.09968534316</v>
      </c>
      <c r="AV18">
        <f>(AU18*Inflation!$C$44)*(1+pop_growth)</f>
        <v>231492.16167905001</v>
      </c>
      <c r="AW18">
        <f>(AV18*Inflation!$C$45)*(1+pop_growth)</f>
        <v>236122.004912631</v>
      </c>
      <c r="AX18">
        <f>(AW18*Inflation!$C$46)*(1+pop_growth)</f>
        <v>240844.44501088362</v>
      </c>
      <c r="AY18">
        <f>(AX18*Inflation!$C$47)*(1+pop_growth)</f>
        <v>245661.3339111013</v>
      </c>
      <c r="AZ18">
        <f>(AY18*Inflation!$C$48)*(1+pop_growth)</f>
        <v>250574.56058932334</v>
      </c>
      <c r="BA18">
        <f>(AZ18*Inflation!$C$49)*(1+pop_growth)</f>
        <v>255586.0518011098</v>
      </c>
      <c r="BB18">
        <f>(BA18*Inflation!$C$50)*(1+pop_growth)</f>
        <v>260697.77283713201</v>
      </c>
      <c r="BC18">
        <f>(BB18*Inflation!$C$51)*(1+pop_growth)</f>
        <v>265911.72829387465</v>
      </c>
      <c r="BD18">
        <f>(BC18*Inflation!$C$5)*(1+pop_growth)</f>
        <v>271229.96285975212</v>
      </c>
    </row>
    <row r="19" spans="1:56">
      <c r="A19" s="1">
        <v>6</v>
      </c>
      <c r="B19" s="1" t="s">
        <v>39</v>
      </c>
      <c r="C19" s="1">
        <f>'Severity - 2020'!G19</f>
        <v>225697.22200000001</v>
      </c>
      <c r="D19" s="1" cm="1">
        <f t="array" ref="D19">C19/INDEX(Population!$C$4:$H$4,'Severity Projections'!A19)</f>
        <v>0.73305927557131911</v>
      </c>
      <c r="F19">
        <f>C19</f>
        <v>225697.22200000001</v>
      </c>
      <c r="G19">
        <f>F19*Inflation!$C$3*Population!$H$6</f>
        <v>238894.70981523537</v>
      </c>
      <c r="H19">
        <f>(G19*Inflation!$C$4)*(1+pop_growth)</f>
        <v>243672.6040115401</v>
      </c>
      <c r="I19">
        <f>(H19*Inflation!$C$5)*(1+pop_growth)</f>
        <v>248546.05609177091</v>
      </c>
      <c r="J19">
        <f>(I19*Inflation!$C$6)*(1+pop_growth)</f>
        <v>253516.97721360633</v>
      </c>
      <c r="K19">
        <f>(J19*Inflation!$C$7)*(1+pop_growth)</f>
        <v>258587.31675787846</v>
      </c>
      <c r="L19">
        <f>(K19*Inflation!$C$8)*(1+pop_growth)</f>
        <v>263759.06309303606</v>
      </c>
      <c r="M19">
        <f>(L19*Inflation!$C$9)*(1+pop_growth)</f>
        <v>269034.24435489677</v>
      </c>
      <c r="N19">
        <f>(M19*Inflation!$C$10)*(1+pop_growth)</f>
        <v>274414.92924199469</v>
      </c>
      <c r="O19">
        <f>(N19*Inflation!$C$11)*(1+pop_growth)</f>
        <v>279903.2278268346</v>
      </c>
      <c r="P19">
        <f>(O19*Inflation!$C$12)*(1+pop_growth)</f>
        <v>285501.29238337127</v>
      </c>
      <c r="Q19">
        <f>(P19*Inflation!$C$13)*(1+pop_growth)</f>
        <v>291211.31823103869</v>
      </c>
      <c r="R19">
        <f>(Q19*Inflation!$C$14)*(1+pop_growth)</f>
        <v>297035.54459565948</v>
      </c>
      <c r="S19">
        <f>(R19*Inflation!$C$15)*(1+pop_growth)</f>
        <v>302976.25548757269</v>
      </c>
      <c r="T19">
        <f>(S19*Inflation!$C$16)*(1+pop_growth)</f>
        <v>309035.78059732413</v>
      </c>
      <c r="U19">
        <f>(T19*Inflation!$C$17)*(1+pop_growth)</f>
        <v>315216.49620927061</v>
      </c>
      <c r="V19">
        <f>(U19*Inflation!$C$18)*(1+pop_growth)</f>
        <v>321520.82613345602</v>
      </c>
      <c r="W19">
        <f>(V19*Inflation!$C$19)*(1+pop_growth)</f>
        <v>327951.24265612516</v>
      </c>
      <c r="X19">
        <f>(W19*Inflation!$C$20)*(1+pop_growth)</f>
        <v>334510.2675092477</v>
      </c>
      <c r="Y19">
        <f>(X19*Inflation!$C$21)*(1+pop_growth)</f>
        <v>341200.47285943269</v>
      </c>
      <c r="Z19">
        <f>(Y19*Inflation!$C$22)*(1+pop_growth)</f>
        <v>348024.48231662135</v>
      </c>
      <c r="AA19">
        <f>(Z19*Inflation!$C$23)*(1+pop_growth)</f>
        <v>354984.9719629538</v>
      </c>
      <c r="AB19">
        <f>(AA19*Inflation!$C$24)*(1+pop_growth)</f>
        <v>362084.67140221287</v>
      </c>
      <c r="AC19">
        <f>(AB19*Inflation!$C$25)*(1+pop_growth)</f>
        <v>369326.36483025714</v>
      </c>
      <c r="AD19">
        <f>(AC19*Inflation!$C$26)*(1+pop_growth)</f>
        <v>376712.89212686231</v>
      </c>
      <c r="AE19">
        <f>(AD19*Inflation!$C$27)*(1+pop_growth)</f>
        <v>384247.14996939956</v>
      </c>
      <c r="AF19">
        <f>(AE19*Inflation!$C$28)*(1+pop_growth)</f>
        <v>391932.09296878753</v>
      </c>
      <c r="AG19">
        <f>(AF19*Inflation!$C$29)*(1+pop_growth)</f>
        <v>399770.73482816329</v>
      </c>
      <c r="AH19">
        <f>(AG19*Inflation!$C$30)*(1+pop_growth)</f>
        <v>407766.14952472656</v>
      </c>
      <c r="AI19">
        <f>(AH19*Inflation!$C$31)*(1+pop_growth)</f>
        <v>415921.4725152211</v>
      </c>
      <c r="AJ19">
        <f>(AI19*Inflation!$C$32)*(1+pop_growth)</f>
        <v>424239.90196552553</v>
      </c>
      <c r="AK19">
        <f>(AJ19*Inflation!$C$33)*(1+pop_growth)</f>
        <v>432724.70000483602</v>
      </c>
      <c r="AL19">
        <f>(AK19*Inflation!$C$34)*(1+pop_growth)</f>
        <v>441379.19400493277</v>
      </c>
      <c r="AM19">
        <f>(AL19*Inflation!$C$35)*(1+pop_growth)</f>
        <v>450206.77788503142</v>
      </c>
      <c r="AN19">
        <f>(AM19*Inflation!$C$36)*(1+pop_growth)</f>
        <v>459210.91344273207</v>
      </c>
      <c r="AO19">
        <f>(AN19*Inflation!$C$37)*(1+pop_growth)</f>
        <v>468395.13171158673</v>
      </c>
      <c r="AP19">
        <f>(AO19*Inflation!$C$38)*(1+pop_growth)</f>
        <v>477763.03434581845</v>
      </c>
      <c r="AQ19">
        <f>(AP19*Inflation!$C$39)*(1+pop_growth)</f>
        <v>487318.29503273481</v>
      </c>
      <c r="AR19">
        <f>(AQ19*Inflation!$C$40)*(1+pop_growth)</f>
        <v>497064.6609333895</v>
      </c>
      <c r="AS19">
        <f>(AR19*Inflation!$C$41)*(1+pop_growth)</f>
        <v>507005.9541520573</v>
      </c>
      <c r="AT19">
        <f>(AS19*Inflation!$C$42)*(1+pop_growth)</f>
        <v>517146.07323509845</v>
      </c>
      <c r="AU19">
        <f>(AT19*Inflation!$C$43)*(1+pop_growth)</f>
        <v>527488.99469980039</v>
      </c>
      <c r="AV19">
        <f>(AU19*Inflation!$C$44)*(1+pop_growth)</f>
        <v>538038.77459379635</v>
      </c>
      <c r="AW19">
        <f>(AV19*Inflation!$C$45)*(1+pop_growth)</f>
        <v>548799.55008567229</v>
      </c>
      <c r="AX19">
        <f>(AW19*Inflation!$C$46)*(1+pop_growth)</f>
        <v>559775.54108738573</v>
      </c>
      <c r="AY19">
        <f>(AX19*Inflation!$C$47)*(1+pop_growth)</f>
        <v>570971.05190913344</v>
      </c>
      <c r="AZ19">
        <f>(AY19*Inflation!$C$48)*(1+pop_growth)</f>
        <v>582390.47294731613</v>
      </c>
      <c r="BA19">
        <f>(AZ19*Inflation!$C$49)*(1+pop_growth)</f>
        <v>594038.28240626247</v>
      </c>
      <c r="BB19">
        <f>(BA19*Inflation!$C$50)*(1+pop_growth)</f>
        <v>605919.04805438768</v>
      </c>
      <c r="BC19">
        <f>(BB19*Inflation!$C$51)*(1+pop_growth)</f>
        <v>618037.42901547544</v>
      </c>
      <c r="BD19">
        <f>(BC19*Inflation!$C$5)*(1+pop_growth)</f>
        <v>630398.177595785</v>
      </c>
    </row>
    <row r="20" spans="1:56">
      <c r="A20" s="1"/>
      <c r="B20" s="1"/>
      <c r="C20" s="1"/>
      <c r="D20" s="1"/>
    </row>
    <row r="21" spans="1:56">
      <c r="D21">
        <v>1</v>
      </c>
      <c r="E21" s="4" t="s">
        <v>151</v>
      </c>
      <c r="F21">
        <v>2020</v>
      </c>
      <c r="G21">
        <v>2021</v>
      </c>
      <c r="H21">
        <v>2022</v>
      </c>
      <c r="I21">
        <v>2023</v>
      </c>
      <c r="J21">
        <v>2024</v>
      </c>
      <c r="K21">
        <v>2025</v>
      </c>
      <c r="L21">
        <v>2026</v>
      </c>
      <c r="M21">
        <v>2027</v>
      </c>
      <c r="N21">
        <v>2028</v>
      </c>
      <c r="O21">
        <v>2029</v>
      </c>
      <c r="P21">
        <v>2030</v>
      </c>
      <c r="Q21">
        <v>2031</v>
      </c>
      <c r="R21">
        <v>2032</v>
      </c>
      <c r="S21">
        <v>2033</v>
      </c>
      <c r="T21">
        <v>2034</v>
      </c>
      <c r="U21">
        <v>2035</v>
      </c>
      <c r="V21">
        <v>2036</v>
      </c>
      <c r="W21">
        <v>2037</v>
      </c>
      <c r="X21">
        <v>2038</v>
      </c>
      <c r="Y21">
        <v>2039</v>
      </c>
      <c r="Z21">
        <v>2040</v>
      </c>
      <c r="AA21">
        <v>2041</v>
      </c>
      <c r="AB21">
        <v>2042</v>
      </c>
      <c r="AC21">
        <v>2043</v>
      </c>
      <c r="AD21">
        <v>2044</v>
      </c>
      <c r="AE21">
        <v>2045</v>
      </c>
      <c r="AF21">
        <v>2046</v>
      </c>
      <c r="AG21">
        <v>2047</v>
      </c>
      <c r="AH21">
        <v>2048</v>
      </c>
      <c r="AI21">
        <v>2049</v>
      </c>
      <c r="AJ21">
        <v>2050</v>
      </c>
      <c r="AK21">
        <v>2051</v>
      </c>
      <c r="AL21">
        <v>2052</v>
      </c>
      <c r="AM21">
        <v>2053</v>
      </c>
      <c r="AN21">
        <v>2054</v>
      </c>
      <c r="AO21">
        <v>2055</v>
      </c>
      <c r="AP21">
        <v>2056</v>
      </c>
      <c r="AQ21">
        <v>2057</v>
      </c>
      <c r="AR21">
        <v>2058</v>
      </c>
      <c r="AS21">
        <v>2059</v>
      </c>
      <c r="AT21">
        <v>2060</v>
      </c>
      <c r="AU21">
        <v>2061</v>
      </c>
      <c r="AV21">
        <v>2062</v>
      </c>
      <c r="AW21">
        <v>2063</v>
      </c>
      <c r="AX21">
        <v>2064</v>
      </c>
      <c r="AY21">
        <v>2065</v>
      </c>
      <c r="AZ21">
        <v>2066</v>
      </c>
      <c r="BA21">
        <v>2067</v>
      </c>
      <c r="BB21">
        <v>2068</v>
      </c>
      <c r="BC21">
        <v>2069</v>
      </c>
      <c r="BD21">
        <v>2070</v>
      </c>
    </row>
    <row r="22" spans="1:56">
      <c r="B22" s="4">
        <v>1</v>
      </c>
      <c r="D22">
        <v>6</v>
      </c>
      <c r="F22">
        <f t="shared" ref="F22:O27" si="1">SUMIF($A$2:$A$19,$B22,F$2:F$19)</f>
        <v>2518560.12</v>
      </c>
      <c r="G22">
        <f t="shared" si="1"/>
        <v>2656577.0343824057</v>
      </c>
      <c r="H22">
        <f t="shared" si="1"/>
        <v>2709708.5750700538</v>
      </c>
      <c r="I22">
        <f t="shared" si="1"/>
        <v>2763902.7465714547</v>
      </c>
      <c r="J22">
        <f t="shared" si="1"/>
        <v>2819180.8015028844</v>
      </c>
      <c r="K22">
        <f t="shared" si="1"/>
        <v>2875564.4175329418</v>
      </c>
      <c r="L22">
        <f t="shared" si="1"/>
        <v>2933075.7058836007</v>
      </c>
      <c r="M22">
        <f t="shared" si="1"/>
        <v>2991737.2200012729</v>
      </c>
      <c r="N22">
        <f t="shared" si="1"/>
        <v>3051571.9644012982</v>
      </c>
      <c r="O22">
        <f t="shared" si="1"/>
        <v>3112603.4036893249</v>
      </c>
      <c r="P22">
        <f t="shared" ref="P22:Y27" si="2">SUMIF($A$2:$A$19,$B22,P$2:P$19)</f>
        <v>3174855.4717631107</v>
      </c>
      <c r="Q22">
        <f t="shared" si="2"/>
        <v>3238352.5811983729</v>
      </c>
      <c r="R22">
        <f t="shared" si="2"/>
        <v>3303119.6328223408</v>
      </c>
      <c r="S22">
        <f t="shared" si="2"/>
        <v>3369182.0254787873</v>
      </c>
      <c r="T22">
        <f t="shared" si="2"/>
        <v>3436565.6659883633</v>
      </c>
      <c r="U22">
        <f t="shared" si="2"/>
        <v>3505296.9793081307</v>
      </c>
      <c r="V22">
        <f t="shared" si="2"/>
        <v>3575402.9188942933</v>
      </c>
      <c r="W22">
        <f t="shared" si="2"/>
        <v>3646910.977272179</v>
      </c>
      <c r="X22">
        <f t="shared" si="2"/>
        <v>3719849.1968176225</v>
      </c>
      <c r="Y22">
        <f t="shared" si="2"/>
        <v>3794246.1807539752</v>
      </c>
      <c r="Z22">
        <f t="shared" ref="Z22:AI27" si="3">SUMIF($A$2:$A$19,$B22,Z$2:Z$19)</f>
        <v>3870131.104369055</v>
      </c>
      <c r="AA22">
        <f t="shared" si="3"/>
        <v>3947533.7264564359</v>
      </c>
      <c r="AB22">
        <f t="shared" si="3"/>
        <v>4026484.400985565</v>
      </c>
      <c r="AC22">
        <f t="shared" si="3"/>
        <v>4107014.0890052761</v>
      </c>
      <c r="AD22">
        <f t="shared" si="3"/>
        <v>4189154.3707853816</v>
      </c>
      <c r="AE22">
        <f t="shared" si="3"/>
        <v>4272937.4582010899</v>
      </c>
      <c r="AF22">
        <f t="shared" si="3"/>
        <v>4358396.2073651114</v>
      </c>
      <c r="AG22">
        <f t="shared" si="3"/>
        <v>4445564.1315124137</v>
      </c>
      <c r="AH22">
        <f t="shared" si="3"/>
        <v>4534475.4141426617</v>
      </c>
      <c r="AI22">
        <f t="shared" si="3"/>
        <v>4625164.922425515</v>
      </c>
      <c r="AJ22">
        <f t="shared" ref="AJ22:AS27" si="4">SUMIF($A$2:$A$19,$B22,AJ$2:AJ$19)</f>
        <v>4717668.2208740255</v>
      </c>
      <c r="AK22">
        <f t="shared" si="4"/>
        <v>4812021.5852915067</v>
      </c>
      <c r="AL22">
        <f t="shared" si="4"/>
        <v>4908262.0169973364</v>
      </c>
      <c r="AM22">
        <f t="shared" si="4"/>
        <v>5006427.2573372833</v>
      </c>
      <c r="AN22">
        <f t="shared" si="4"/>
        <v>5106555.8024840299</v>
      </c>
      <c r="AO22">
        <f t="shared" si="4"/>
        <v>5208686.9185337108</v>
      </c>
      <c r="AP22">
        <f t="shared" si="4"/>
        <v>5312860.6569043845</v>
      </c>
      <c r="AQ22">
        <f t="shared" si="4"/>
        <v>5419117.8700424731</v>
      </c>
      <c r="AR22">
        <f t="shared" si="4"/>
        <v>5527500.2274433225</v>
      </c>
      <c r="AS22">
        <f t="shared" si="4"/>
        <v>5638050.2319921888</v>
      </c>
      <c r="AT22">
        <f t="shared" ref="AT22:BD27" si="5">SUMIF($A$2:$A$19,$B22,AT$2:AT$19)</f>
        <v>5750811.2366320323</v>
      </c>
      <c r="AU22">
        <f t="shared" si="5"/>
        <v>5865827.4613646744</v>
      </c>
      <c r="AV22">
        <f t="shared" si="5"/>
        <v>5983144.010591967</v>
      </c>
      <c r="AW22">
        <f t="shared" si="5"/>
        <v>6102806.8908038065</v>
      </c>
      <c r="AX22">
        <f t="shared" si="5"/>
        <v>6224863.0286198827</v>
      </c>
      <c r="AY22">
        <f t="shared" si="5"/>
        <v>6349360.2891922807</v>
      </c>
      <c r="AZ22">
        <f t="shared" si="5"/>
        <v>6476347.4949761266</v>
      </c>
      <c r="BA22">
        <f t="shared" si="5"/>
        <v>6605874.4448756501</v>
      </c>
      <c r="BB22">
        <f t="shared" si="5"/>
        <v>6737991.9337731628</v>
      </c>
      <c r="BC22">
        <f t="shared" si="5"/>
        <v>6872751.7724486254</v>
      </c>
      <c r="BD22">
        <f t="shared" si="5"/>
        <v>7010206.8078975985</v>
      </c>
    </row>
    <row r="23" spans="1:56">
      <c r="B23" s="4">
        <v>2</v>
      </c>
      <c r="F23">
        <f t="shared" si="1"/>
        <v>2962920.2879999997</v>
      </c>
      <c r="G23">
        <f t="shared" si="1"/>
        <v>3204224.1612740695</v>
      </c>
      <c r="H23">
        <f t="shared" si="1"/>
        <v>3268308.644499551</v>
      </c>
      <c r="I23">
        <f t="shared" si="1"/>
        <v>3333674.8173895418</v>
      </c>
      <c r="J23">
        <f t="shared" si="1"/>
        <v>3400348.3137373328</v>
      </c>
      <c r="K23">
        <f t="shared" si="1"/>
        <v>3468355.280012079</v>
      </c>
      <c r="L23">
        <f t="shared" si="1"/>
        <v>3537722.3856123211</v>
      </c>
      <c r="M23">
        <f t="shared" si="1"/>
        <v>3608476.8333245674</v>
      </c>
      <c r="N23">
        <f t="shared" si="1"/>
        <v>3680646.3699910589</v>
      </c>
      <c r="O23">
        <f t="shared" si="1"/>
        <v>3754259.2973908801</v>
      </c>
      <c r="P23">
        <f t="shared" si="2"/>
        <v>3829344.4833386978</v>
      </c>
      <c r="Q23">
        <f t="shared" si="2"/>
        <v>3905931.3730054721</v>
      </c>
      <c r="R23">
        <f t="shared" si="2"/>
        <v>3984050.0004655817</v>
      </c>
      <c r="S23">
        <f t="shared" si="2"/>
        <v>4063731.0004748935</v>
      </c>
      <c r="T23">
        <f t="shared" si="2"/>
        <v>4145005.6204843912</v>
      </c>
      <c r="U23">
        <f t="shared" si="2"/>
        <v>4227905.7328940798</v>
      </c>
      <c r="V23">
        <f t="shared" si="2"/>
        <v>4312463.8475519614</v>
      </c>
      <c r="W23">
        <f t="shared" si="2"/>
        <v>4398713.1245030006</v>
      </c>
      <c r="X23">
        <f t="shared" si="2"/>
        <v>4486687.3869930608</v>
      </c>
      <c r="Y23">
        <f t="shared" si="2"/>
        <v>4576421.1347329216</v>
      </c>
      <c r="Z23">
        <f t="shared" si="3"/>
        <v>4667949.5574275795</v>
      </c>
      <c r="AA23">
        <f t="shared" si="3"/>
        <v>4761308.5485761315</v>
      </c>
      <c r="AB23">
        <f t="shared" si="3"/>
        <v>4856534.7195476536</v>
      </c>
      <c r="AC23">
        <f t="shared" si="3"/>
        <v>4953665.4139386071</v>
      </c>
      <c r="AD23">
        <f t="shared" si="3"/>
        <v>5052738.7222173801</v>
      </c>
      <c r="AE23">
        <f t="shared" si="3"/>
        <v>5153793.4966617282</v>
      </c>
      <c r="AF23">
        <f t="shared" si="3"/>
        <v>5256869.3665949618</v>
      </c>
      <c r="AG23">
        <f t="shared" si="3"/>
        <v>5362006.753926862</v>
      </c>
      <c r="AH23">
        <f t="shared" si="3"/>
        <v>5469246.8890053993</v>
      </c>
      <c r="AI23">
        <f t="shared" si="3"/>
        <v>5578631.8267855067</v>
      </c>
      <c r="AJ23">
        <f t="shared" si="4"/>
        <v>5690204.4633212173</v>
      </c>
      <c r="AK23">
        <f t="shared" si="4"/>
        <v>5804008.5525876414</v>
      </c>
      <c r="AL23">
        <f t="shared" si="4"/>
        <v>5920088.7236393942</v>
      </c>
      <c r="AM23">
        <f t="shared" si="4"/>
        <v>6038490.4981121821</v>
      </c>
      <c r="AN23">
        <f t="shared" si="4"/>
        <v>6159260.3080744259</v>
      </c>
      <c r="AO23">
        <f t="shared" si="4"/>
        <v>6282445.5142359147</v>
      </c>
      <c r="AP23">
        <f t="shared" si="4"/>
        <v>6408094.4245206323</v>
      </c>
      <c r="AQ23">
        <f t="shared" si="4"/>
        <v>6536256.3130110456</v>
      </c>
      <c r="AR23">
        <f t="shared" si="4"/>
        <v>6666981.4392712656</v>
      </c>
      <c r="AS23">
        <f t="shared" si="4"/>
        <v>6800321.0680566914</v>
      </c>
      <c r="AT23">
        <f t="shared" si="5"/>
        <v>6936327.4894178249</v>
      </c>
      <c r="AU23">
        <f t="shared" si="5"/>
        <v>7075054.0392061817</v>
      </c>
      <c r="AV23">
        <f t="shared" si="5"/>
        <v>7216555.119990305</v>
      </c>
      <c r="AW23">
        <f t="shared" si="5"/>
        <v>7360886.2223901115</v>
      </c>
      <c r="AX23">
        <f t="shared" si="5"/>
        <v>7508103.9468379132</v>
      </c>
      <c r="AY23">
        <f t="shared" si="5"/>
        <v>7658266.0257746717</v>
      </c>
      <c r="AZ23">
        <f t="shared" si="5"/>
        <v>7811431.3462901656</v>
      </c>
      <c r="BA23">
        <f t="shared" si="5"/>
        <v>7967659.9732159693</v>
      </c>
      <c r="BB23">
        <f t="shared" si="5"/>
        <v>8127013.1726802886</v>
      </c>
      <c r="BC23">
        <f t="shared" si="5"/>
        <v>8289553.4361338951</v>
      </c>
      <c r="BD23">
        <f t="shared" si="5"/>
        <v>8455344.5048565734</v>
      </c>
    </row>
    <row r="24" spans="1:56">
      <c r="B24" s="4">
        <v>3</v>
      </c>
      <c r="F24">
        <f t="shared" si="1"/>
        <v>1387902.165</v>
      </c>
      <c r="G24">
        <f t="shared" si="1"/>
        <v>1448678.1062137797</v>
      </c>
      <c r="H24">
        <f t="shared" si="1"/>
        <v>1477651.6683380553</v>
      </c>
      <c r="I24">
        <f t="shared" si="1"/>
        <v>1507204.7017048164</v>
      </c>
      <c r="J24">
        <f t="shared" si="1"/>
        <v>1537348.7957389127</v>
      </c>
      <c r="K24">
        <f t="shared" si="1"/>
        <v>1568095.7716536913</v>
      </c>
      <c r="L24">
        <f t="shared" si="1"/>
        <v>1599457.687086765</v>
      </c>
      <c r="M24">
        <f t="shared" si="1"/>
        <v>1631446.8408285005</v>
      </c>
      <c r="N24">
        <f t="shared" si="1"/>
        <v>1664075.7776450706</v>
      </c>
      <c r="O24">
        <f t="shared" si="1"/>
        <v>1697357.2931979718</v>
      </c>
      <c r="P24">
        <f t="shared" si="2"/>
        <v>1731304.4390619313</v>
      </c>
      <c r="Q24">
        <f t="shared" si="2"/>
        <v>1765930.5278431701</v>
      </c>
      <c r="R24">
        <f t="shared" si="2"/>
        <v>1801249.1384000336</v>
      </c>
      <c r="S24">
        <f t="shared" si="2"/>
        <v>1837274.1211680344</v>
      </c>
      <c r="T24">
        <f t="shared" si="2"/>
        <v>1874019.6035913951</v>
      </c>
      <c r="U24">
        <f t="shared" si="2"/>
        <v>1911499.9956632231</v>
      </c>
      <c r="V24">
        <f t="shared" si="2"/>
        <v>1949729.9955764876</v>
      </c>
      <c r="W24">
        <f t="shared" si="2"/>
        <v>1988724.5954880172</v>
      </c>
      <c r="X24">
        <f t="shared" si="2"/>
        <v>2028499.0873977777</v>
      </c>
      <c r="Y24">
        <f t="shared" si="2"/>
        <v>2069069.0691457333</v>
      </c>
      <c r="Z24">
        <f t="shared" si="3"/>
        <v>2110450.4505286478</v>
      </c>
      <c r="AA24">
        <f t="shared" si="3"/>
        <v>2152659.4595392211</v>
      </c>
      <c r="AB24">
        <f t="shared" si="3"/>
        <v>2195712.6487300056</v>
      </c>
      <c r="AC24">
        <f t="shared" si="3"/>
        <v>2239626.9017046057</v>
      </c>
      <c r="AD24">
        <f t="shared" si="3"/>
        <v>2284419.4397386978</v>
      </c>
      <c r="AE24">
        <f t="shared" si="3"/>
        <v>2330107.828533472</v>
      </c>
      <c r="AF24">
        <f t="shared" si="3"/>
        <v>2376709.9851041413</v>
      </c>
      <c r="AG24">
        <f t="shared" si="3"/>
        <v>2424244.1848062244</v>
      </c>
      <c r="AH24">
        <f t="shared" si="3"/>
        <v>2472729.0685023488</v>
      </c>
      <c r="AI24">
        <f t="shared" si="3"/>
        <v>2522183.6498723957</v>
      </c>
      <c r="AJ24">
        <f t="shared" si="4"/>
        <v>2572627.3228698438</v>
      </c>
      <c r="AK24">
        <f t="shared" si="4"/>
        <v>2624079.8693272406</v>
      </c>
      <c r="AL24">
        <f t="shared" si="4"/>
        <v>2676561.4667137852</v>
      </c>
      <c r="AM24">
        <f t="shared" si="4"/>
        <v>2730092.6960480609</v>
      </c>
      <c r="AN24">
        <f t="shared" si="4"/>
        <v>2784694.5499690222</v>
      </c>
      <c r="AO24">
        <f t="shared" si="4"/>
        <v>2840388.4409684031</v>
      </c>
      <c r="AP24">
        <f t="shared" si="4"/>
        <v>2897196.2097877706</v>
      </c>
      <c r="AQ24">
        <f t="shared" si="4"/>
        <v>2955140.1339835259</v>
      </c>
      <c r="AR24">
        <f t="shared" si="4"/>
        <v>3014242.9366631964</v>
      </c>
      <c r="AS24">
        <f t="shared" si="4"/>
        <v>3074527.7953964612</v>
      </c>
      <c r="AT24">
        <f t="shared" si="5"/>
        <v>3136018.3513043895</v>
      </c>
      <c r="AU24">
        <f t="shared" si="5"/>
        <v>3198738.7183304778</v>
      </c>
      <c r="AV24">
        <f t="shared" si="5"/>
        <v>3262713.4926970876</v>
      </c>
      <c r="AW24">
        <f t="shared" si="5"/>
        <v>3327967.7625510292</v>
      </c>
      <c r="AX24">
        <f t="shared" si="5"/>
        <v>3394527.11780205</v>
      </c>
      <c r="AY24">
        <f t="shared" si="5"/>
        <v>3462417.6601580908</v>
      </c>
      <c r="AZ24">
        <f t="shared" si="5"/>
        <v>3531666.0133612528</v>
      </c>
      <c r="BA24">
        <f t="shared" si="5"/>
        <v>3602299.3336284785</v>
      </c>
      <c r="BB24">
        <f t="shared" si="5"/>
        <v>3674345.3203010475</v>
      </c>
      <c r="BC24">
        <f t="shared" si="5"/>
        <v>3747832.2267070683</v>
      </c>
      <c r="BD24">
        <f t="shared" si="5"/>
        <v>3822788.87124121</v>
      </c>
    </row>
    <row r="25" spans="1:56">
      <c r="B25" s="4">
        <v>4</v>
      </c>
      <c r="F25">
        <f t="shared" si="1"/>
        <v>1404239.0019999999</v>
      </c>
      <c r="G25">
        <f t="shared" si="1"/>
        <v>1436329.9522166948</v>
      </c>
      <c r="H25">
        <f t="shared" si="1"/>
        <v>1465056.5512610287</v>
      </c>
      <c r="I25">
        <f t="shared" si="1"/>
        <v>1494357.6822862492</v>
      </c>
      <c r="J25">
        <f t="shared" si="1"/>
        <v>1524244.8359319745</v>
      </c>
      <c r="K25">
        <f t="shared" si="1"/>
        <v>1554729.7326506141</v>
      </c>
      <c r="L25">
        <f t="shared" si="1"/>
        <v>1585824.3273036266</v>
      </c>
      <c r="M25">
        <f t="shared" si="1"/>
        <v>1617540.813849699</v>
      </c>
      <c r="N25">
        <f t="shared" si="1"/>
        <v>1649891.6301266928</v>
      </c>
      <c r="O25">
        <f t="shared" si="1"/>
        <v>1682889.4627292268</v>
      </c>
      <c r="P25">
        <f t="shared" si="2"/>
        <v>1716547.2519838116</v>
      </c>
      <c r="Q25">
        <f t="shared" si="2"/>
        <v>1750878.1970234876</v>
      </c>
      <c r="R25">
        <f t="shared" si="2"/>
        <v>1785895.7609639575</v>
      </c>
      <c r="S25">
        <f t="shared" si="2"/>
        <v>1821613.6761832368</v>
      </c>
      <c r="T25">
        <f t="shared" si="2"/>
        <v>1858045.9497069013</v>
      </c>
      <c r="U25">
        <f t="shared" si="2"/>
        <v>1895206.8687010396</v>
      </c>
      <c r="V25">
        <f t="shared" si="2"/>
        <v>1933111.0060750602</v>
      </c>
      <c r="W25">
        <f t="shared" si="2"/>
        <v>1971773.2261965617</v>
      </c>
      <c r="X25">
        <f t="shared" si="2"/>
        <v>2011208.6907204927</v>
      </c>
      <c r="Y25">
        <f t="shared" si="2"/>
        <v>2051432.8645349029</v>
      </c>
      <c r="Z25">
        <f t="shared" si="3"/>
        <v>2092461.5218256009</v>
      </c>
      <c r="AA25">
        <f t="shared" si="3"/>
        <v>2134310.7522621127</v>
      </c>
      <c r="AB25">
        <f t="shared" si="3"/>
        <v>2176996.9673073553</v>
      </c>
      <c r="AC25">
        <f t="shared" si="3"/>
        <v>2220536.906653502</v>
      </c>
      <c r="AD25">
        <f t="shared" si="3"/>
        <v>2264947.6447865721</v>
      </c>
      <c r="AE25">
        <f t="shared" si="3"/>
        <v>2310246.5976823037</v>
      </c>
      <c r="AF25">
        <f t="shared" si="3"/>
        <v>2356451.5296359495</v>
      </c>
      <c r="AG25">
        <f t="shared" si="3"/>
        <v>2403580.5602286686</v>
      </c>
      <c r="AH25">
        <f t="shared" si="3"/>
        <v>2451652.171433242</v>
      </c>
      <c r="AI25">
        <f t="shared" si="3"/>
        <v>2500685.2148619071</v>
      </c>
      <c r="AJ25">
        <f t="shared" si="4"/>
        <v>2550698.9191591456</v>
      </c>
      <c r="AK25">
        <f t="shared" si="4"/>
        <v>2601712.8975423286</v>
      </c>
      <c r="AL25">
        <f t="shared" si="4"/>
        <v>2653747.1554931747</v>
      </c>
      <c r="AM25">
        <f t="shared" si="4"/>
        <v>2706822.0986030381</v>
      </c>
      <c r="AN25">
        <f t="shared" si="4"/>
        <v>2760958.5405750992</v>
      </c>
      <c r="AO25">
        <f t="shared" si="4"/>
        <v>2816177.7113866014</v>
      </c>
      <c r="AP25">
        <f t="shared" si="4"/>
        <v>2872501.265614334</v>
      </c>
      <c r="AQ25">
        <f t="shared" si="4"/>
        <v>2929951.2909266208</v>
      </c>
      <c r="AR25">
        <f t="shared" si="4"/>
        <v>2988550.3167451532</v>
      </c>
      <c r="AS25">
        <f t="shared" si="4"/>
        <v>3048321.3230800563</v>
      </c>
      <c r="AT25">
        <f t="shared" si="5"/>
        <v>3109287.749541657</v>
      </c>
      <c r="AU25">
        <f t="shared" si="5"/>
        <v>3171473.5045324904</v>
      </c>
      <c r="AV25">
        <f t="shared" si="5"/>
        <v>3234902.9746231404</v>
      </c>
      <c r="AW25">
        <f t="shared" si="5"/>
        <v>3299601.0341156032</v>
      </c>
      <c r="AX25">
        <f t="shared" si="5"/>
        <v>3365593.0547979153</v>
      </c>
      <c r="AY25">
        <f t="shared" si="5"/>
        <v>3432904.9158938741</v>
      </c>
      <c r="AZ25">
        <f t="shared" si="5"/>
        <v>3501563.0142117515</v>
      </c>
      <c r="BA25">
        <f t="shared" si="5"/>
        <v>3571594.2744959863</v>
      </c>
      <c r="BB25">
        <f t="shared" si="5"/>
        <v>3643026.1599859064</v>
      </c>
      <c r="BC25">
        <f t="shared" si="5"/>
        <v>3715886.6831856249</v>
      </c>
      <c r="BD25">
        <f t="shared" si="5"/>
        <v>3790204.4168493375</v>
      </c>
    </row>
    <row r="26" spans="1:56" ht="15" customHeight="1">
      <c r="B26" s="4">
        <v>5</v>
      </c>
      <c r="F26">
        <f t="shared" si="1"/>
        <v>1342422.8550000002</v>
      </c>
      <c r="G26">
        <f t="shared" si="1"/>
        <v>1383433.5094958418</v>
      </c>
      <c r="H26">
        <f t="shared" si="1"/>
        <v>1411102.1796857584</v>
      </c>
      <c r="I26">
        <f t="shared" si="1"/>
        <v>1439324.2232794738</v>
      </c>
      <c r="J26">
        <f t="shared" si="1"/>
        <v>1468110.7077450631</v>
      </c>
      <c r="K26">
        <f t="shared" si="1"/>
        <v>1497472.9218999643</v>
      </c>
      <c r="L26">
        <f t="shared" si="1"/>
        <v>1527422.3803379638</v>
      </c>
      <c r="M26">
        <f t="shared" si="1"/>
        <v>1557970.8279447232</v>
      </c>
      <c r="N26">
        <f t="shared" si="1"/>
        <v>1589130.2445036178</v>
      </c>
      <c r="O26">
        <f t="shared" si="1"/>
        <v>1620912.8493936902</v>
      </c>
      <c r="P26">
        <f t="shared" si="2"/>
        <v>1653331.1063815639</v>
      </c>
      <c r="Q26">
        <f t="shared" si="2"/>
        <v>1686397.7285091951</v>
      </c>
      <c r="R26">
        <f t="shared" si="2"/>
        <v>1720125.6830793791</v>
      </c>
      <c r="S26">
        <f t="shared" si="2"/>
        <v>1754528.1967409668</v>
      </c>
      <c r="T26">
        <f t="shared" si="2"/>
        <v>1789618.7606757858</v>
      </c>
      <c r="U26">
        <f t="shared" si="2"/>
        <v>1825411.1358893015</v>
      </c>
      <c r="V26">
        <f t="shared" si="2"/>
        <v>1861919.3586070877</v>
      </c>
      <c r="W26">
        <f t="shared" si="2"/>
        <v>1899157.7457792296</v>
      </c>
      <c r="X26">
        <f t="shared" si="2"/>
        <v>1937140.9006948143</v>
      </c>
      <c r="Y26">
        <f t="shared" si="2"/>
        <v>1975883.7187087107</v>
      </c>
      <c r="Z26">
        <f t="shared" si="3"/>
        <v>2015401.3930828851</v>
      </c>
      <c r="AA26">
        <f t="shared" si="3"/>
        <v>2055709.4209445426</v>
      </c>
      <c r="AB26">
        <f t="shared" si="3"/>
        <v>2096823.6093634334</v>
      </c>
      <c r="AC26">
        <f t="shared" si="3"/>
        <v>2138760.0815507025</v>
      </c>
      <c r="AD26">
        <f t="shared" si="3"/>
        <v>2181535.2831817162</v>
      </c>
      <c r="AE26">
        <f t="shared" si="3"/>
        <v>2225165.9888453507</v>
      </c>
      <c r="AF26">
        <f t="shared" si="3"/>
        <v>2269669.3086222573</v>
      </c>
      <c r="AG26">
        <f t="shared" si="3"/>
        <v>2315062.6947947028</v>
      </c>
      <c r="AH26">
        <f t="shared" si="3"/>
        <v>2361363.948690597</v>
      </c>
      <c r="AI26">
        <f t="shared" si="3"/>
        <v>2408591.2276644092</v>
      </c>
      <c r="AJ26">
        <f t="shared" si="4"/>
        <v>2456763.0522176973</v>
      </c>
      <c r="AK26">
        <f t="shared" si="4"/>
        <v>2505898.3132620514</v>
      </c>
      <c r="AL26">
        <f t="shared" si="4"/>
        <v>2556016.2795272926</v>
      </c>
      <c r="AM26">
        <f t="shared" si="4"/>
        <v>2607136.6051178384</v>
      </c>
      <c r="AN26">
        <f t="shared" si="4"/>
        <v>2659279.3372201947</v>
      </c>
      <c r="AO26">
        <f t="shared" si="4"/>
        <v>2712464.9239645987</v>
      </c>
      <c r="AP26">
        <f t="shared" si="4"/>
        <v>2766714.2224438912</v>
      </c>
      <c r="AQ26">
        <f t="shared" si="4"/>
        <v>2822048.5068927687</v>
      </c>
      <c r="AR26">
        <f t="shared" si="4"/>
        <v>2878489.4770306242</v>
      </c>
      <c r="AS26">
        <f t="shared" si="4"/>
        <v>2936059.2665712368</v>
      </c>
      <c r="AT26">
        <f t="shared" si="5"/>
        <v>2994780.4519026619</v>
      </c>
      <c r="AU26">
        <f t="shared" si="5"/>
        <v>3054676.0609407155</v>
      </c>
      <c r="AV26">
        <f t="shared" si="5"/>
        <v>3115769.5821595294</v>
      </c>
      <c r="AW26">
        <f t="shared" si="5"/>
        <v>3178084.9738027202</v>
      </c>
      <c r="AX26">
        <f t="shared" si="5"/>
        <v>3241646.6732787746</v>
      </c>
      <c r="AY26">
        <f t="shared" si="5"/>
        <v>3306479.6067443499</v>
      </c>
      <c r="AZ26">
        <f t="shared" si="5"/>
        <v>3372609.1988792373</v>
      </c>
      <c r="BA26">
        <f t="shared" si="5"/>
        <v>3440061.3828568216</v>
      </c>
      <c r="BB26">
        <f t="shared" si="5"/>
        <v>3508862.6105139581</v>
      </c>
      <c r="BC26">
        <f t="shared" si="5"/>
        <v>3579039.8627242371</v>
      </c>
      <c r="BD26">
        <f t="shared" si="5"/>
        <v>3650620.6599787222</v>
      </c>
    </row>
    <row r="27" spans="1:56">
      <c r="B27" s="4">
        <v>6</v>
      </c>
      <c r="F27">
        <f t="shared" si="1"/>
        <v>1274544.2304</v>
      </c>
      <c r="G27">
        <f t="shared" si="1"/>
        <v>1349072.3163091945</v>
      </c>
      <c r="H27">
        <f t="shared" si="1"/>
        <v>1376053.7626353784</v>
      </c>
      <c r="I27">
        <f t="shared" si="1"/>
        <v>1403574.8378880862</v>
      </c>
      <c r="J27">
        <f t="shared" si="1"/>
        <v>1431646.3346458478</v>
      </c>
      <c r="K27">
        <f t="shared" si="1"/>
        <v>1460279.2613387648</v>
      </c>
      <c r="L27">
        <f t="shared" si="1"/>
        <v>1489484.8465655399</v>
      </c>
      <c r="M27">
        <f t="shared" si="1"/>
        <v>1519274.5434968509</v>
      </c>
      <c r="N27">
        <f t="shared" si="1"/>
        <v>1549660.0343667879</v>
      </c>
      <c r="O27">
        <f t="shared" si="1"/>
        <v>1580653.2350541239</v>
      </c>
      <c r="P27">
        <f t="shared" si="2"/>
        <v>1612266.2997552063</v>
      </c>
      <c r="Q27">
        <f t="shared" si="2"/>
        <v>1644511.6257503105</v>
      </c>
      <c r="R27">
        <f t="shared" si="2"/>
        <v>1677401.8582653166</v>
      </c>
      <c r="S27">
        <f t="shared" si="2"/>
        <v>1710949.8954306229</v>
      </c>
      <c r="T27">
        <f t="shared" si="2"/>
        <v>1745168.8933392353</v>
      </c>
      <c r="U27">
        <f t="shared" si="2"/>
        <v>1780072.2712060201</v>
      </c>
      <c r="V27">
        <f t="shared" si="2"/>
        <v>1815673.7166301408</v>
      </c>
      <c r="W27">
        <f t="shared" si="2"/>
        <v>1851987.1909627435</v>
      </c>
      <c r="X27">
        <f t="shared" si="2"/>
        <v>1889026.9347819984</v>
      </c>
      <c r="Y27">
        <f t="shared" si="2"/>
        <v>1926807.4734776386</v>
      </c>
      <c r="Z27">
        <f t="shared" si="3"/>
        <v>1965343.6229471914</v>
      </c>
      <c r="AA27">
        <f t="shared" si="3"/>
        <v>2004650.495406135</v>
      </c>
      <c r="AB27">
        <f t="shared" si="3"/>
        <v>2044743.5053142579</v>
      </c>
      <c r="AC27">
        <f t="shared" si="3"/>
        <v>2085638.3754205431</v>
      </c>
      <c r="AD27">
        <f t="shared" si="3"/>
        <v>2127351.1429289542</v>
      </c>
      <c r="AE27">
        <f t="shared" si="3"/>
        <v>2169898.1657875329</v>
      </c>
      <c r="AF27">
        <f t="shared" si="3"/>
        <v>2213296.1291032839</v>
      </c>
      <c r="AG27">
        <f t="shared" si="3"/>
        <v>2257562.0516853496</v>
      </c>
      <c r="AH27">
        <f t="shared" si="3"/>
        <v>2302713.2927190564</v>
      </c>
      <c r="AI27">
        <f t="shared" si="3"/>
        <v>2348767.5585734379</v>
      </c>
      <c r="AJ27">
        <f t="shared" si="4"/>
        <v>2395742.9097449067</v>
      </c>
      <c r="AK27">
        <f t="shared" si="4"/>
        <v>2443657.7679398046</v>
      </c>
      <c r="AL27">
        <f t="shared" si="4"/>
        <v>2492530.9232986011</v>
      </c>
      <c r="AM27">
        <f t="shared" si="4"/>
        <v>2542381.5417645727</v>
      </c>
      <c r="AN27">
        <f t="shared" si="4"/>
        <v>2593229.1725998642</v>
      </c>
      <c r="AO27">
        <f t="shared" si="4"/>
        <v>2645093.7560518617</v>
      </c>
      <c r="AP27">
        <f t="shared" si="4"/>
        <v>2697995.6311728992</v>
      </c>
      <c r="AQ27">
        <f t="shared" si="4"/>
        <v>2751955.5437963572</v>
      </c>
      <c r="AR27">
        <f t="shared" si="4"/>
        <v>2806994.6546722841</v>
      </c>
      <c r="AS27">
        <f t="shared" si="4"/>
        <v>2863134.5477657299</v>
      </c>
      <c r="AT27">
        <f t="shared" si="5"/>
        <v>2920397.2387210443</v>
      </c>
      <c r="AU27">
        <f t="shared" si="5"/>
        <v>2978805.1834954652</v>
      </c>
      <c r="AV27">
        <f t="shared" si="5"/>
        <v>3038381.2871653745</v>
      </c>
      <c r="AW27">
        <f t="shared" si="5"/>
        <v>3099148.9129086821</v>
      </c>
      <c r="AX27">
        <f t="shared" si="5"/>
        <v>3161131.891166856</v>
      </c>
      <c r="AY27">
        <f t="shared" si="5"/>
        <v>3224354.5289901928</v>
      </c>
      <c r="AZ27">
        <f t="shared" si="5"/>
        <v>3288841.6195699968</v>
      </c>
      <c r="BA27">
        <f t="shared" si="5"/>
        <v>3354618.4519613967</v>
      </c>
      <c r="BB27">
        <f t="shared" si="5"/>
        <v>3421710.8210006249</v>
      </c>
      <c r="BC27">
        <f t="shared" si="5"/>
        <v>3490145.037420637</v>
      </c>
      <c r="BD27">
        <f t="shared" si="5"/>
        <v>3559947.9381690496</v>
      </c>
    </row>
    <row r="28" spans="1:56">
      <c r="B28" s="4"/>
    </row>
    <row r="29" spans="1:56">
      <c r="C29" s="197" t="s">
        <v>152</v>
      </c>
      <c r="D29" s="197"/>
      <c r="E29" s="197"/>
      <c r="F29" s="197"/>
      <c r="G29" s="197"/>
      <c r="H29" s="197"/>
    </row>
    <row r="30" spans="1:56">
      <c r="C30" s="4">
        <v>1</v>
      </c>
      <c r="D30" s="4">
        <v>2</v>
      </c>
      <c r="E30" s="4">
        <v>3</v>
      </c>
      <c r="F30" s="4">
        <v>4</v>
      </c>
      <c r="G30" s="4">
        <v>5</v>
      </c>
      <c r="H30" s="4">
        <v>6</v>
      </c>
    </row>
    <row r="31" spans="1:56">
      <c r="B31">
        <v>2020</v>
      </c>
      <c r="C31">
        <f>SUMIF($A$2:$A$19,$B22,F$2:F$19)</f>
        <v>2518560.12</v>
      </c>
      <c r="D31">
        <f>SUMIF($A$2:$A$19,$B23,F$2:F$19)</f>
        <v>2962920.2879999997</v>
      </c>
      <c r="E31">
        <f>SUMIF($A$2:$A$19,$B24,F$2:F$19)</f>
        <v>1387902.165</v>
      </c>
      <c r="F31">
        <f>SUMIF($A$2:$A$19,$B25,F$2:F$19)</f>
        <v>1404239.0019999999</v>
      </c>
      <c r="G31">
        <f>SUMIF($A$2:$A$19,$B26,F$2:F$19)</f>
        <v>1342422.8550000002</v>
      </c>
      <c r="H31">
        <f>SUMIF($A$2:$A$19,$B27,F$2:F$19)</f>
        <v>1274544.2304</v>
      </c>
    </row>
    <row r="32" spans="1:56">
      <c r="B32">
        <v>2021</v>
      </c>
      <c r="C32">
        <f>SUMIF($A$2:$A$19,$B22,G$2:G$19)</f>
        <v>2656577.0343824057</v>
      </c>
      <c r="D32">
        <f>SUMIF($A$2:$A$19,$B23,G$2:G$19)</f>
        <v>3204224.1612740695</v>
      </c>
      <c r="E32">
        <f>SUMIF($A$2:$A$19,$B24,G$2:G$19)</f>
        <v>1448678.1062137797</v>
      </c>
      <c r="F32">
        <f>SUMIF($A$2:$A$19,$B25,G$2:G$19)</f>
        <v>1436329.9522166948</v>
      </c>
      <c r="G32">
        <f>SUMIF($A$2:$A$19,$B26,G$2:G$19)</f>
        <v>1383433.5094958418</v>
      </c>
      <c r="H32">
        <f>SUMIF($A$2:$A$19,$B27,G$2:G$19)</f>
        <v>1349072.3163091945</v>
      </c>
    </row>
    <row r="33" spans="2:8">
      <c r="B33">
        <v>2022</v>
      </c>
      <c r="C33">
        <f>SUMIF($A$2:$A$19,$B22,H$2:H$19)</f>
        <v>2709708.5750700538</v>
      </c>
      <c r="D33">
        <f>SUMIF($A$2:$A$19,$B23,H$2:H$19)</f>
        <v>3268308.644499551</v>
      </c>
      <c r="E33">
        <f>SUMIF($A$2:$A$19,$B24,H$2:H$19)</f>
        <v>1477651.6683380553</v>
      </c>
      <c r="F33">
        <f>SUMIF($A$2:$A$19,$B25,H$2:H$19)</f>
        <v>1465056.5512610287</v>
      </c>
      <c r="G33">
        <f>SUMIF($A$2:$A$19,$B26,H$2:H$19)</f>
        <v>1411102.1796857584</v>
      </c>
      <c r="H33">
        <f>SUMIF($A$2:$A$19,$B27,H$2:H$19)</f>
        <v>1376053.7626353784</v>
      </c>
    </row>
    <row r="34" spans="2:8">
      <c r="B34">
        <v>2023</v>
      </c>
      <c r="C34">
        <f>SUMIF($A$2:$A$19,$B22,I$2:I$19)</f>
        <v>2763902.7465714547</v>
      </c>
      <c r="D34">
        <f>SUMIF($A$2:$A$19,$B23,I$2:I$19)</f>
        <v>3333674.8173895418</v>
      </c>
      <c r="E34">
        <f>SUMIF($A$2:$A$19,$B24,I$2:I$19)</f>
        <v>1507204.7017048164</v>
      </c>
      <c r="F34">
        <f>SUMIF($A$2:$A$19,$B25,I$2:I$19)</f>
        <v>1494357.6822862492</v>
      </c>
      <c r="G34">
        <f>SUMIF($A$2:$A$19,$B26,I$2:I$19)</f>
        <v>1439324.2232794738</v>
      </c>
      <c r="H34">
        <f>SUMIF($A$2:$A$19,$B27,I$2:I$19)</f>
        <v>1403574.8378880862</v>
      </c>
    </row>
    <row r="35" spans="2:8">
      <c r="B35">
        <v>2024</v>
      </c>
      <c r="C35">
        <f>SUMIF($A$2:$A$19,$B22,J$2:J$19)</f>
        <v>2819180.8015028844</v>
      </c>
      <c r="D35">
        <f>SUMIF($A$2:$A$19,$B23,J$2:J$19)</f>
        <v>3400348.3137373328</v>
      </c>
      <c r="E35">
        <f>SUMIF($A$2:$A$19,$B24,J$2:J$19)</f>
        <v>1537348.7957389127</v>
      </c>
      <c r="F35">
        <f>SUMIF($A$2:$A$19,$B25,J$2:J$19)</f>
        <v>1524244.8359319745</v>
      </c>
      <c r="G35">
        <f>SUMIF($A$2:$A$19,$B26,J$2:J$19)</f>
        <v>1468110.7077450631</v>
      </c>
      <c r="H35">
        <f>SUMIF($A$2:$A$19,$B27,J$2:J$19)</f>
        <v>1431646.3346458478</v>
      </c>
    </row>
    <row r="36" spans="2:8">
      <c r="B36">
        <v>2025</v>
      </c>
      <c r="C36">
        <f>SUMIF($A$2:$A$19,$B22,K$2:K$19)</f>
        <v>2875564.4175329418</v>
      </c>
      <c r="D36">
        <f>SUMIF($A$2:$A$19,$B23,K$2:K$19)</f>
        <v>3468355.280012079</v>
      </c>
      <c r="E36">
        <f>SUMIF($A$2:$A$19,$B24,K$2:K$19)</f>
        <v>1568095.7716536913</v>
      </c>
      <c r="F36">
        <f>SUMIF($A$2:$A$19,$B25,K$2:K$19)</f>
        <v>1554729.7326506141</v>
      </c>
      <c r="G36">
        <f>SUMIF($A$2:$A$19,$B26,K$2:K$19)</f>
        <v>1497472.9218999643</v>
      </c>
      <c r="H36">
        <f>SUMIF($A$2:$A$19,$B27,K$2:K$19)</f>
        <v>1460279.2613387648</v>
      </c>
    </row>
    <row r="37" spans="2:8">
      <c r="B37">
        <v>2026</v>
      </c>
      <c r="C37">
        <f>SUMIF($A$2:$A$19,$B22,L$2:L$19)</f>
        <v>2933075.7058836007</v>
      </c>
      <c r="D37">
        <f>SUMIF($A$2:$A$19,$B23,L$2:L$19)</f>
        <v>3537722.3856123211</v>
      </c>
      <c r="E37">
        <f>SUMIF($A$2:$A$19,$B24,L$2:L$19)</f>
        <v>1599457.687086765</v>
      </c>
      <c r="F37">
        <f>SUMIF($A$2:$A$19,$B25,L$2:L$19)</f>
        <v>1585824.3273036266</v>
      </c>
      <c r="G37">
        <f>SUMIF($A$2:$A$19,$B26,L$2:L$19)</f>
        <v>1527422.3803379638</v>
      </c>
      <c r="H37">
        <f>SUMIF($A$2:$A$19,$B27,L$2:L$19)</f>
        <v>1489484.8465655399</v>
      </c>
    </row>
    <row r="38" spans="2:8">
      <c r="B38">
        <v>2027</v>
      </c>
      <c r="C38">
        <f>SUMIF($A$2:$A$19,$B22,M$2:M$19)</f>
        <v>2991737.2200012729</v>
      </c>
      <c r="D38">
        <f>SUMIF($A$2:$A$19,$B23,M$2:M$19)</f>
        <v>3608476.8333245674</v>
      </c>
      <c r="E38">
        <f>SUMIF($A$2:$A$19,$B24,M$2:M$19)</f>
        <v>1631446.8408285005</v>
      </c>
      <c r="F38">
        <f>SUMIF($A$2:$A$19,$B25,M$2:M$19)</f>
        <v>1617540.813849699</v>
      </c>
      <c r="G38">
        <f>SUMIF($A$2:$A$19,$B26,M$2:M$19)</f>
        <v>1557970.8279447232</v>
      </c>
      <c r="H38">
        <f>SUMIF($A$2:$A$19,$B27,M$2:M$19)</f>
        <v>1519274.5434968509</v>
      </c>
    </row>
    <row r="39" spans="2:8">
      <c r="B39">
        <v>2028</v>
      </c>
      <c r="C39">
        <f>SUMIF($A$2:$A$19,$B22,N$2:N$19)</f>
        <v>3051571.9644012982</v>
      </c>
      <c r="D39">
        <f>SUMIF($A$2:$A$19,$B23,N$2:N$19)</f>
        <v>3680646.3699910589</v>
      </c>
      <c r="E39">
        <f>SUMIF($A$2:$A$19,$B24,N$2:N$19)</f>
        <v>1664075.7776450706</v>
      </c>
      <c r="F39">
        <f>SUMIF($A$2:$A$19,$B25,N$2:N$19)</f>
        <v>1649891.6301266928</v>
      </c>
      <c r="G39">
        <f>SUMIF($A$2:$A$19,$B26,N$2:N$19)</f>
        <v>1589130.2445036178</v>
      </c>
      <c r="H39">
        <f>SUMIF($A$2:$A$19,$B27,N$2:N$19)</f>
        <v>1549660.0343667879</v>
      </c>
    </row>
    <row r="40" spans="2:8">
      <c r="B40">
        <v>2029</v>
      </c>
      <c r="C40">
        <f>SUMIF($A$2:$A$19,$B22,O$2:O$19)</f>
        <v>3112603.4036893249</v>
      </c>
      <c r="D40">
        <f>SUMIF($A$2:$A$19,$B23,O$2:O$19)</f>
        <v>3754259.2973908801</v>
      </c>
      <c r="E40">
        <f>SUMIF($A$2:$A$19,$B24,O$2:O$19)</f>
        <v>1697357.2931979718</v>
      </c>
      <c r="F40">
        <f>SUMIF($A$2:$A$19,$B25,O$2:O$19)</f>
        <v>1682889.4627292268</v>
      </c>
      <c r="G40">
        <f>SUMIF($A$2:$A$19,$B26,O$2:O$19)</f>
        <v>1620912.8493936902</v>
      </c>
      <c r="H40">
        <f>SUMIF($A$2:$A$19,$B27,O$2:O$19)</f>
        <v>1580653.2350541239</v>
      </c>
    </row>
    <row r="41" spans="2:8">
      <c r="B41">
        <v>2030</v>
      </c>
      <c r="C41">
        <f>SUMIF($A$2:$A$19,$B22,P$2:P$19)</f>
        <v>3174855.4717631107</v>
      </c>
      <c r="D41">
        <f>SUMIF($A$2:$A$19,$B23,P$2:P$19)</f>
        <v>3829344.4833386978</v>
      </c>
      <c r="E41">
        <f>SUMIF($A$2:$A$19,$B24,P$2:P$19)</f>
        <v>1731304.4390619313</v>
      </c>
      <c r="F41">
        <f>SUMIF($A$2:$A$19,$B25,P$2:P$19)</f>
        <v>1716547.2519838116</v>
      </c>
      <c r="G41">
        <f>SUMIF($A$2:$A$19,$B26,P$2:P$19)</f>
        <v>1653331.1063815639</v>
      </c>
      <c r="H41">
        <f>SUMIF($A$2:$A$19,$B27,P$2:P$19)</f>
        <v>1612266.2997552063</v>
      </c>
    </row>
    <row r="42" spans="2:8">
      <c r="B42">
        <v>2031</v>
      </c>
      <c r="C42">
        <f>SUMIF($A$2:$A$19,$B22,Q$2:Q$19)</f>
        <v>3238352.5811983729</v>
      </c>
      <c r="D42">
        <f>SUMIF($A$2:$A$19,$B23,Q$2:Q$19)</f>
        <v>3905931.3730054721</v>
      </c>
      <c r="E42">
        <f>SUMIF($A$2:$A$19,$B24,Q$2:Q$19)</f>
        <v>1765930.5278431701</v>
      </c>
      <c r="F42">
        <f>SUMIF($A$2:$A$19,$B25,Q$2:Q$19)</f>
        <v>1750878.1970234876</v>
      </c>
      <c r="G42">
        <f>SUMIF($A$2:$A$19,$B26,Q$2:Q$19)</f>
        <v>1686397.7285091951</v>
      </c>
      <c r="H42">
        <f>SUMIF($A$2:$A$19,$B27,Q$2:Q$19)</f>
        <v>1644511.6257503105</v>
      </c>
    </row>
    <row r="43" spans="2:8">
      <c r="B43">
        <v>2032</v>
      </c>
      <c r="C43">
        <f>SUMIF($A$2:$A$19,$B22,R$2:R$19)</f>
        <v>3303119.6328223408</v>
      </c>
      <c r="D43">
        <f>SUMIF($A$2:$A$19,$B23,R$2:R$19)</f>
        <v>3984050.0004655817</v>
      </c>
      <c r="E43">
        <f>SUMIF($A$2:$A$19,$B24,R$2:R$19)</f>
        <v>1801249.1384000336</v>
      </c>
      <c r="F43">
        <f>SUMIF($A$2:$A$19,$B25,R$2:R$19)</f>
        <v>1785895.7609639575</v>
      </c>
      <c r="G43">
        <f>SUMIF($A$2:$A$19,$B26,R$2:R$19)</f>
        <v>1720125.6830793791</v>
      </c>
      <c r="H43">
        <f>SUMIF($A$2:$A$19,$B27,R$2:R$19)</f>
        <v>1677401.8582653166</v>
      </c>
    </row>
    <row r="44" spans="2:8">
      <c r="B44">
        <v>2033</v>
      </c>
      <c r="C44">
        <f>SUMIF($A$2:$A$19,$B22,S$2:S$19)</f>
        <v>3369182.0254787873</v>
      </c>
      <c r="D44">
        <f>SUMIF($A$2:$A$19,$B23,S$2:S$19)</f>
        <v>4063731.0004748935</v>
      </c>
      <c r="E44">
        <f>SUMIF($A$2:$A$19,$B24,S$2:S$19)</f>
        <v>1837274.1211680344</v>
      </c>
      <c r="F44">
        <f>SUMIF($A$2:$A$19,$B25,S$2:S$19)</f>
        <v>1821613.6761832368</v>
      </c>
      <c r="G44">
        <f>SUMIF($A$2:$A$19,$B26,S$2:S$19)</f>
        <v>1754528.1967409668</v>
      </c>
      <c r="H44">
        <f>SUMIF($A$2:$A$19,$B27,S$2:S$19)</f>
        <v>1710949.8954306229</v>
      </c>
    </row>
    <row r="45" spans="2:8">
      <c r="B45">
        <v>2034</v>
      </c>
      <c r="C45">
        <f>SUMIF($A$2:$A$19,$B22,T$2:T$19)</f>
        <v>3436565.6659883633</v>
      </c>
      <c r="D45">
        <f>SUMIF($A$2:$A$19,$B23,T$2:T$19)</f>
        <v>4145005.6204843912</v>
      </c>
      <c r="E45">
        <f>SUMIF($A$2:$A$19,$B24,T$2:T$19)</f>
        <v>1874019.6035913951</v>
      </c>
      <c r="F45">
        <f>SUMIF($A$2:$A$19,$B25,T$2:T$19)</f>
        <v>1858045.9497069013</v>
      </c>
      <c r="G45">
        <f>SUMIF($A$2:$A$19,$B26,T$2:T$19)</f>
        <v>1789618.7606757858</v>
      </c>
      <c r="H45">
        <f>SUMIF($A$2:$A$19,$B27,T$2:T$19)</f>
        <v>1745168.8933392353</v>
      </c>
    </row>
    <row r="46" spans="2:8">
      <c r="B46">
        <v>2035</v>
      </c>
      <c r="C46">
        <f>SUMIF($A$2:$A$19,$B22,U$2:U$19)</f>
        <v>3505296.9793081307</v>
      </c>
      <c r="D46">
        <f>SUMIF($A$2:$A$19,$B23,U$2:U$19)</f>
        <v>4227905.7328940798</v>
      </c>
      <c r="E46">
        <f>SUMIF($A$2:$A$19,$B24,U$2:U$19)</f>
        <v>1911499.9956632231</v>
      </c>
      <c r="F46">
        <f>SUMIF($A$2:$A$19,$B25,U$2:U$19)</f>
        <v>1895206.8687010396</v>
      </c>
      <c r="G46">
        <f>SUMIF($A$2:$A$19,$B26,U$2:U$19)</f>
        <v>1825411.1358893015</v>
      </c>
      <c r="H46">
        <f>SUMIF($A$2:$A$19,$B27,U$2:U$19)</f>
        <v>1780072.2712060201</v>
      </c>
    </row>
    <row r="47" spans="2:8">
      <c r="B47">
        <v>2036</v>
      </c>
      <c r="C47">
        <f>SUMIF($A$2:$A$19,$B22,V$2:V$19)</f>
        <v>3575402.9188942933</v>
      </c>
      <c r="D47">
        <f>SUMIF($A$2:$A$19,$B23,V$2:V$19)</f>
        <v>4312463.8475519614</v>
      </c>
      <c r="E47">
        <f>SUMIF($A$2:$A$19,$B24,V$2:V$19)</f>
        <v>1949729.9955764876</v>
      </c>
      <c r="F47">
        <f>SUMIF($A$2:$A$19,$B25,V$2:V$19)</f>
        <v>1933111.0060750602</v>
      </c>
      <c r="G47">
        <f>SUMIF($A$2:$A$19,$B26,V$2:V$19)</f>
        <v>1861919.3586070877</v>
      </c>
      <c r="H47">
        <f>SUMIF($A$2:$A$19,$B27,V$2:V$19)</f>
        <v>1815673.7166301408</v>
      </c>
    </row>
    <row r="48" spans="2:8">
      <c r="B48">
        <v>2037</v>
      </c>
      <c r="C48">
        <f>SUMIF($A$2:$A$19,$B22,W$2:W$19)</f>
        <v>3646910.977272179</v>
      </c>
      <c r="D48">
        <f>SUMIF($A$2:$A$19,$B23,W$2:W$19)</f>
        <v>4398713.1245030006</v>
      </c>
      <c r="E48">
        <f>SUMIF($A$2:$A$19,$B24,W$2:W$19)</f>
        <v>1988724.5954880172</v>
      </c>
      <c r="F48">
        <f>SUMIF($A$2:$A$19,$B25,W$2:W$19)</f>
        <v>1971773.2261965617</v>
      </c>
      <c r="G48">
        <f>SUMIF($A$2:$A$19,$B26,W$2:W$19)</f>
        <v>1899157.7457792296</v>
      </c>
      <c r="H48">
        <f>SUMIF($A$2:$A$19,$B27,W$2:W$19)</f>
        <v>1851987.1909627435</v>
      </c>
    </row>
    <row r="49" spans="2:8">
      <c r="B49">
        <v>2038</v>
      </c>
      <c r="C49">
        <f>SUMIF($A$2:$A$19,$B22,X$2:X$19)</f>
        <v>3719849.1968176225</v>
      </c>
      <c r="D49">
        <f>SUMIF($A$2:$A$19,$B23,X$2:X$19)</f>
        <v>4486687.3869930608</v>
      </c>
      <c r="E49">
        <f>SUMIF($A$2:$A$19,$B24,X$2:X$19)</f>
        <v>2028499.0873977777</v>
      </c>
      <c r="F49">
        <f>SUMIF($A$2:$A$19,$B25,X$2:X$19)</f>
        <v>2011208.6907204927</v>
      </c>
      <c r="G49">
        <f>SUMIF($A$2:$A$19,$B26,X$2:X$19)</f>
        <v>1937140.9006948143</v>
      </c>
      <c r="H49">
        <f>SUMIF($A$2:$A$19,$B27,X$2:X$19)</f>
        <v>1889026.9347819984</v>
      </c>
    </row>
    <row r="50" spans="2:8">
      <c r="B50">
        <v>2039</v>
      </c>
      <c r="C50">
        <f>SUMIF($A$2:$A$19,$B22,Y$2:Y$19)</f>
        <v>3794246.1807539752</v>
      </c>
      <c r="D50">
        <f>SUMIF($A$2:$A$19,$B23,Y$2:Y$19)</f>
        <v>4576421.1347329216</v>
      </c>
      <c r="E50">
        <f>SUMIF($A$2:$A$19,$B24,Y$2:Y$19)</f>
        <v>2069069.0691457333</v>
      </c>
      <c r="F50">
        <f>SUMIF($A$2:$A$19,$B25,Y$2:Y$19)</f>
        <v>2051432.8645349029</v>
      </c>
      <c r="G50">
        <f>SUMIF($A$2:$A$19,$B26,Y$2:Y$19)</f>
        <v>1975883.7187087107</v>
      </c>
      <c r="H50">
        <f>SUMIF($A$2:$A$19,$B27,Y$2:Y$19)</f>
        <v>1926807.4734776386</v>
      </c>
    </row>
    <row r="51" spans="2:8">
      <c r="B51">
        <v>2040</v>
      </c>
      <c r="C51">
        <f>SUMIF($A$2:$A$19,$B22,Z$2:Z$19)</f>
        <v>3870131.104369055</v>
      </c>
      <c r="D51">
        <f>SUMIF($A$2:$A$19,$B23,Z$2:Z$19)</f>
        <v>4667949.5574275795</v>
      </c>
      <c r="E51">
        <f>SUMIF($A$2:$A$19,$B24,Z$2:Z$19)</f>
        <v>2110450.4505286478</v>
      </c>
      <c r="F51">
        <f>SUMIF($A$2:$A$19,$B25,Z$2:Z$19)</f>
        <v>2092461.5218256009</v>
      </c>
      <c r="G51">
        <f>SUMIF($A$2:$A$19,$B26,Z$2:Z$19)</f>
        <v>2015401.3930828851</v>
      </c>
      <c r="H51">
        <f>SUMIF($A$2:$A$19,$B27,Z$2:Z$19)</f>
        <v>1965343.6229471914</v>
      </c>
    </row>
    <row r="52" spans="2:8">
      <c r="B52">
        <v>2041</v>
      </c>
      <c r="C52">
        <f>SUMIF($A$2:$A$19,$B22,AA$2:AA$19)</f>
        <v>3947533.7264564359</v>
      </c>
      <c r="D52">
        <f>SUMIF($A$2:$A$19,$B23,AA$2:AA$19)</f>
        <v>4761308.5485761315</v>
      </c>
      <c r="E52">
        <f>SUMIF($A$2:$A$19,$B24,AA$2:AA$19)</f>
        <v>2152659.4595392211</v>
      </c>
      <c r="F52">
        <f>SUMIF($A$2:$A$19,$B25,AA$2:AA$19)</f>
        <v>2134310.7522621127</v>
      </c>
      <c r="G52">
        <f>SUMIF($A$2:$A$19,$B26,AA$2:AA$19)</f>
        <v>2055709.4209445426</v>
      </c>
      <c r="H52">
        <f>SUMIF($A$2:$A$19,$B27,AA$2:AA$19)</f>
        <v>2004650.495406135</v>
      </c>
    </row>
    <row r="53" spans="2:8">
      <c r="B53">
        <v>2042</v>
      </c>
      <c r="C53">
        <f>SUMIF($A$2:$A$19,$B22,AB$2:AB$19)</f>
        <v>4026484.400985565</v>
      </c>
      <c r="D53">
        <f>SUMIF($A$2:$A$19,$B23,AB$2:AB$19)</f>
        <v>4856534.7195476536</v>
      </c>
      <c r="E53">
        <f>SUMIF($A$2:$A$19,$B24,AB$2:AB$19)</f>
        <v>2195712.6487300056</v>
      </c>
      <c r="F53">
        <f>SUMIF($A$2:$A$19,$B25,AB$2:AB$19)</f>
        <v>2176996.9673073553</v>
      </c>
      <c r="G53">
        <f>SUMIF($A$2:$A$19,$B26,AB$2:AB$19)</f>
        <v>2096823.6093634334</v>
      </c>
      <c r="H53">
        <f>SUMIF($A$2:$A$19,$B27,AB$2:AB$19)</f>
        <v>2044743.5053142579</v>
      </c>
    </row>
    <row r="54" spans="2:8">
      <c r="B54">
        <v>2043</v>
      </c>
      <c r="C54">
        <f>SUMIF($A$2:$A$19,$B22,AC$2:AC$19)</f>
        <v>4107014.0890052761</v>
      </c>
      <c r="D54">
        <f>SUMIF($A$2:$A$19,$B23,AC$2:AC$19)</f>
        <v>4953665.4139386071</v>
      </c>
      <c r="E54">
        <f>SUMIF($A$2:$A$19,$B24,AC$2:AC$19)</f>
        <v>2239626.9017046057</v>
      </c>
      <c r="F54">
        <f>SUMIF($A$2:$A$19,$B25,AC$2:AC$19)</f>
        <v>2220536.906653502</v>
      </c>
      <c r="G54">
        <f>SUMIF($A$2:$A$19,$B26,AC$2:AC$19)</f>
        <v>2138760.0815507025</v>
      </c>
      <c r="H54">
        <f>SUMIF($A$2:$A$19,$B27,AC$2:AC$19)</f>
        <v>2085638.3754205431</v>
      </c>
    </row>
    <row r="55" spans="2:8">
      <c r="B55">
        <v>2044</v>
      </c>
      <c r="C55">
        <f>SUMIF($A$2:$A$19,$B22,AD$2:AD$19)</f>
        <v>4189154.3707853816</v>
      </c>
      <c r="D55">
        <f>SUMIF($A$2:$A$19,$B23,AD$2:AD$19)</f>
        <v>5052738.7222173801</v>
      </c>
      <c r="E55">
        <f>SUMIF($A$2:$A$19,$B24,AD$2:AD$19)</f>
        <v>2284419.4397386978</v>
      </c>
      <c r="F55">
        <f>SUMIF($A$2:$A$19,$B25,AD$2:AD$19)</f>
        <v>2264947.6447865721</v>
      </c>
      <c r="G55">
        <f>SUMIF($A$2:$A$19,$B26,AD$2:AD$19)</f>
        <v>2181535.2831817162</v>
      </c>
      <c r="H55">
        <f>SUMIF($A$2:$A$19,$B27,AD$2:AD$19)</f>
        <v>2127351.1429289542</v>
      </c>
    </row>
    <row r="56" spans="2:8">
      <c r="B56">
        <v>2045</v>
      </c>
      <c r="C56">
        <f>SUMIF($A$2:$A$19,$B22,AE$2:AE$19)</f>
        <v>4272937.4582010899</v>
      </c>
      <c r="D56">
        <f>SUMIF($A$2:$A$19,$B23,AE$2:AE$19)</f>
        <v>5153793.4966617282</v>
      </c>
      <c r="E56">
        <f>SUMIF($A$2:$A$19,$B24,AE$2:AE$19)</f>
        <v>2330107.828533472</v>
      </c>
      <c r="F56">
        <f>SUMIF($A$2:$A$19,$B25,AE$2:AE$19)</f>
        <v>2310246.5976823037</v>
      </c>
      <c r="G56">
        <f>SUMIF($A$2:$A$19,$B26,AE$2:AE$19)</f>
        <v>2225165.9888453507</v>
      </c>
      <c r="H56">
        <f>SUMIF($A$2:$A$19,$B27,AE$2:AE$19)</f>
        <v>2169898.1657875329</v>
      </c>
    </row>
    <row r="57" spans="2:8">
      <c r="B57">
        <v>2046</v>
      </c>
      <c r="C57">
        <f>SUMIF($A$2:$A$19,$B22,AF$2:AF$19)</f>
        <v>4358396.2073651114</v>
      </c>
      <c r="D57">
        <f>SUMIF($A$2:$A$19,$B23,AF$2:AF$19)</f>
        <v>5256869.3665949618</v>
      </c>
      <c r="E57">
        <f>SUMIF($A$2:$A$19,$B24,AF$2:AF$19)</f>
        <v>2376709.9851041413</v>
      </c>
      <c r="F57">
        <f>SUMIF($A$2:$A$19,$B25,AF$2:AF$19)</f>
        <v>2356451.5296359495</v>
      </c>
      <c r="G57">
        <f>SUMIF($A$2:$A$19,$B26,AF$2:AF$19)</f>
        <v>2269669.3086222573</v>
      </c>
      <c r="H57">
        <f>SUMIF($A$2:$A$19,$B27,AF$2:AF$19)</f>
        <v>2213296.1291032839</v>
      </c>
    </row>
    <row r="58" spans="2:8">
      <c r="B58">
        <v>2047</v>
      </c>
      <c r="C58">
        <f>SUMIF($A$2:$A$19,$B22,AG$2:AG$19)</f>
        <v>4445564.1315124137</v>
      </c>
      <c r="D58">
        <f>SUMIF($A$2:$A$19,$B23,AG$2:AG$19)</f>
        <v>5362006.753926862</v>
      </c>
      <c r="E58">
        <f>SUMIF($A$2:$A$19,$B24,AG$2:AG$19)</f>
        <v>2424244.1848062244</v>
      </c>
      <c r="F58">
        <f>SUMIF($A$2:$A$19,$B25,AG$2:AG$19)</f>
        <v>2403580.5602286686</v>
      </c>
      <c r="G58">
        <f>SUMIF($A$2:$A$19,$B26,AG$2:AG$19)</f>
        <v>2315062.6947947028</v>
      </c>
      <c r="H58">
        <f>SUMIF($A$2:$A$19,$B27,AG$2:AG$19)</f>
        <v>2257562.0516853496</v>
      </c>
    </row>
    <row r="59" spans="2:8">
      <c r="B59">
        <v>2048</v>
      </c>
      <c r="C59">
        <f>SUMIF($A$2:$A$19,$B22,AH$2:AH$19)</f>
        <v>4534475.4141426617</v>
      </c>
      <c r="D59">
        <f>SUMIF($A$2:$A$19,$B23,AH$2:AH$19)</f>
        <v>5469246.8890053993</v>
      </c>
      <c r="E59">
        <f>SUMIF($A$2:$A$19,$B24,AH$2:AH$19)</f>
        <v>2472729.0685023488</v>
      </c>
      <c r="F59">
        <f>SUMIF($A$2:$A$19,$B25,AH$2:AH$19)</f>
        <v>2451652.171433242</v>
      </c>
      <c r="G59">
        <f>SUMIF($A$2:$A$19,$B26,AH$2:AH$19)</f>
        <v>2361363.948690597</v>
      </c>
      <c r="H59">
        <f>SUMIF($A$2:$A$19,$B27,AH$2:AH$19)</f>
        <v>2302713.2927190564</v>
      </c>
    </row>
    <row r="60" spans="2:8">
      <c r="B60">
        <v>2049</v>
      </c>
      <c r="C60">
        <f>SUMIF($A$2:$A$19,$B22,AI$2:AI$19)</f>
        <v>4625164.922425515</v>
      </c>
      <c r="D60">
        <f>SUMIF($A$2:$A$19,$B23,AI$2:AI$19)</f>
        <v>5578631.8267855067</v>
      </c>
      <c r="E60">
        <f>SUMIF($A$2:$A$19,$B24,AI$2:AI$19)</f>
        <v>2522183.6498723957</v>
      </c>
      <c r="F60">
        <f>SUMIF($A$2:$A$19,$B25,AI$2:AI$19)</f>
        <v>2500685.2148619071</v>
      </c>
      <c r="G60">
        <f>SUMIF($A$2:$A$19,$B26,AI$2:AI$19)</f>
        <v>2408591.2276644092</v>
      </c>
      <c r="H60">
        <f>SUMIF($A$2:$A$19,$B27,AI$2:AI$19)</f>
        <v>2348767.5585734379</v>
      </c>
    </row>
    <row r="61" spans="2:8">
      <c r="B61">
        <v>2050</v>
      </c>
      <c r="C61">
        <f>SUMIF($A$2:$A$19,$B22,AJ$2:AJ$19)</f>
        <v>4717668.2208740255</v>
      </c>
      <c r="D61">
        <f>SUMIF($A$2:$A$19,$B23,AJ$2:AJ$19)</f>
        <v>5690204.4633212173</v>
      </c>
      <c r="E61">
        <f>SUMIF($A$2:$A$19,$B24,AJ$2:AJ$19)</f>
        <v>2572627.3228698438</v>
      </c>
      <c r="F61">
        <f>SUMIF($A$2:$A$19,$B25,AJ$2:AJ$19)</f>
        <v>2550698.9191591456</v>
      </c>
      <c r="G61">
        <f>SUMIF($A$2:$A$19,$B26,AJ$2:AJ$19)</f>
        <v>2456763.0522176973</v>
      </c>
      <c r="H61">
        <f>SUMIF($A$2:$A$19,$B27,AJ$2:AJ$19)</f>
        <v>2395742.9097449067</v>
      </c>
    </row>
    <row r="62" spans="2:8">
      <c r="B62">
        <v>2051</v>
      </c>
      <c r="C62">
        <f>SUMIF($A$2:$A$19,$B22,AK$2:AK$19)</f>
        <v>4812021.5852915067</v>
      </c>
      <c r="D62">
        <f>SUMIF($A$2:$A$19,$B23,AK$2:AK$19)</f>
        <v>5804008.5525876414</v>
      </c>
      <c r="E62">
        <f>SUMIF($A$2:$A$19,$B24,AK$2:AK$19)</f>
        <v>2624079.8693272406</v>
      </c>
      <c r="F62">
        <f>SUMIF($A$2:$A$19,$B25,AK$2:AK$19)</f>
        <v>2601712.8975423286</v>
      </c>
      <c r="G62">
        <f>SUMIF($A$2:$A$19,$B26,AK$2:AK$19)</f>
        <v>2505898.3132620514</v>
      </c>
      <c r="H62">
        <f>SUMIF($A$2:$A$19,$B27,AK$2:AK$19)</f>
        <v>2443657.7679398046</v>
      </c>
    </row>
    <row r="63" spans="2:8">
      <c r="B63">
        <v>2052</v>
      </c>
      <c r="C63">
        <f>SUMIF($A$2:$A$19,$B22,AL$2:AL$19)</f>
        <v>4908262.0169973364</v>
      </c>
      <c r="D63">
        <f>SUMIF($A$2:$A$19,$B23,AL$2:AL$19)</f>
        <v>5920088.7236393942</v>
      </c>
      <c r="E63">
        <f>SUMIF($A$2:$A$19,$B24,AL$2:AL$19)</f>
        <v>2676561.4667137852</v>
      </c>
      <c r="F63">
        <f>SUMIF($A$2:$A$19,$B25,AL$2:AL$19)</f>
        <v>2653747.1554931747</v>
      </c>
      <c r="G63">
        <f>SUMIF($A$2:$A$19,$B26,AL$2:AL$19)</f>
        <v>2556016.2795272926</v>
      </c>
      <c r="H63">
        <f>SUMIF($A$2:$A$19,$B27,AL$2:AL$19)</f>
        <v>2492530.9232986011</v>
      </c>
    </row>
    <row r="64" spans="2:8">
      <c r="B64">
        <v>2053</v>
      </c>
      <c r="C64">
        <f>SUMIF($A$2:$A$19,$B22,AM$2:AM$19)</f>
        <v>5006427.2573372833</v>
      </c>
      <c r="D64">
        <f>SUMIF($A$2:$A$19,$B23,AM$2:AM$19)</f>
        <v>6038490.4981121821</v>
      </c>
      <c r="E64">
        <f>SUMIF($A$2:$A$19,$B24,AM$2:AM$19)</f>
        <v>2730092.6960480609</v>
      </c>
      <c r="F64">
        <f>SUMIF($A$2:$A$19,$B25,AM$2:AM$19)</f>
        <v>2706822.0986030381</v>
      </c>
      <c r="G64">
        <f>SUMIF($A$2:$A$19,$B26,AM$2:AM$19)</f>
        <v>2607136.6051178384</v>
      </c>
      <c r="H64">
        <f>SUMIF($A$2:$A$19,$B27,AM$2:AM$19)</f>
        <v>2542381.5417645727</v>
      </c>
    </row>
    <row r="65" spans="2:8">
      <c r="B65">
        <v>2054</v>
      </c>
      <c r="C65">
        <f>SUMIF($A$2:$A$19,$B22,AN$2:AN$19)</f>
        <v>5106555.8024840299</v>
      </c>
      <c r="D65">
        <f>SUMIF($A$2:$A$19,$B23,AN$2:AN$19)</f>
        <v>6159260.3080744259</v>
      </c>
      <c r="E65">
        <f>SUMIF($A$2:$A$19,$B24,AN$2:AN$19)</f>
        <v>2784694.5499690222</v>
      </c>
      <c r="F65">
        <f>SUMIF($A$2:$A$19,$B25,AN$2:AN$19)</f>
        <v>2760958.5405750992</v>
      </c>
      <c r="G65">
        <f>SUMIF($A$2:$A$19,$B26,AN$2:AN$19)</f>
        <v>2659279.3372201947</v>
      </c>
      <c r="H65">
        <f>SUMIF($A$2:$A$19,$B27,AN$2:AN$19)</f>
        <v>2593229.1725998642</v>
      </c>
    </row>
    <row r="66" spans="2:8">
      <c r="B66">
        <v>2055</v>
      </c>
      <c r="C66">
        <f>SUMIF($A$2:$A$19,$B22,AO$2:AO$19)</f>
        <v>5208686.9185337108</v>
      </c>
      <c r="D66">
        <f>SUMIF($A$2:$A$19,$B23,AO$2:AO$19)</f>
        <v>6282445.5142359147</v>
      </c>
      <c r="E66">
        <f>SUMIF($A$2:$A$19,$B24,AO$2:AO$19)</f>
        <v>2840388.4409684031</v>
      </c>
      <c r="F66">
        <f>SUMIF($A$2:$A$19,$B25,AO$2:AO$19)</f>
        <v>2816177.7113866014</v>
      </c>
      <c r="G66">
        <f>SUMIF($A$2:$A$19,$B26,AO$2:AO$19)</f>
        <v>2712464.9239645987</v>
      </c>
      <c r="H66">
        <f>SUMIF($A$2:$A$19,$B27,AO$2:AO$19)</f>
        <v>2645093.7560518617</v>
      </c>
    </row>
    <row r="67" spans="2:8">
      <c r="B67">
        <v>2056</v>
      </c>
      <c r="C67">
        <f>SUMIF($A$2:$A$19,$B22,AP$2:AP$19)</f>
        <v>5312860.6569043845</v>
      </c>
      <c r="D67">
        <f>SUMIF($A$2:$A$19,$B23,AP$2:AP$19)</f>
        <v>6408094.4245206323</v>
      </c>
      <c r="E67">
        <f>SUMIF($A$2:$A$19,$B24,AP$2:AP$19)</f>
        <v>2897196.2097877706</v>
      </c>
      <c r="F67">
        <f>SUMIF($A$2:$A$19,$B25,AP$2:AP$19)</f>
        <v>2872501.265614334</v>
      </c>
      <c r="G67">
        <f>SUMIF($A$2:$A$19,$B26,AP$2:AP$19)</f>
        <v>2766714.2224438912</v>
      </c>
      <c r="H67">
        <f>SUMIF($A$2:$A$19,$B27,AP$2:AP$19)</f>
        <v>2697995.6311728992</v>
      </c>
    </row>
    <row r="68" spans="2:8">
      <c r="B68">
        <v>2057</v>
      </c>
      <c r="C68">
        <f>SUMIF($A$2:$A$19,$B22,AQ$2:AQ$19)</f>
        <v>5419117.8700424731</v>
      </c>
      <c r="D68">
        <f>SUMIF($A$2:$A$19,$B23,AQ$2:AQ$19)</f>
        <v>6536256.3130110456</v>
      </c>
      <c r="E68">
        <f>SUMIF($A$2:$A$19,$B24,AQ$2:AQ$19)</f>
        <v>2955140.1339835259</v>
      </c>
      <c r="F68">
        <f>SUMIF($A$2:$A$19,$B25,AQ$2:AQ$19)</f>
        <v>2929951.2909266208</v>
      </c>
      <c r="G68">
        <f>SUMIF($A$2:$A$19,$B26,AQ$2:AQ$19)</f>
        <v>2822048.5068927687</v>
      </c>
      <c r="H68">
        <f>SUMIF($A$2:$A$19,$B27,AQ$2:AQ$19)</f>
        <v>2751955.5437963572</v>
      </c>
    </row>
    <row r="69" spans="2:8">
      <c r="B69">
        <v>2058</v>
      </c>
      <c r="C69">
        <f>SUMIF($A$2:$A$19,$B22,AR$2:AR$19)</f>
        <v>5527500.2274433225</v>
      </c>
      <c r="D69">
        <f>SUMIF($A$2:$A$19,$B23,AR$2:AR$19)</f>
        <v>6666981.4392712656</v>
      </c>
      <c r="E69">
        <f>SUMIF($A$2:$A$19,$B24,AR$2:AR$19)</f>
        <v>3014242.9366631964</v>
      </c>
      <c r="F69">
        <f>SUMIF($A$2:$A$19,$B25,AR$2:AR$19)</f>
        <v>2988550.3167451532</v>
      </c>
      <c r="G69">
        <f>SUMIF($A$2:$A$19,$B26,AR$2:AR$19)</f>
        <v>2878489.4770306242</v>
      </c>
      <c r="H69">
        <f>SUMIF($A$2:$A$19,$B27,AR$2:AR$19)</f>
        <v>2806994.6546722841</v>
      </c>
    </row>
    <row r="70" spans="2:8">
      <c r="B70">
        <v>2059</v>
      </c>
      <c r="C70">
        <f>SUMIF($A$2:$A$19,$B22,AS$2:AS$19)</f>
        <v>5638050.2319921888</v>
      </c>
      <c r="D70">
        <f>SUMIF($A$2:$A$19,$B23,AS$2:AS$19)</f>
        <v>6800321.0680566914</v>
      </c>
      <c r="E70">
        <f>SUMIF($A$2:$A$19,$B24,AS$2:AS$19)</f>
        <v>3074527.7953964612</v>
      </c>
      <c r="F70">
        <f>SUMIF($A$2:$A$19,$B25,AS$2:AS$19)</f>
        <v>3048321.3230800563</v>
      </c>
      <c r="G70">
        <f>SUMIF($A$2:$A$19,$B26,AS$2:AS$19)</f>
        <v>2936059.2665712368</v>
      </c>
      <c r="H70">
        <f>SUMIF($A$2:$A$19,$B27,AS$2:AS$19)</f>
        <v>2863134.5477657299</v>
      </c>
    </row>
    <row r="71" spans="2:8">
      <c r="B71">
        <v>2060</v>
      </c>
      <c r="C71">
        <f>SUMIF($A$2:$A$19,$B22,AT$2:AT$19)</f>
        <v>5750811.2366320323</v>
      </c>
      <c r="D71">
        <f>SUMIF($A$2:$A$19,$B23,AT$2:AT$19)</f>
        <v>6936327.4894178249</v>
      </c>
      <c r="E71">
        <f>SUMIF($A$2:$A$19,$B24,AT$2:AT$19)</f>
        <v>3136018.3513043895</v>
      </c>
      <c r="F71">
        <f>SUMIF($A$2:$A$19,$B25,AT$2:AT$19)</f>
        <v>3109287.749541657</v>
      </c>
      <c r="G71">
        <f>SUMIF($A$2:$A$19,$B26,AT$2:AT$19)</f>
        <v>2994780.4519026619</v>
      </c>
      <c r="H71">
        <f>SUMIF($A$2:$A$19,$B27,AT$2:AT$19)</f>
        <v>2920397.2387210443</v>
      </c>
    </row>
    <row r="72" spans="2:8">
      <c r="B72">
        <v>2061</v>
      </c>
      <c r="C72">
        <f>SUMIF($A$2:$A$19,$B22,AU$2:AU$19)</f>
        <v>5865827.4613646744</v>
      </c>
      <c r="D72">
        <f>SUMIF($A$2:$A$19,$B23,AU$2:AU$19)</f>
        <v>7075054.0392061817</v>
      </c>
      <c r="E72">
        <f>SUMIF($A$2:$A$19,$B24,AU$2:AU$19)</f>
        <v>3198738.7183304778</v>
      </c>
      <c r="F72">
        <f>SUMIF($A$2:$A$19,$B25,AU$2:AU$19)</f>
        <v>3171473.5045324904</v>
      </c>
      <c r="G72">
        <f>SUMIF($A$2:$A$19,$B26,AU$2:AU$19)</f>
        <v>3054676.0609407155</v>
      </c>
      <c r="H72">
        <f>SUMIF($A$2:$A$19,$B27,AU$2:AU$19)</f>
        <v>2978805.1834954652</v>
      </c>
    </row>
    <row r="73" spans="2:8">
      <c r="B73">
        <v>2062</v>
      </c>
      <c r="C73">
        <f>SUMIF($A$2:$A$19,$B22,AV$2:AV$19)</f>
        <v>5983144.010591967</v>
      </c>
      <c r="D73">
        <f>SUMIF($A$2:$A$19,$B23,AV$2:AV$19)</f>
        <v>7216555.119990305</v>
      </c>
      <c r="E73">
        <f>SUMIF($A$2:$A$19,$B24,AV$2:AV$19)</f>
        <v>3262713.4926970876</v>
      </c>
      <c r="F73">
        <f>SUMIF($A$2:$A$19,$B25,AV$2:AV$19)</f>
        <v>3234902.9746231404</v>
      </c>
      <c r="G73">
        <f>SUMIF($A$2:$A$19,$B26,AV$2:AV$19)</f>
        <v>3115769.5821595294</v>
      </c>
      <c r="H73">
        <f>SUMIF($A$2:$A$19,$B27,AV$2:AV$19)</f>
        <v>3038381.2871653745</v>
      </c>
    </row>
    <row r="74" spans="2:8">
      <c r="B74">
        <v>2063</v>
      </c>
      <c r="C74">
        <f>SUMIF($A$2:$A$19,$B22,AW$2:AW$19)</f>
        <v>6102806.8908038065</v>
      </c>
      <c r="D74">
        <f>SUMIF($A$2:$A$19,$B23,AW$2:AW$19)</f>
        <v>7360886.2223901115</v>
      </c>
      <c r="E74">
        <f>SUMIF($A$2:$A$19,$B24,AW$2:AW$19)</f>
        <v>3327967.7625510292</v>
      </c>
      <c r="F74">
        <f>SUMIF($A$2:$A$19,$B25,AW$2:AW$19)</f>
        <v>3299601.0341156032</v>
      </c>
      <c r="G74">
        <f>SUMIF($A$2:$A$19,$B26,AW$2:AW$19)</f>
        <v>3178084.9738027202</v>
      </c>
      <c r="H74">
        <f>SUMIF($A$2:$A$19,$B27,AW$2:AW$19)</f>
        <v>3099148.9129086821</v>
      </c>
    </row>
    <row r="75" spans="2:8">
      <c r="B75">
        <v>2064</v>
      </c>
      <c r="C75">
        <f>SUMIF($A$2:$A$19,$B22,AX$2:AX$19)</f>
        <v>6224863.0286198827</v>
      </c>
      <c r="D75">
        <f>SUMIF($A$2:$A$19,$B23,AX$2:AX$19)</f>
        <v>7508103.9468379132</v>
      </c>
      <c r="E75">
        <f>SUMIF($A$2:$A$19,$B24,AX$2:AX$19)</f>
        <v>3394527.11780205</v>
      </c>
      <c r="F75">
        <f>SUMIF($A$2:$A$19,$B25,AX$2:AX$19)</f>
        <v>3365593.0547979153</v>
      </c>
      <c r="G75">
        <f>SUMIF($A$2:$A$19,$B26,AX$2:AX$19)</f>
        <v>3241646.6732787746</v>
      </c>
      <c r="H75">
        <f>SUMIF($A$2:$A$19,$B27,AX$2:AX$19)</f>
        <v>3161131.891166856</v>
      </c>
    </row>
    <row r="76" spans="2:8">
      <c r="B76">
        <v>2065</v>
      </c>
      <c r="C76">
        <f>SUMIF($A$2:$A$19,$B22,AY$2:AY$19)</f>
        <v>6349360.2891922807</v>
      </c>
      <c r="D76">
        <f>SUMIF($A$2:$A$19,$B23,AY$2:AY$19)</f>
        <v>7658266.0257746717</v>
      </c>
      <c r="E76">
        <f>SUMIF($A$2:$A$19,$B24,AY$2:AY$19)</f>
        <v>3462417.6601580908</v>
      </c>
      <c r="F76">
        <f>SUMIF($A$2:$A$19,$B25,AY$2:AY$19)</f>
        <v>3432904.9158938741</v>
      </c>
      <c r="G76">
        <f>SUMIF($A$2:$A$19,$B26,AY$2:AY$19)</f>
        <v>3306479.6067443499</v>
      </c>
      <c r="H76">
        <f>SUMIF($A$2:$A$19,$B27,AY$2:AY$19)</f>
        <v>3224354.5289901928</v>
      </c>
    </row>
    <row r="77" spans="2:8">
      <c r="B77">
        <v>2066</v>
      </c>
      <c r="C77">
        <f>SUMIF($A$2:$A$19,$B22,AZ$2:AZ$19)</f>
        <v>6476347.4949761266</v>
      </c>
      <c r="D77">
        <f>SUMIF($A$2:$A$19,$B23,AZ$2:AZ$19)</f>
        <v>7811431.3462901656</v>
      </c>
      <c r="E77">
        <f>SUMIF($A$2:$A$19,$B24,AZ$2:AZ$19)</f>
        <v>3531666.0133612528</v>
      </c>
      <c r="F77">
        <f>SUMIF($A$2:$A$19,$B25,AZ$2:AZ$19)</f>
        <v>3501563.0142117515</v>
      </c>
      <c r="G77">
        <f>SUMIF($A$2:$A$19,$B26,AZ$2:AZ$19)</f>
        <v>3372609.1988792373</v>
      </c>
      <c r="H77">
        <f>SUMIF($A$2:$A$19,$B27,AZ$2:AZ$19)</f>
        <v>3288841.6195699968</v>
      </c>
    </row>
    <row r="78" spans="2:8">
      <c r="B78">
        <v>2067</v>
      </c>
      <c r="C78">
        <f>SUMIF($A$2:$A$19,$B22,BA$2:BA$19)</f>
        <v>6605874.4448756501</v>
      </c>
      <c r="D78">
        <f>SUMIF($A$2:$A$19,$B23,BA$2:BA$19)</f>
        <v>7967659.9732159693</v>
      </c>
      <c r="E78">
        <f>SUMIF($A$2:$A$19,$B24,BA$2:BA$19)</f>
        <v>3602299.3336284785</v>
      </c>
      <c r="F78">
        <f>SUMIF($A$2:$A$19,$B25,BA$2:BA$19)</f>
        <v>3571594.2744959863</v>
      </c>
      <c r="G78">
        <f>SUMIF($A$2:$A$19,$B26,BA$2:BA$19)</f>
        <v>3440061.3828568216</v>
      </c>
      <c r="H78">
        <f>SUMIF($A$2:$A$19,$B27,BA$2:BA$19)</f>
        <v>3354618.4519613967</v>
      </c>
    </row>
    <row r="79" spans="2:8">
      <c r="B79">
        <v>2068</v>
      </c>
      <c r="C79">
        <f>SUMIF($A$2:$A$19,$B22,BB$2:BB$19)</f>
        <v>6737991.9337731628</v>
      </c>
      <c r="D79">
        <f>SUMIF($A$2:$A$19,$B23,BB$2:BB$19)</f>
        <v>8127013.1726802886</v>
      </c>
      <c r="E79">
        <f>SUMIF($A$2:$A$19,$B24,BB$2:BB$19)</f>
        <v>3674345.3203010475</v>
      </c>
      <c r="F79">
        <f>SUMIF($A$2:$A$19,$B25,BB$2:BB$19)</f>
        <v>3643026.1599859064</v>
      </c>
      <c r="G79">
        <f>SUMIF($A$2:$A$19,$B26,BB$2:BB$19)</f>
        <v>3508862.6105139581</v>
      </c>
      <c r="H79">
        <f>SUMIF($A$2:$A$19,$B27,BB$2:BB$19)</f>
        <v>3421710.8210006249</v>
      </c>
    </row>
    <row r="80" spans="2:8">
      <c r="B80">
        <v>2069</v>
      </c>
      <c r="C80">
        <f>SUMIF($A$2:$A$19,$B22,BC$2:BC$19)</f>
        <v>6872751.7724486254</v>
      </c>
      <c r="D80">
        <f>SUMIF($A$2:$A$19,$B23,BC$2:BC$19)</f>
        <v>8289553.4361338951</v>
      </c>
      <c r="E80">
        <f>SUMIF($A$2:$A$19,$B24,BC$2:BC$19)</f>
        <v>3747832.2267070683</v>
      </c>
      <c r="F80">
        <f>SUMIF($A$2:$A$19,$B25,BC$2:BC$19)</f>
        <v>3715886.6831856249</v>
      </c>
      <c r="G80">
        <f>SUMIF($A$2:$A$19,$B26,BC$2:BC$19)</f>
        <v>3579039.8627242371</v>
      </c>
      <c r="H80">
        <f>SUMIF($A$2:$A$19,$B27,BC$2:BC$19)</f>
        <v>3490145.037420637</v>
      </c>
    </row>
    <row r="81" spans="2:8">
      <c r="B81">
        <v>2070</v>
      </c>
      <c r="C81">
        <f>SUMIF($A$2:$A$19,$B22,BD$2:BD$19)</f>
        <v>7010206.8078975985</v>
      </c>
      <c r="D81">
        <f>SUMIF($A$2:$A$19,$B23,BD$2:BD$19)</f>
        <v>8455344.5048565734</v>
      </c>
      <c r="E81">
        <f>SUMIF($A$2:$A$19,$B24,BD$2:BD$19)</f>
        <v>3822788.87124121</v>
      </c>
      <c r="F81">
        <f>SUMIF($A$2:$A$19,$B25,BD$2:BD$19)</f>
        <v>3790204.4168493375</v>
      </c>
      <c r="G81">
        <f>SUMIF($A$2:$A$19,$B26,BD$2:BD$19)</f>
        <v>3650620.6599787222</v>
      </c>
      <c r="H81">
        <f>SUMIF($A$2:$A$19,$B27,BD$2:BD$19)</f>
        <v>3559947.9381690496</v>
      </c>
    </row>
  </sheetData>
  <mergeCells count="1">
    <mergeCell ref="C29:H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558C6-C31B-488F-9317-8399F211AAAD}">
  <dimension ref="A1:BA114"/>
  <sheetViews>
    <sheetView topLeftCell="C1" zoomScale="119" workbookViewId="0">
      <selection activeCell="H48" sqref="H48"/>
    </sheetView>
  </sheetViews>
  <sheetFormatPr defaultColWidth="8.85546875" defaultRowHeight="14.45"/>
  <cols>
    <col min="1" max="1" width="20.42578125" customWidth="1"/>
    <col min="2" max="2" width="20.85546875" customWidth="1"/>
    <col min="3" max="3" width="17.140625" customWidth="1"/>
    <col min="4" max="9" width="12.5703125" customWidth="1"/>
    <col min="10" max="11" width="9.140625" bestFit="1" customWidth="1"/>
    <col min="12" max="12" width="18.42578125" customWidth="1"/>
    <col min="13" max="13" width="18.140625" bestFit="1" customWidth="1"/>
    <col min="14" max="14" width="13.5703125" bestFit="1" customWidth="1"/>
    <col min="15" max="17" width="12.5703125" bestFit="1" customWidth="1"/>
    <col min="18" max="20" width="9.140625" bestFit="1" customWidth="1"/>
    <col min="21" max="21" width="17.5703125" customWidth="1"/>
  </cols>
  <sheetData>
    <row r="1" spans="1:53">
      <c r="A1" t="s">
        <v>153</v>
      </c>
      <c r="C1">
        <v>1</v>
      </c>
      <c r="D1">
        <v>2</v>
      </c>
      <c r="E1">
        <v>3</v>
      </c>
      <c r="F1">
        <v>4</v>
      </c>
      <c r="G1">
        <v>5</v>
      </c>
      <c r="H1">
        <v>6</v>
      </c>
      <c r="L1" t="s">
        <v>154</v>
      </c>
      <c r="U1" t="s">
        <v>155</v>
      </c>
    </row>
    <row r="2" spans="1:53">
      <c r="B2" s="14"/>
      <c r="C2" s="15" t="s">
        <v>26</v>
      </c>
      <c r="D2" s="15" t="s">
        <v>27</v>
      </c>
      <c r="E2" s="15" t="s">
        <v>28</v>
      </c>
      <c r="F2" s="15" t="s">
        <v>29</v>
      </c>
      <c r="G2" s="15" t="s">
        <v>30</v>
      </c>
      <c r="H2" s="15" t="s">
        <v>31</v>
      </c>
      <c r="I2" t="s">
        <v>156</v>
      </c>
      <c r="J2" t="s">
        <v>157</v>
      </c>
      <c r="M2" t="s">
        <v>26</v>
      </c>
      <c r="N2" t="s">
        <v>27</v>
      </c>
      <c r="O2" t="s">
        <v>28</v>
      </c>
      <c r="P2" t="s">
        <v>29</v>
      </c>
      <c r="Q2" t="s">
        <v>30</v>
      </c>
      <c r="R2" t="s">
        <v>31</v>
      </c>
      <c r="V2" t="s">
        <v>26</v>
      </c>
      <c r="W2" t="s">
        <v>27</v>
      </c>
      <c r="X2" t="s">
        <v>28</v>
      </c>
      <c r="Y2" t="s">
        <v>29</v>
      </c>
      <c r="Z2" t="s">
        <v>30</v>
      </c>
      <c r="AA2" t="s">
        <v>31</v>
      </c>
    </row>
    <row r="3" spans="1:53">
      <c r="B3" s="44" t="s">
        <v>158</v>
      </c>
      <c r="C3" s="45">
        <v>5414700</v>
      </c>
      <c r="D3" s="45">
        <v>3231492</v>
      </c>
      <c r="E3" s="45">
        <v>4614048</v>
      </c>
      <c r="F3" s="45">
        <v>1110012</v>
      </c>
      <c r="G3" s="45">
        <v>1289472</v>
      </c>
      <c r="H3" s="45">
        <v>323820</v>
      </c>
      <c r="I3" s="39">
        <f>SUM(C3:H3)</f>
        <v>15983544</v>
      </c>
      <c r="J3" t="s">
        <v>159</v>
      </c>
      <c r="L3" t="str">
        <f>B3</f>
        <v>Census, July 1, 2019</v>
      </c>
      <c r="M3">
        <f t="shared" ref="M3:R5" si="0">C3/$I3</f>
        <v>0.33876717203643947</v>
      </c>
      <c r="N3">
        <f t="shared" si="0"/>
        <v>0.20217618820957356</v>
      </c>
      <c r="O3">
        <f t="shared" si="0"/>
        <v>0.28867490213684777</v>
      </c>
      <c r="P3">
        <f t="shared" si="0"/>
        <v>6.9447176420948942E-2</v>
      </c>
      <c r="Q3">
        <f t="shared" si="0"/>
        <v>8.0674974210975983E-2</v>
      </c>
      <c r="R3">
        <f t="shared" si="0"/>
        <v>2.0259586985214292E-2</v>
      </c>
      <c r="U3" t="str">
        <f>B3</f>
        <v>Census, July 1, 2019</v>
      </c>
    </row>
    <row r="4" spans="1:53">
      <c r="B4" s="44" t="s">
        <v>160</v>
      </c>
      <c r="C4" s="45">
        <v>6306408</v>
      </c>
      <c r="D4" s="45">
        <v>4212348</v>
      </c>
      <c r="E4" s="45">
        <v>4993764</v>
      </c>
      <c r="F4" s="45">
        <v>1010676</v>
      </c>
      <c r="G4" s="45">
        <v>1266672</v>
      </c>
      <c r="H4" s="45">
        <v>307884</v>
      </c>
      <c r="I4" s="39">
        <f>SUM(C4:H4)</f>
        <v>18097752</v>
      </c>
      <c r="J4" s="40">
        <f>I4/I3</f>
        <v>1.1322740438541039</v>
      </c>
      <c r="L4" t="str">
        <f>B4</f>
        <v>Census, July 1, 2020</v>
      </c>
      <c r="M4">
        <f t="shared" si="0"/>
        <v>0.34846361028706768</v>
      </c>
      <c r="N4">
        <f t="shared" si="0"/>
        <v>0.23275531679293648</v>
      </c>
      <c r="O4">
        <f t="shared" si="0"/>
        <v>0.27593283408900732</v>
      </c>
      <c r="P4">
        <f t="shared" si="0"/>
        <v>5.5845388974277023E-2</v>
      </c>
      <c r="Q4">
        <f t="shared" si="0"/>
        <v>6.999057120464465E-2</v>
      </c>
      <c r="R4">
        <f t="shared" si="0"/>
        <v>1.7012278652066844E-2</v>
      </c>
      <c r="U4" t="str">
        <f>B4</f>
        <v>Census, July 1, 2020</v>
      </c>
      <c r="V4" s="40">
        <f t="shared" ref="V4:AA5" si="1">M4/M3-1</f>
        <v>2.8622721004339935E-2</v>
      </c>
      <c r="W4" s="40">
        <f t="shared" si="1"/>
        <v>0.15124990165342789</v>
      </c>
      <c r="X4" s="40">
        <f t="shared" si="1"/>
        <v>-4.4139854048690363E-2</v>
      </c>
      <c r="Y4" s="40">
        <f t="shared" si="1"/>
        <v>-0.19585803408659386</v>
      </c>
      <c r="Z4" s="40">
        <f t="shared" si="1"/>
        <v>-0.13243763770398209</v>
      </c>
      <c r="AA4" s="40">
        <f t="shared" si="1"/>
        <v>-0.16028502138357392</v>
      </c>
    </row>
    <row r="5" spans="1:53">
      <c r="B5" s="44" t="s">
        <v>161</v>
      </c>
      <c r="C5" s="45">
        <v>6406008</v>
      </c>
      <c r="D5" s="45">
        <v>4386948</v>
      </c>
      <c r="E5" s="45">
        <v>5019684</v>
      </c>
      <c r="F5" s="45">
        <v>995544</v>
      </c>
      <c r="G5" s="45">
        <v>1257096</v>
      </c>
      <c r="H5" s="45">
        <v>313836</v>
      </c>
      <c r="I5" s="39">
        <f>SUM(C5:H5)</f>
        <v>18379116</v>
      </c>
      <c r="J5" s="40">
        <f>I5/I4</f>
        <v>1.0155469032838995</v>
      </c>
      <c r="L5" t="str">
        <f>B5</f>
        <v>Census, July 1, 2021</v>
      </c>
      <c r="M5">
        <f t="shared" si="0"/>
        <v>0.34854821091504073</v>
      </c>
      <c r="N5">
        <f t="shared" si="0"/>
        <v>0.23869200237922217</v>
      </c>
      <c r="O5">
        <f t="shared" si="0"/>
        <v>0.27311890299838143</v>
      </c>
      <c r="P5">
        <f t="shared" si="0"/>
        <v>5.4167131868583886E-2</v>
      </c>
      <c r="Q5">
        <f t="shared" si="0"/>
        <v>6.8398066588186285E-2</v>
      </c>
      <c r="R5">
        <f t="shared" si="0"/>
        <v>1.70756852505855E-2</v>
      </c>
      <c r="U5" t="str">
        <f>B5</f>
        <v>Census, July 1, 2021</v>
      </c>
      <c r="V5" s="40">
        <f t="shared" si="1"/>
        <v>2.4278181559145295E-4</v>
      </c>
      <c r="W5" s="40">
        <f t="shared" si="1"/>
        <v>2.5506122343779136E-2</v>
      </c>
      <c r="X5" s="40">
        <f t="shared" si="1"/>
        <v>-1.01978842058289E-2</v>
      </c>
      <c r="Y5" s="40">
        <f t="shared" si="1"/>
        <v>-3.0051847368565365E-2</v>
      </c>
      <c r="Z5" s="40">
        <f t="shared" si="1"/>
        <v>-2.2753130729595838E-2</v>
      </c>
      <c r="AA5" s="40">
        <f t="shared" si="1"/>
        <v>3.7271079210163816E-3</v>
      </c>
    </row>
    <row r="6" spans="1:53">
      <c r="B6" s="44"/>
      <c r="C6" s="42">
        <f t="shared" ref="C6:H6" si="2">C5/C4</f>
        <v>1.0157934596048972</v>
      </c>
      <c r="D6" s="42">
        <f t="shared" si="2"/>
        <v>1.0414495668449046</v>
      </c>
      <c r="E6" s="42">
        <f t="shared" si="2"/>
        <v>1.0051904735586223</v>
      </c>
      <c r="F6" s="42">
        <f t="shared" si="2"/>
        <v>0.98502784275079258</v>
      </c>
      <c r="G6" s="42">
        <f t="shared" si="2"/>
        <v>0.99244003183144491</v>
      </c>
      <c r="H6" s="42">
        <f t="shared" si="2"/>
        <v>1.0193319561912928</v>
      </c>
      <c r="I6" s="39"/>
      <c r="J6" s="40"/>
      <c r="V6" s="40"/>
      <c r="W6" s="40"/>
      <c r="X6" s="40"/>
      <c r="Y6" s="40"/>
      <c r="Z6" s="40"/>
      <c r="AA6" s="40"/>
    </row>
    <row r="7" spans="1:53">
      <c r="U7" t="s">
        <v>162</v>
      </c>
      <c r="AD7" t="s">
        <v>163</v>
      </c>
      <c r="AM7" t="s">
        <v>164</v>
      </c>
      <c r="AV7" t="s">
        <v>165</v>
      </c>
    </row>
    <row r="8" spans="1:53">
      <c r="A8" t="s">
        <v>141</v>
      </c>
      <c r="B8" t="s">
        <v>166</v>
      </c>
      <c r="C8" t="s">
        <v>26</v>
      </c>
      <c r="D8" t="s">
        <v>27</v>
      </c>
      <c r="E8" t="s">
        <v>28</v>
      </c>
      <c r="F8" t="s">
        <v>29</v>
      </c>
      <c r="G8" t="s">
        <v>30</v>
      </c>
      <c r="H8" t="s">
        <v>31</v>
      </c>
      <c r="I8" t="s">
        <v>167</v>
      </c>
      <c r="L8" t="s">
        <v>156</v>
      </c>
      <c r="M8" t="s">
        <v>26</v>
      </c>
      <c r="N8" t="s">
        <v>27</v>
      </c>
      <c r="O8" t="s">
        <v>28</v>
      </c>
      <c r="P8" t="s">
        <v>29</v>
      </c>
      <c r="Q8" t="s">
        <v>30</v>
      </c>
      <c r="R8" t="s">
        <v>31</v>
      </c>
      <c r="V8" t="s">
        <v>26</v>
      </c>
      <c r="W8" t="s">
        <v>27</v>
      </c>
      <c r="X8" t="s">
        <v>28</v>
      </c>
      <c r="Y8" t="s">
        <v>29</v>
      </c>
      <c r="Z8" t="s">
        <v>30</v>
      </c>
      <c r="AA8" t="s">
        <v>31</v>
      </c>
      <c r="AE8" t="s">
        <v>26</v>
      </c>
      <c r="AF8" t="s">
        <v>27</v>
      </c>
      <c r="AG8" t="s">
        <v>28</v>
      </c>
      <c r="AH8" t="s">
        <v>29</v>
      </c>
      <c r="AI8" t="s">
        <v>30</v>
      </c>
      <c r="AJ8" t="s">
        <v>31</v>
      </c>
      <c r="AN8" t="s">
        <v>26</v>
      </c>
      <c r="AO8" t="s">
        <v>27</v>
      </c>
      <c r="AP8" t="s">
        <v>28</v>
      </c>
      <c r="AQ8" t="s">
        <v>29</v>
      </c>
      <c r="AR8" t="s">
        <v>30</v>
      </c>
      <c r="AS8" t="s">
        <v>31</v>
      </c>
      <c r="AV8" t="s">
        <v>26</v>
      </c>
      <c r="AW8" t="s">
        <v>27</v>
      </c>
      <c r="AX8" t="s">
        <v>28</v>
      </c>
      <c r="AY8" t="s">
        <v>29</v>
      </c>
      <c r="AZ8" t="s">
        <v>30</v>
      </c>
      <c r="BA8" t="s">
        <v>31</v>
      </c>
    </row>
    <row r="9" spans="1:53">
      <c r="A9">
        <v>2020</v>
      </c>
      <c r="B9" s="42">
        <f>J4</f>
        <v>1.1322740438541039</v>
      </c>
      <c r="C9" s="42"/>
      <c r="D9" s="42"/>
      <c r="E9" s="42"/>
      <c r="F9" s="42"/>
      <c r="G9" s="42"/>
      <c r="H9" s="42"/>
      <c r="I9" s="43">
        <f>B9</f>
        <v>1.1322740438541039</v>
      </c>
      <c r="J9" s="21"/>
      <c r="K9" s="21"/>
      <c r="L9" s="147">
        <f>I4</f>
        <v>18097752</v>
      </c>
      <c r="M9" s="148">
        <v>6306408</v>
      </c>
      <c r="N9" s="148">
        <v>4212348</v>
      </c>
      <c r="O9" s="148">
        <v>4993764</v>
      </c>
      <c r="P9" s="148">
        <v>1010676</v>
      </c>
      <c r="Q9" s="148">
        <v>1266672</v>
      </c>
      <c r="R9" s="148">
        <v>307884</v>
      </c>
      <c r="S9" s="147" t="b">
        <f>SUM(M9:R9)=L9</f>
        <v>1</v>
      </c>
      <c r="U9" t="s">
        <v>168</v>
      </c>
      <c r="V9" s="158" cm="1">
        <f t="array" ref="V9">SUMPRODUCT('Migration Matrix - invol'!M$78:M$83,TRANSPOSE(Population!$M9:$R9))</f>
        <v>7453.2292890391909</v>
      </c>
      <c r="W9" s="158" cm="1">
        <f t="array" ref="W9">SUMPRODUCT('Migration Matrix - invol'!N$78:N$83,TRANSPOSE(Population!$M9:$R9))</f>
        <v>8712.2451559176097</v>
      </c>
      <c r="X9" s="158" cm="1">
        <f t="array" ref="X9">SUMPRODUCT('Migration Matrix - invol'!O$78:O$83,TRANSPOSE(Population!$M9:$R9))</f>
        <v>8550.4285119235683</v>
      </c>
      <c r="Y9" s="158" cm="1">
        <f t="array" ref="Y9">SUMPRODUCT('Migration Matrix - invol'!P$78:P$83,TRANSPOSE(Population!$M9:$R9))</f>
        <v>11312.119877272791</v>
      </c>
      <c r="Z9" s="158" cm="1">
        <f t="array" ref="Z9">SUMPRODUCT('Migration Matrix - invol'!Q$78:Q$83,TRANSPOSE(Population!$M9:$R9))</f>
        <v>11175.293467735284</v>
      </c>
      <c r="AA9" s="158" cm="1">
        <f t="array" ref="AA9">SUMPRODUCT('Migration Matrix - invol'!R$78:R$83,TRANSPOSE(Population!$M9:$R9))</f>
        <v>11714.072501047252</v>
      </c>
      <c r="AE9">
        <f>SUMPRODUCT('Migration Matrix - invol'!$M$78:$R$78,Population!$M9:$R9)</f>
        <v>8096.4392620166809</v>
      </c>
      <c r="AF9">
        <f>SUMPRODUCT('Migration Matrix - invol'!$M$79:$R$79,Population!$M9:$R9)</f>
        <v>10123.879958115691</v>
      </c>
      <c r="AG9">
        <f>SUMPRODUCT('Migration Matrix - invol'!$M$80:$R$80,Population!$M9:$R9)</f>
        <v>8483.7486428866978</v>
      </c>
      <c r="AH9">
        <f>SUMPRODUCT('Migration Matrix - invol'!$M$81:$R$81,Population!$M9:$R9)</f>
        <v>7969.0503933915497</v>
      </c>
      <c r="AI9">
        <f>SUMPRODUCT('Migration Matrix - invol'!$M$82:$R$82,Population!$M9:$R9)</f>
        <v>8081.3332004915164</v>
      </c>
      <c r="AJ9">
        <f>SUMPRODUCT('Migration Matrix - invol'!$M$83:$R$83,Population!$M9:$R9)</f>
        <v>4010.3103952148435</v>
      </c>
      <c r="AN9">
        <f>V9-AE9</f>
        <v>-643.20997297749</v>
      </c>
      <c r="AO9">
        <f t="shared" ref="AO9:AO59" si="3">W9-AF9</f>
        <v>-1411.6348021980812</v>
      </c>
      <c r="AP9">
        <f t="shared" ref="AP9:AP59" si="4">X9-AG9</f>
        <v>66.679869036870514</v>
      </c>
      <c r="AQ9">
        <f t="shared" ref="AQ9:AQ59" si="5">Y9-AH9</f>
        <v>3343.0694838812415</v>
      </c>
      <c r="AR9">
        <f t="shared" ref="AR9:AR59" si="6">Z9-AI9</f>
        <v>3093.9602672437677</v>
      </c>
      <c r="AS9">
        <f t="shared" ref="AS9:AS59" si="7">AA9-AJ9</f>
        <v>7703.7621058324094</v>
      </c>
      <c r="AV9" s="66">
        <f t="shared" ref="AV9:AV40" si="8">M9/$L9</f>
        <v>0.34846361028706768</v>
      </c>
      <c r="AW9" s="66">
        <f t="shared" ref="AW9:AW40" si="9">N9/$L9</f>
        <v>0.23275531679293648</v>
      </c>
      <c r="AX9" s="66">
        <f t="shared" ref="AX9:AX40" si="10">O9/$L9</f>
        <v>0.27593283408900732</v>
      </c>
      <c r="AY9" s="66">
        <f t="shared" ref="AY9:AY40" si="11">P9/$L9</f>
        <v>5.5845388974277023E-2</v>
      </c>
      <c r="AZ9" s="66">
        <f t="shared" ref="AZ9:AZ40" si="12">Q9/$L9</f>
        <v>6.999057120464465E-2</v>
      </c>
      <c r="BA9" s="66">
        <f t="shared" ref="BA9:BA40" si="13">R9/$L9</f>
        <v>1.7012278652066844E-2</v>
      </c>
    </row>
    <row r="10" spans="1:53">
      <c r="A10">
        <f t="shared" ref="A10:A41" si="14">A9+1</f>
        <v>2021</v>
      </c>
      <c r="B10" s="42">
        <f>J5</f>
        <v>1.0155469032838995</v>
      </c>
      <c r="C10" s="88"/>
      <c r="D10" s="88"/>
      <c r="E10" s="88"/>
      <c r="F10" s="88"/>
      <c r="G10" s="88"/>
      <c r="H10" s="88"/>
      <c r="I10" s="43">
        <f t="shared" ref="I10:I41" si="15">I9*B10</f>
        <v>1.1498773989047735</v>
      </c>
      <c r="J10" s="21"/>
      <c r="K10" s="21"/>
      <c r="L10" s="147">
        <f>I5</f>
        <v>18379116</v>
      </c>
      <c r="M10" s="148">
        <v>6406008</v>
      </c>
      <c r="N10" s="148">
        <v>4386948</v>
      </c>
      <c r="O10" s="148">
        <v>5019684</v>
      </c>
      <c r="P10" s="148">
        <v>995544</v>
      </c>
      <c r="Q10" s="148">
        <v>1257096</v>
      </c>
      <c r="R10" s="148">
        <v>313836</v>
      </c>
      <c r="S10" s="147" t="b">
        <f t="shared" ref="S10:S59" si="16">SUM(M10:R10)=L10</f>
        <v>1</v>
      </c>
      <c r="U10" t="s">
        <v>169</v>
      </c>
      <c r="V10" s="158" cm="1">
        <f t="array" ref="V10">SUMPRODUCT('Migration Matrix - invol'!M$78:M$83,TRANSPOSE(Population!$M10:$R10))</f>
        <v>7586.9982480142608</v>
      </c>
      <c r="W10" s="158" cm="1">
        <f t="array" ref="W10">SUMPRODUCT('Migration Matrix - invol'!N$78:N$83,TRANSPOSE(Population!$M10:$R10))</f>
        <v>8787.1024580637422</v>
      </c>
      <c r="X10" s="158" cm="1">
        <f t="array" ref="X10">SUMPRODUCT('Migration Matrix - invol'!O$78:O$83,TRANSPOSE(Population!$M10:$R10))</f>
        <v>8735.8060185742906</v>
      </c>
      <c r="Y10" s="158" cm="1">
        <f t="array" ref="Y10">SUMPRODUCT('Migration Matrix - invol'!P$78:P$83,TRANSPOSE(Population!$M10:$R10))</f>
        <v>11521.335684912061</v>
      </c>
      <c r="Z10" s="158" cm="1">
        <f t="array" ref="Z10">SUMPRODUCT('Migration Matrix - invol'!Q$78:Q$83,TRANSPOSE(Population!$M10:$R10))</f>
        <v>11382.049884919494</v>
      </c>
      <c r="AA10" s="158" cm="1">
        <f t="array" ref="AA10">SUMPRODUCT('Migration Matrix - invol'!R$78:R$83,TRANSPOSE(Population!$M10:$R10))</f>
        <v>11914.889324900016</v>
      </c>
      <c r="AE10">
        <f>SUMPRODUCT('Migration Matrix - invol'!$M$78:$R$78,Population!$M10:$R10)</f>
        <v>8221.2461700350723</v>
      </c>
      <c r="AF10">
        <f>SUMPRODUCT('Migration Matrix - invol'!$M$79:$R$79,Population!$M10:$R10)</f>
        <v>10201.72183580598</v>
      </c>
      <c r="AG10">
        <f>SUMPRODUCT('Migration Matrix - invol'!$M$80:$R$80,Population!$M10:$R10)</f>
        <v>8649.1275098647147</v>
      </c>
      <c r="AH10">
        <f>SUMPRODUCT('Migration Matrix - invol'!$M$81:$R$81,Population!$M10:$R10)</f>
        <v>8107.3298488957589</v>
      </c>
      <c r="AI10">
        <f>SUMPRODUCT('Migration Matrix - invol'!$M$82:$R$82,Population!$M10:$R10)</f>
        <v>8221.0261424388536</v>
      </c>
      <c r="AJ10">
        <f>SUMPRODUCT('Migration Matrix - invol'!$M$83:$R$83,Population!$M10:$R10)</f>
        <v>4072.3956004882562</v>
      </c>
      <c r="AN10">
        <f t="shared" ref="AN10:AN59" si="17">V10-AE10</f>
        <v>-634.24792202081153</v>
      </c>
      <c r="AO10">
        <f t="shared" si="3"/>
        <v>-1414.6193777422377</v>
      </c>
      <c r="AP10">
        <f t="shared" si="4"/>
        <v>86.678508709575908</v>
      </c>
      <c r="AQ10">
        <f t="shared" si="5"/>
        <v>3414.0058360163021</v>
      </c>
      <c r="AR10">
        <f t="shared" si="6"/>
        <v>3161.0237424806401</v>
      </c>
      <c r="AS10">
        <f t="shared" si="7"/>
        <v>7842.4937244117591</v>
      </c>
      <c r="AV10" s="66">
        <f t="shared" si="8"/>
        <v>0.34854821091504073</v>
      </c>
      <c r="AW10" s="66">
        <f t="shared" si="9"/>
        <v>0.23869200237922217</v>
      </c>
      <c r="AX10" s="66">
        <f t="shared" si="10"/>
        <v>0.27311890299838143</v>
      </c>
      <c r="AY10" s="66">
        <f t="shared" si="11"/>
        <v>5.4167131868583886E-2</v>
      </c>
      <c r="AZ10" s="66">
        <f t="shared" si="12"/>
        <v>6.8398066588186285E-2</v>
      </c>
      <c r="BA10" s="66">
        <f t="shared" si="13"/>
        <v>1.70756852505855E-2</v>
      </c>
    </row>
    <row r="11" spans="1:53">
      <c r="A11">
        <f t="shared" si="14"/>
        <v>2022</v>
      </c>
      <c r="B11" s="49" cm="1">
        <f t="array" ref="B11">1+pop_growth</f>
        <v>1</v>
      </c>
      <c r="C11" s="117">
        <f>1/6</f>
        <v>0.16666666666666666</v>
      </c>
      <c r="D11" s="117">
        <f t="shared" ref="D11:H26" si="18">1/6</f>
        <v>0.16666666666666666</v>
      </c>
      <c r="E11" s="117">
        <f t="shared" si="18"/>
        <v>0.16666666666666666</v>
      </c>
      <c r="F11" s="117">
        <f t="shared" si="18"/>
        <v>0.16666666666666666</v>
      </c>
      <c r="G11" s="117">
        <f t="shared" si="18"/>
        <v>0.16666666666666666</v>
      </c>
      <c r="H11" s="117">
        <f t="shared" si="18"/>
        <v>0.16666666666666666</v>
      </c>
      <c r="I11" s="21">
        <f t="shared" si="15"/>
        <v>1.1498773989047735</v>
      </c>
      <c r="J11" s="21"/>
      <c r="K11" s="21"/>
      <c r="L11" s="48">
        <f t="shared" ref="L11:L42" si="19">L10*B11</f>
        <v>18379116</v>
      </c>
      <c r="M11" s="61" cm="1">
        <f t="array" ref="M11">SUMPRODUCT($M10:$R10, TRANSPOSE('Migration Matrix - invol'!C$66:C$71))+($B11-1)*$L10*C11</f>
        <v>6391578.4109404953</v>
      </c>
      <c r="N11" s="61" cm="1">
        <f t="array" ref="N11">SUMPRODUCT($M10:$R10, TRANSPOSE('Migration Matrix - invol'!D$66:D$71))+($B11-1)*$L10*D11</f>
        <v>4379702.6005183198</v>
      </c>
      <c r="O11" s="61" cm="1">
        <f t="array" ref="O11">SUMPRODUCT($M10:$R10, TRANSPOSE('Migration Matrix - invol'!E$66:E$71))+($B11-1)*$L10*E11</f>
        <v>5012174.8913810886</v>
      </c>
      <c r="P11" s="61" cm="1">
        <f t="array" ref="P11">SUMPRODUCT($M10:$R10, TRANSPOSE('Migration Matrix - invol'!F$66:F$71))+($B11-1)*$L10*F11</f>
        <v>1004772.5284425522</v>
      </c>
      <c r="Q11" s="61" cm="1">
        <f t="array" ref="Q11">SUMPRODUCT($M10:$R10, TRANSPOSE('Migration Matrix - invol'!G$66:G$71))+($B11-1)*$L10*G11</f>
        <v>1265462.070851237</v>
      </c>
      <c r="R11" s="61" cm="1">
        <f t="array" ref="R11">SUMPRODUCT($M10:$R10, TRANSPOSE('Migration Matrix - invol'!H$66:H$71))+($B11-1)*$L10*H11</f>
        <v>325425.49786630622</v>
      </c>
      <c r="S11" s="147" t="b">
        <f t="shared" si="16"/>
        <v>1</v>
      </c>
      <c r="V11" cm="1">
        <f t="array" ref="V11">SUMPRODUCT('Migration Matrix - invol'!M$78:M$83,TRANSPOSE(Population!$M11:$R11))</f>
        <v>7587.7875699687247</v>
      </c>
      <c r="W11" cm="1">
        <f t="array" ref="W11">SUMPRODUCT('Migration Matrix - invol'!N$78:N$83,TRANSPOSE(Population!$M11:$R11))</f>
        <v>8783.2664466816113</v>
      </c>
      <c r="X11" cm="1">
        <f t="array" ref="X11">SUMPRODUCT('Migration Matrix - invol'!O$78:O$83,TRANSPOSE(Population!$M11:$R11))</f>
        <v>8731.5488966758003</v>
      </c>
      <c r="Y11" cm="1">
        <f t="array" ref="Y11">SUMPRODUCT('Migration Matrix - invol'!P$78:P$83,TRANSPOSE(Population!$M11:$R11))</f>
        <v>11507.91304588847</v>
      </c>
      <c r="Z11" cm="1">
        <f t="array" ref="Z11">SUMPRODUCT('Migration Matrix - invol'!Q$78:Q$83,TRANSPOSE(Population!$M11:$R11))</f>
        <v>11368.914321817594</v>
      </c>
      <c r="AA11" cm="1">
        <f t="array" ref="AA11">SUMPRODUCT('Migration Matrix - invol'!R$78:R$83,TRANSPOSE(Population!$M11:$R11))</f>
        <v>11903.158094399008</v>
      </c>
      <c r="AE11">
        <f>SUMPRODUCT('Migration Matrix - invol'!$M$78:$R$78,Population!$M11:$R11)</f>
        <v>8231.1541407800632</v>
      </c>
      <c r="AF11">
        <f>SUMPRODUCT('Migration Matrix - invol'!$M$79:$R$79,Population!$M11:$R11)</f>
        <v>10207.00447321438</v>
      </c>
      <c r="AG11">
        <f>SUMPRODUCT('Migration Matrix - invol'!$M$80:$R$80,Population!$M11:$R11)</f>
        <v>8653.9890367567568</v>
      </c>
      <c r="AH11">
        <f>SUMPRODUCT('Migration Matrix - invol'!$M$81:$R$81,Population!$M11:$R11)</f>
        <v>8103.0258586626978</v>
      </c>
      <c r="AI11">
        <f>SUMPRODUCT('Migration Matrix - invol'!$M$82:$R$82,Population!$M11:$R11)</f>
        <v>8217.0092281274883</v>
      </c>
      <c r="AJ11">
        <f>SUMPRODUCT('Migration Matrix - invol'!$M$83:$R$83,Population!$M11:$R11)</f>
        <v>4069.7830187777809</v>
      </c>
      <c r="AN11">
        <f t="shared" si="17"/>
        <v>-643.36657081133853</v>
      </c>
      <c r="AO11">
        <f t="shared" si="3"/>
        <v>-1423.7380265327683</v>
      </c>
      <c r="AP11">
        <f t="shared" si="4"/>
        <v>77.559859919043447</v>
      </c>
      <c r="AQ11">
        <f t="shared" si="5"/>
        <v>3404.8871872257723</v>
      </c>
      <c r="AR11">
        <f t="shared" si="6"/>
        <v>3151.9050936901058</v>
      </c>
      <c r="AS11">
        <f t="shared" si="7"/>
        <v>7833.3750756212276</v>
      </c>
      <c r="AV11" s="66">
        <f t="shared" si="8"/>
        <v>0.34776310302086866</v>
      </c>
      <c r="AW11" s="66">
        <f t="shared" si="9"/>
        <v>0.23829778322952636</v>
      </c>
      <c r="AX11" s="66">
        <f t="shared" si="10"/>
        <v>0.27271033554503321</v>
      </c>
      <c r="AY11" s="66">
        <f t="shared" si="11"/>
        <v>5.4669252234033031E-2</v>
      </c>
      <c r="AZ11" s="66">
        <f t="shared" si="12"/>
        <v>6.8853260997495044E-2</v>
      </c>
      <c r="BA11" s="66">
        <f t="shared" si="13"/>
        <v>1.7706264973043655E-2</v>
      </c>
    </row>
    <row r="12" spans="1:53">
      <c r="A12">
        <f t="shared" si="14"/>
        <v>2023</v>
      </c>
      <c r="B12" s="49" cm="1">
        <f t="array" ref="B12">1+pop_growth</f>
        <v>1</v>
      </c>
      <c r="C12" s="117">
        <f t="shared" ref="C12:H59" si="20">1/6</f>
        <v>0.16666666666666666</v>
      </c>
      <c r="D12" s="117">
        <f t="shared" si="18"/>
        <v>0.16666666666666666</v>
      </c>
      <c r="E12" s="117">
        <f t="shared" si="18"/>
        <v>0.16666666666666666</v>
      </c>
      <c r="F12" s="117">
        <f t="shared" si="18"/>
        <v>0.16666666666666666</v>
      </c>
      <c r="G12" s="117">
        <f t="shared" si="18"/>
        <v>0.16666666666666666</v>
      </c>
      <c r="H12" s="117">
        <f t="shared" si="18"/>
        <v>0.16666666666666666</v>
      </c>
      <c r="I12" s="21">
        <f t="shared" si="15"/>
        <v>1.1498773989047735</v>
      </c>
      <c r="J12" s="21"/>
      <c r="K12" s="21"/>
      <c r="L12" s="48">
        <f t="shared" si="19"/>
        <v>18379116</v>
      </c>
      <c r="M12" s="61" cm="1">
        <f t="array" ref="M12">SUMPRODUCT($M11:$R11, TRANSPOSE('Migration Matrix - invol'!C$66:C$71))+($B12-1)*$L11*C12</f>
        <v>6377199.2219368927</v>
      </c>
      <c r="N12" s="61" cm="1">
        <f t="array" ref="N12">SUMPRODUCT($M11:$R11, TRANSPOSE('Migration Matrix - invol'!D$66:D$71))+($B12-1)*$L11*D12</f>
        <v>4372479.8439990776</v>
      </c>
      <c r="O12" s="61" cm="1">
        <f t="array" ref="O12">SUMPRODUCT($M11:$R11, TRANSPOSE('Migration Matrix - invol'!E$66:E$71))+($B12-1)*$L11*E12</f>
        <v>5004685.8296616608</v>
      </c>
      <c r="P12" s="61" cm="1">
        <f t="array" ref="P12">SUMPRODUCT($M11:$R11, TRANSPOSE('Migration Matrix - invol'!F$66:F$71))+($B12-1)*$L11*F12</f>
        <v>1013966.0808634262</v>
      </c>
      <c r="Q12" s="61" cm="1">
        <f t="array" ref="Q12">SUMPRODUCT($M11:$R11, TRANSPOSE('Migration Matrix - invol'!G$66:G$71))+($B12-1)*$L11*G12</f>
        <v>1273794.8683910782</v>
      </c>
      <c r="R12" s="61" cm="1">
        <f t="array" ref="R12">SUMPRODUCT($M11:$R11, TRANSPOSE('Migration Matrix - invol'!H$66:H$71))+($B12-1)*$L11*H12</f>
        <v>336990.1551478632</v>
      </c>
      <c r="S12" s="147" t="b">
        <f t="shared" si="16"/>
        <v>1</v>
      </c>
      <c r="V12" cm="1">
        <f t="array" ref="V12">SUMPRODUCT('Migration Matrix - invol'!M$78:M$83,TRANSPOSE(Population!$M12:$R12))</f>
        <v>7588.568491899855</v>
      </c>
      <c r="W12" cm="1">
        <f t="array" ref="W12">SUMPRODUCT('Migration Matrix - invol'!N$78:N$83,TRANSPOSE(Population!$M12:$R12))</f>
        <v>8779.4401330663222</v>
      </c>
      <c r="X12" cm="1">
        <f t="array" ref="X12">SUMPRODUCT('Migration Matrix - invol'!O$78:O$83,TRANSPOSE(Population!$M12:$R12))</f>
        <v>8727.3050028703819</v>
      </c>
      <c r="Y12" cm="1">
        <f t="array" ref="Y12">SUMPRODUCT('Migration Matrix - invol'!P$78:P$83,TRANSPOSE(Population!$M12:$R12))</f>
        <v>11494.532925743484</v>
      </c>
      <c r="Z12" cm="1">
        <f t="array" ref="Z12">SUMPRODUCT('Migration Matrix - invol'!Q$78:Q$83,TRANSPOSE(Population!$M12:$R12))</f>
        <v>11355.820941481759</v>
      </c>
      <c r="AA12" cm="1">
        <f t="array" ref="AA12">SUMPRODUCT('Migration Matrix - invol'!R$78:R$83,TRANSPOSE(Population!$M12:$R12))</f>
        <v>11891.458670430655</v>
      </c>
      <c r="AE12">
        <f>SUMPRODUCT('Migration Matrix - invol'!$M$78:$R$78,Population!$M12:$R12)</f>
        <v>8241.0275046989445</v>
      </c>
      <c r="AF12">
        <f>SUMPRODUCT('Migration Matrix - invol'!$M$79:$R$79,Population!$M12:$R12)</f>
        <v>10212.270601586841</v>
      </c>
      <c r="AG12">
        <f>SUMPRODUCT('Migration Matrix - invol'!$M$80:$R$80,Population!$M12:$R12)</f>
        <v>8658.8375849390868</v>
      </c>
      <c r="AH12">
        <f>SUMPRODUCT('Migration Matrix - invol'!$M$81:$R$81,Population!$M12:$R12)</f>
        <v>8098.7381805054629</v>
      </c>
      <c r="AI12">
        <f>SUMPRODUCT('Migration Matrix - invol'!$M$82:$R$82,Population!$M12:$R12)</f>
        <v>8213.0082897794018</v>
      </c>
      <c r="AJ12">
        <f>SUMPRODUCT('Migration Matrix - invol'!$M$83:$R$83,Population!$M12:$R12)</f>
        <v>4067.1760367971769</v>
      </c>
      <c r="AN12">
        <f t="shared" si="17"/>
        <v>-652.45901279908958</v>
      </c>
      <c r="AO12">
        <f t="shared" si="3"/>
        <v>-1432.8304685205185</v>
      </c>
      <c r="AP12">
        <f t="shared" si="4"/>
        <v>68.467417931295131</v>
      </c>
      <c r="AQ12">
        <f t="shared" si="5"/>
        <v>3395.7947452380213</v>
      </c>
      <c r="AR12">
        <f t="shared" si="6"/>
        <v>3142.8126517023575</v>
      </c>
      <c r="AS12">
        <f t="shared" si="7"/>
        <v>7824.2826336334783</v>
      </c>
      <c r="AV12" s="66">
        <f t="shared" si="8"/>
        <v>0.34698073737261859</v>
      </c>
      <c r="AW12" s="66">
        <f t="shared" si="9"/>
        <v>0.23790479607392856</v>
      </c>
      <c r="AX12" s="66">
        <f t="shared" si="10"/>
        <v>0.27230285883508548</v>
      </c>
      <c r="AY12" s="66">
        <f t="shared" si="11"/>
        <v>5.5169469568798965E-2</v>
      </c>
      <c r="AZ12" s="66">
        <f t="shared" si="12"/>
        <v>6.9306645019873547E-2</v>
      </c>
      <c r="BA12" s="66">
        <f t="shared" si="13"/>
        <v>1.833549312969477E-2</v>
      </c>
    </row>
    <row r="13" spans="1:53">
      <c r="A13">
        <f t="shared" si="14"/>
        <v>2024</v>
      </c>
      <c r="B13" s="49" cm="1">
        <f t="array" ref="B13">1+pop_growth</f>
        <v>1</v>
      </c>
      <c r="C13" s="117">
        <f t="shared" si="20"/>
        <v>0.16666666666666666</v>
      </c>
      <c r="D13" s="117">
        <f t="shared" si="18"/>
        <v>0.16666666666666666</v>
      </c>
      <c r="E13" s="117">
        <f t="shared" si="18"/>
        <v>0.16666666666666666</v>
      </c>
      <c r="F13" s="117">
        <f t="shared" si="18"/>
        <v>0.16666666666666666</v>
      </c>
      <c r="G13" s="117">
        <f t="shared" si="18"/>
        <v>0.16666666666666666</v>
      </c>
      <c r="H13" s="117">
        <f t="shared" si="18"/>
        <v>0.16666666666666666</v>
      </c>
      <c r="I13" s="21">
        <f t="shared" si="15"/>
        <v>1.1498773989047735</v>
      </c>
      <c r="J13" s="21"/>
      <c r="K13" s="21"/>
      <c r="L13" s="48">
        <f t="shared" si="19"/>
        <v>18379116</v>
      </c>
      <c r="M13" s="61" cm="1">
        <f t="array" ref="M13">SUMPRODUCT($M12:$R12, TRANSPOSE('Migration Matrix - invol'!C$66:C$71))+($B13-1)*$L12*C13</f>
        <v>6362870.2512977831</v>
      </c>
      <c r="N13" s="61" cm="1">
        <f t="array" ref="N13">SUMPRODUCT($M12:$R12, TRANSPOSE('Migration Matrix - invol'!D$66:D$71))+($B13-1)*$L12*D13</f>
        <v>4365279.6573892673</v>
      </c>
      <c r="O13" s="61" cm="1">
        <f t="array" ref="O13">SUMPRODUCT($M12:$R12, TRANSPOSE('Migration Matrix - invol'!E$66:E$71))+($B13-1)*$L12*E13</f>
        <v>4997216.763199131</v>
      </c>
      <c r="P13" s="61" cm="1">
        <f t="array" ref="P13">SUMPRODUCT($M12:$R12, TRANSPOSE('Migration Matrix - invol'!F$66:F$71))+($B13-1)*$L12*F13</f>
        <v>1023124.7814477807</v>
      </c>
      <c r="Q13" s="61" cm="1">
        <f t="array" ref="Q13">SUMPRODUCT($M12:$R12, TRANSPOSE('Migration Matrix - invol'!G$66:G$71))+($B13-1)*$L12*G13</f>
        <v>1282094.5148823888</v>
      </c>
      <c r="R13" s="61" cm="1">
        <f t="array" ref="R13">SUMPRODUCT($M12:$R12, TRANSPOSE('Migration Matrix - invol'!H$66:H$71))+($B13-1)*$L12*H13</f>
        <v>348530.03178364818</v>
      </c>
      <c r="S13" s="147" t="b">
        <f t="shared" si="16"/>
        <v>1</v>
      </c>
      <c r="V13" cm="1">
        <f t="array" ref="V13">SUMPRODUCT('Migration Matrix - invol'!M$78:M$83,TRANSPOSE(Population!$M13:$R13))</f>
        <v>7589.3410572431267</v>
      </c>
      <c r="W13" cm="1">
        <f t="array" ref="W13">SUMPRODUCT('Migration Matrix - invol'!N$78:N$83,TRANSPOSE(Population!$M13:$R13))</f>
        <v>8775.6234891593976</v>
      </c>
      <c r="X13" cm="1">
        <f t="array" ref="X13">SUMPRODUCT('Migration Matrix - invol'!O$78:O$83,TRANSPOSE(Population!$M13:$R13))</f>
        <v>8723.0742892707403</v>
      </c>
      <c r="Y13" cm="1">
        <f t="array" ref="Y13">SUMPRODUCT('Migration Matrix - invol'!P$78:P$83,TRANSPOSE(Population!$M13:$R13))</f>
        <v>11481.195185238177</v>
      </c>
      <c r="Z13" cm="1">
        <f t="array" ref="Z13">SUMPRODUCT('Migration Matrix - invol'!Q$78:Q$83,TRANSPOSE(Population!$M13:$R13))</f>
        <v>11342.769603886674</v>
      </c>
      <c r="AA13" cm="1">
        <f t="array" ref="AA13">SUMPRODUCT('Migration Matrix - invol'!R$78:R$83,TRANSPOSE(Population!$M13:$R13))</f>
        <v>11879.790958161513</v>
      </c>
      <c r="AE13">
        <f>SUMPRODUCT('Migration Matrix - invol'!$M$78:$R$78,Population!$M13:$R13)</f>
        <v>8250.8663865487815</v>
      </c>
      <c r="AF13">
        <f>SUMPRODUCT('Migration Matrix - invol'!$M$79:$R$79,Population!$M13:$R13)</f>
        <v>10217.520274186481</v>
      </c>
      <c r="AG13">
        <f>SUMPRODUCT('Migration Matrix - invol'!$M$80:$R$80,Population!$M13:$R13)</f>
        <v>8663.6731878460105</v>
      </c>
      <c r="AH13">
        <f>SUMPRODUCT('Migration Matrix - invol'!$M$81:$R$81,Population!$M13:$R13)</f>
        <v>8094.4667565067211</v>
      </c>
      <c r="AI13">
        <f>SUMPRODUCT('Migration Matrix - invol'!$M$82:$R$82,Population!$M13:$R13)</f>
        <v>8209.0232686908821</v>
      </c>
      <c r="AJ13">
        <f>SUMPRODUCT('Migration Matrix - invol'!$M$83:$R$83,Population!$M13:$R13)</f>
        <v>4064.5746410346005</v>
      </c>
      <c r="AN13">
        <f t="shared" si="17"/>
        <v>-661.52532930565485</v>
      </c>
      <c r="AO13">
        <f t="shared" si="3"/>
        <v>-1441.8967850270838</v>
      </c>
      <c r="AP13">
        <f t="shared" si="4"/>
        <v>59.401101424729859</v>
      </c>
      <c r="AQ13">
        <f t="shared" si="5"/>
        <v>3386.728428731456</v>
      </c>
      <c r="AR13">
        <f t="shared" si="6"/>
        <v>3133.7463351957922</v>
      </c>
      <c r="AS13">
        <f t="shared" si="7"/>
        <v>7815.2163171269131</v>
      </c>
      <c r="AV13" s="66">
        <f t="shared" si="8"/>
        <v>0.34620110408453719</v>
      </c>
      <c r="AW13" s="66">
        <f t="shared" si="9"/>
        <v>0.23751303693764528</v>
      </c>
      <c r="AX13" s="66">
        <f t="shared" si="10"/>
        <v>0.27189647005868678</v>
      </c>
      <c r="AY13" s="66">
        <f t="shared" si="11"/>
        <v>5.566779062974414E-2</v>
      </c>
      <c r="AZ13" s="66">
        <f t="shared" si="12"/>
        <v>6.9758225307593069E-2</v>
      </c>
      <c r="BA13" s="66">
        <f t="shared" si="13"/>
        <v>1.8963372981793476E-2</v>
      </c>
    </row>
    <row r="14" spans="1:53">
      <c r="A14">
        <f t="shared" si="14"/>
        <v>2025</v>
      </c>
      <c r="B14" s="49" cm="1">
        <f t="array" ref="B14">1+pop_growth</f>
        <v>1</v>
      </c>
      <c r="C14" s="117">
        <f t="shared" si="20"/>
        <v>0.16666666666666666</v>
      </c>
      <c r="D14" s="117">
        <f t="shared" si="18"/>
        <v>0.16666666666666666</v>
      </c>
      <c r="E14" s="117">
        <f t="shared" si="18"/>
        <v>0.16666666666666666</v>
      </c>
      <c r="F14" s="117">
        <f t="shared" si="18"/>
        <v>0.16666666666666666</v>
      </c>
      <c r="G14" s="117">
        <f t="shared" si="18"/>
        <v>0.16666666666666666</v>
      </c>
      <c r="H14" s="117">
        <f t="shared" si="18"/>
        <v>0.16666666666666666</v>
      </c>
      <c r="I14" s="21">
        <f t="shared" si="15"/>
        <v>1.1498773989047735</v>
      </c>
      <c r="J14" s="21"/>
      <c r="K14" s="21"/>
      <c r="L14" s="48">
        <f t="shared" si="19"/>
        <v>18379116</v>
      </c>
      <c r="M14" s="61" cm="1">
        <f t="array" ref="M14">SUMPRODUCT($M13:$R13, TRANSPOSE('Migration Matrix - invol'!C$66:C$71))+($B14-1)*$L13*C14</f>
        <v>6348591.3179999236</v>
      </c>
      <c r="N14" s="61" cm="1">
        <f t="array" ref="N14">SUMPRODUCT($M13:$R13, TRANSPOSE('Migration Matrix - invol'!D$66:D$71))+($B14-1)*$L13*D14</f>
        <v>4358101.9678748036</v>
      </c>
      <c r="O14" s="61" cm="1">
        <f t="array" ref="O14">SUMPRODUCT($M13:$R13, TRANSPOSE('Migration Matrix - invol'!E$66:E$71))+($B14-1)*$L13*E14</f>
        <v>4989767.640470067</v>
      </c>
      <c r="P14" s="61" cm="1">
        <f t="array" ref="P14">SUMPRODUCT($M13:$R13, TRANSPOSE('Migration Matrix - invol'!F$66:F$71))+($B14-1)*$L13*F14</f>
        <v>1032248.7539516016</v>
      </c>
      <c r="Q14" s="61" cm="1">
        <f t="array" ref="Q14">SUMPRODUCT($M13:$R13, TRANSPOSE('Migration Matrix - invol'!G$66:G$71))+($B14-1)*$L13*G14</f>
        <v>1290361.1321537721</v>
      </c>
      <c r="R14" s="61" cm="1">
        <f t="array" ref="R14">SUMPRODUCT($M13:$R13, TRANSPOSE('Migration Matrix - invol'!H$66:H$71))+($B14-1)*$L13*H14</f>
        <v>360045.18754983152</v>
      </c>
      <c r="S14" s="147" t="b">
        <f t="shared" si="16"/>
        <v>1</v>
      </c>
      <c r="V14" cm="1">
        <f t="array" ref="V14">SUMPRODUCT('Migration Matrix - invol'!M$78:M$83,TRANSPOSE(Population!$M14:$R14))</f>
        <v>7590.1053092399761</v>
      </c>
      <c r="W14" cm="1">
        <f t="array" ref="W14">SUMPRODUCT('Migration Matrix - invol'!N$78:N$83,TRANSPOSE(Population!$M14:$R14))</f>
        <v>8771.8164869929242</v>
      </c>
      <c r="X14" cm="1">
        <f t="array" ref="X14">SUMPRODUCT('Migration Matrix - invol'!O$78:O$83,TRANSPOSE(Population!$M14:$R14))</f>
        <v>8718.8567081772126</v>
      </c>
      <c r="Y14" cm="1">
        <f t="array" ref="Y14">SUMPRODUCT('Migration Matrix - invol'!P$78:P$83,TRANSPOSE(Population!$M14:$R14))</f>
        <v>11467.899685598552</v>
      </c>
      <c r="Z14" cm="1">
        <f t="array" ref="Z14">SUMPRODUCT('Migration Matrix - invol'!Q$78:Q$83,TRANSPOSE(Population!$M14:$R14))</f>
        <v>11329.7601694803</v>
      </c>
      <c r="AA14" cm="1">
        <f t="array" ref="AA14">SUMPRODUCT('Migration Matrix - invol'!R$78:R$83,TRANSPOSE(Population!$M14:$R14))</f>
        <v>11868.154863059613</v>
      </c>
      <c r="AE14">
        <f>SUMPRODUCT('Migration Matrix - invol'!$M$78:$R$78,Population!$M14:$R14)</f>
        <v>8260.6709106278431</v>
      </c>
      <c r="AF14">
        <f>SUMPRODUCT('Migration Matrix - invol'!$M$79:$R$79,Population!$M14:$R14)</f>
        <v>10222.753544102219</v>
      </c>
      <c r="AG14">
        <f>SUMPRODUCT('Migration Matrix - invol'!$M$80:$R$80,Population!$M14:$R14)</f>
        <v>8668.4958788346958</v>
      </c>
      <c r="AH14">
        <f>SUMPRODUCT('Migration Matrix - invol'!$M$81:$R$81,Population!$M14:$R14)</f>
        <v>8090.211528949304</v>
      </c>
      <c r="AI14">
        <f>SUMPRODUCT('Migration Matrix - invol'!$M$82:$R$82,Population!$M14:$R14)</f>
        <v>8205.054106366717</v>
      </c>
      <c r="AJ14">
        <f>SUMPRODUCT('Migration Matrix - invol'!$M$83:$R$83,Population!$M14:$R14)</f>
        <v>4061.9788180149112</v>
      </c>
      <c r="AN14">
        <f t="shared" si="17"/>
        <v>-670.56560138786699</v>
      </c>
      <c r="AO14">
        <f t="shared" si="3"/>
        <v>-1450.937057109295</v>
      </c>
      <c r="AP14">
        <f t="shared" si="4"/>
        <v>50.360829342516809</v>
      </c>
      <c r="AQ14">
        <f t="shared" si="5"/>
        <v>3377.6881566492475</v>
      </c>
      <c r="AR14">
        <f t="shared" si="6"/>
        <v>3124.7060631135828</v>
      </c>
      <c r="AS14">
        <f t="shared" si="7"/>
        <v>7806.1760450447018</v>
      </c>
      <c r="AV14" s="66">
        <f t="shared" si="8"/>
        <v>0.34542419330722562</v>
      </c>
      <c r="AW14" s="66">
        <f t="shared" si="9"/>
        <v>0.23712250185889264</v>
      </c>
      <c r="AX14" s="66">
        <f t="shared" si="10"/>
        <v>0.27149116641246873</v>
      </c>
      <c r="AY14" s="66">
        <f t="shared" si="11"/>
        <v>5.6164222150379896E-2</v>
      </c>
      <c r="AZ14" s="66">
        <f t="shared" si="12"/>
        <v>7.0208008489296883E-2</v>
      </c>
      <c r="BA14" s="66">
        <f t="shared" si="13"/>
        <v>1.9589907781736159E-2</v>
      </c>
    </row>
    <row r="15" spans="1:53">
      <c r="A15">
        <f t="shared" si="14"/>
        <v>2026</v>
      </c>
      <c r="B15" s="49" cm="1">
        <f t="array" ref="B15">1+pop_growth</f>
        <v>1</v>
      </c>
      <c r="C15" s="117">
        <f t="shared" si="20"/>
        <v>0.16666666666666666</v>
      </c>
      <c r="D15" s="117">
        <f t="shared" si="18"/>
        <v>0.16666666666666666</v>
      </c>
      <c r="E15" s="117">
        <f t="shared" si="18"/>
        <v>0.16666666666666666</v>
      </c>
      <c r="F15" s="117">
        <f t="shared" si="18"/>
        <v>0.16666666666666666</v>
      </c>
      <c r="G15" s="117">
        <f t="shared" si="18"/>
        <v>0.16666666666666666</v>
      </c>
      <c r="H15" s="117">
        <f t="shared" si="18"/>
        <v>0.16666666666666666</v>
      </c>
      <c r="I15" s="21">
        <f t="shared" si="15"/>
        <v>1.1498773989047735</v>
      </c>
      <c r="J15" s="21"/>
      <c r="K15" s="21"/>
      <c r="L15" s="48">
        <f t="shared" si="19"/>
        <v>18379116</v>
      </c>
      <c r="M15" s="61" cm="1">
        <f t="array" ref="M15">SUMPRODUCT($M14:$R14, TRANSPOSE('Migration Matrix - invol'!C$66:C$71))+($B15-1)*$L14*C15</f>
        <v>6334362.2416857444</v>
      </c>
      <c r="N15" s="61" cm="1">
        <f t="array" ref="N15">SUMPRODUCT($M14:$R14, TRANSPOSE('Migration Matrix - invol'!D$66:D$71))+($B15-1)*$L14*D15</f>
        <v>4350946.7028797381</v>
      </c>
      <c r="O15" s="61" cm="1">
        <f t="array" ref="O15">SUMPRODUCT($M14:$R14, TRANSPOSE('Migration Matrix - invol'!E$66:E$71))+($B15-1)*$L14*E15</f>
        <v>4982338.4100699937</v>
      </c>
      <c r="P15" s="61" cm="1">
        <f t="array" ref="P15">SUMPRODUCT($M14:$R14, TRANSPOSE('Migration Matrix - invol'!F$66:F$71))+($B15-1)*$L14*F15</f>
        <v>1041338.1217031699</v>
      </c>
      <c r="Q15" s="61" cm="1">
        <f t="array" ref="Q15">SUMPRODUCT($M14:$R14, TRANSPOSE('Migration Matrix - invol'!G$66:G$71))+($B15-1)*$L14*G15</f>
        <v>1298594.8416010891</v>
      </c>
      <c r="R15" s="61" cm="1">
        <f t="array" ref="R15">SUMPRODUCT($M14:$R14, TRANSPOSE('Migration Matrix - invol'!H$66:H$71))+($B15-1)*$L14*H15</f>
        <v>371535.68206026318</v>
      </c>
      <c r="S15" s="147" t="b">
        <f t="shared" si="16"/>
        <v>1</v>
      </c>
      <c r="V15" cm="1">
        <f t="array" ref="V15">SUMPRODUCT('Migration Matrix - invol'!M$78:M$83,TRANSPOSE(Population!$M15:$R15))</f>
        <v>7590.8612909386511</v>
      </c>
      <c r="W15" cm="1">
        <f t="array" ref="W15">SUMPRODUCT('Migration Matrix - invol'!N$78:N$83,TRANSPOSE(Population!$M15:$R15))</f>
        <v>8768.0190986892412</v>
      </c>
      <c r="X15" cm="1">
        <f t="array" ref="X15">SUMPRODUCT('Migration Matrix - invol'!O$78:O$83,TRANSPOSE(Population!$M15:$R15))</f>
        <v>8714.6522120769878</v>
      </c>
      <c r="Y15" cm="1">
        <f t="array" ref="Y15">SUMPRODUCT('Migration Matrix - invol'!P$78:P$83,TRANSPOSE(Population!$M15:$R15))</f>
        <v>11454.646288513952</v>
      </c>
      <c r="Z15" cm="1">
        <f t="array" ref="Z15">SUMPRODUCT('Migration Matrix - invol'!Q$78:Q$83,TRANSPOSE(Population!$M15:$R15))</f>
        <v>11316.792499182255</v>
      </c>
      <c r="AA15" cm="1">
        <f t="array" ref="AA15">SUMPRODUCT('Migration Matrix - invol'!R$78:R$83,TRANSPOSE(Population!$M15:$R15))</f>
        <v>11856.55029089345</v>
      </c>
      <c r="AE15">
        <f>SUMPRODUCT('Migration Matrix - invol'!$M$78:$R$78,Population!$M15:$R15)</f>
        <v>8270.4412007773244</v>
      </c>
      <c r="AF15">
        <f>SUMPRODUCT('Migration Matrix - invol'!$M$79:$R$79,Population!$M15:$R15)</f>
        <v>10227.970464249342</v>
      </c>
      <c r="AG15">
        <f>SUMPRODUCT('Migration Matrix - invol'!$M$80:$R$80,Population!$M15:$R15)</f>
        <v>8673.30569118528</v>
      </c>
      <c r="AH15">
        <f>SUMPRODUCT('Migration Matrix - invol'!$M$81:$R$81,Population!$M15:$R15)</f>
        <v>8085.9724403155133</v>
      </c>
      <c r="AI15">
        <f>SUMPRODUCT('Migration Matrix - invol'!$M$82:$R$82,Population!$M15:$R15)</f>
        <v>8201.1007445194809</v>
      </c>
      <c r="AJ15">
        <f>SUMPRODUCT('Migration Matrix - invol'!$M$83:$R$83,Population!$M15:$R15)</f>
        <v>4059.3885542995563</v>
      </c>
      <c r="AN15">
        <f t="shared" si="17"/>
        <v>-679.5799098386733</v>
      </c>
      <c r="AO15">
        <f t="shared" si="3"/>
        <v>-1459.9513655601004</v>
      </c>
      <c r="AP15">
        <f t="shared" si="4"/>
        <v>41.346520891707769</v>
      </c>
      <c r="AQ15">
        <f t="shared" si="5"/>
        <v>3368.6738481984385</v>
      </c>
      <c r="AR15">
        <f t="shared" si="6"/>
        <v>3115.6917546627737</v>
      </c>
      <c r="AS15">
        <f t="shared" si="7"/>
        <v>7797.1617365938946</v>
      </c>
      <c r="AV15" s="66">
        <f t="shared" si="8"/>
        <v>0.34464999522750411</v>
      </c>
      <c r="AW15" s="66">
        <f t="shared" si="9"/>
        <v>0.23673318688884373</v>
      </c>
      <c r="AX15" s="66">
        <f t="shared" si="10"/>
        <v>0.27108694509953546</v>
      </c>
      <c r="AY15" s="66">
        <f t="shared" si="11"/>
        <v>5.6658770840946317E-2</v>
      </c>
      <c r="AZ15" s="66">
        <f t="shared" si="12"/>
        <v>7.0656001170082888E-2</v>
      </c>
      <c r="BA15" s="66">
        <f t="shared" si="13"/>
        <v>2.021510077308741E-2</v>
      </c>
    </row>
    <row r="16" spans="1:53">
      <c r="A16">
        <f t="shared" si="14"/>
        <v>2027</v>
      </c>
      <c r="B16" s="49" cm="1">
        <f t="array" ref="B16">1+pop_growth</f>
        <v>1</v>
      </c>
      <c r="C16" s="117">
        <f t="shared" si="20"/>
        <v>0.16666666666666666</v>
      </c>
      <c r="D16" s="117">
        <f t="shared" si="18"/>
        <v>0.16666666666666666</v>
      </c>
      <c r="E16" s="117">
        <f t="shared" si="18"/>
        <v>0.16666666666666666</v>
      </c>
      <c r="F16" s="117">
        <f t="shared" si="18"/>
        <v>0.16666666666666666</v>
      </c>
      <c r="G16" s="117">
        <f t="shared" si="18"/>
        <v>0.16666666666666666</v>
      </c>
      <c r="H16" s="117">
        <f t="shared" si="18"/>
        <v>0.16666666666666666</v>
      </c>
      <c r="I16" s="21">
        <f t="shared" si="15"/>
        <v>1.1498773989047735</v>
      </c>
      <c r="J16" s="21"/>
      <c r="K16" s="21"/>
      <c r="L16" s="48">
        <f t="shared" si="19"/>
        <v>18379116</v>
      </c>
      <c r="M16" s="61" cm="1">
        <f t="array" ref="M16">SUMPRODUCT($M15:$R15, TRANSPOSE('Migration Matrix - invol'!C$66:C$71))+($B16-1)*$L15*C16</f>
        <v>6320182.8426608723</v>
      </c>
      <c r="N16" s="61" cm="1">
        <f t="array" ref="N16">SUMPRODUCT($M15:$R15, TRANSPOSE('Migration Matrix - invol'!D$66:D$71))+($B16-1)*$L15*D16</f>
        <v>4343813.7900654804</v>
      </c>
      <c r="O16" s="61" cm="1">
        <f t="array" ref="O16">SUMPRODUCT($M15:$R15, TRANSPOSE('Migration Matrix - invol'!E$66:E$71))+($B16-1)*$L15*E16</f>
        <v>4974929.0207131952</v>
      </c>
      <c r="P16" s="61" cm="1">
        <f t="array" ref="P16">SUMPRODUCT($M15:$R15, TRANSPOSE('Migration Matrix - invol'!F$66:F$71))+($B16-1)*$L15*F16</f>
        <v>1050393.0076045226</v>
      </c>
      <c r="Q16" s="61" cm="1">
        <f t="array" ref="Q16">SUMPRODUCT($M15:$R15, TRANSPOSE('Migration Matrix - invol'!G$66:G$71))+($B16-1)*$L15*G16</f>
        <v>1306795.7641889707</v>
      </c>
      <c r="R16" s="61" cm="1">
        <f t="array" ref="R16">SUMPRODUCT($M15:$R15, TRANSPOSE('Migration Matrix - invol'!H$66:H$71))+($B16-1)*$L15*H16</f>
        <v>383001.57476695749</v>
      </c>
      <c r="S16" s="147" t="b">
        <f t="shared" si="16"/>
        <v>1</v>
      </c>
      <c r="V16" cm="1">
        <f t="array" ref="V16">SUMPRODUCT('Migration Matrix - invol'!M$78:M$83,TRANSPOSE(Population!$M16:$R16))</f>
        <v>7591.6090451950095</v>
      </c>
      <c r="W16" cm="1">
        <f t="array" ref="W16">SUMPRODUCT('Migration Matrix - invol'!N$78:N$83,TRANSPOSE(Population!$M16:$R16))</f>
        <v>8764.2312964606244</v>
      </c>
      <c r="X16" cm="1">
        <f t="array" ref="X16">SUMPRODUCT('Migration Matrix - invol'!O$78:O$83,TRANSPOSE(Population!$M16:$R16))</f>
        <v>8710.4607536433796</v>
      </c>
      <c r="Y16" cm="1">
        <f t="array" ref="Y16">SUMPRODUCT('Migration Matrix - invol'!P$78:P$83,TRANSPOSE(Population!$M16:$R16))</f>
        <v>11441.434856135522</v>
      </c>
      <c r="Z16" cm="1">
        <f t="array" ref="Z16">SUMPRODUCT('Migration Matrix - invol'!Q$78:Q$83,TRANSPOSE(Population!$M16:$R16))</f>
        <v>11303.866454382207</v>
      </c>
      <c r="AA16" cm="1">
        <f t="array" ref="AA16">SUMPRODUCT('Migration Matrix - invol'!R$78:R$83,TRANSPOSE(Population!$M16:$R16))</f>
        <v>11844.977147731004</v>
      </c>
      <c r="AE16">
        <f>SUMPRODUCT('Migration Matrix - invol'!$M$78:$R$78,Population!$M16:$R16)</f>
        <v>8280.1773803830401</v>
      </c>
      <c r="AF16">
        <f>SUMPRODUCT('Migration Matrix - invol'!$M$79:$R$79,Population!$M16:$R16)</f>
        <v>10233.171087370085</v>
      </c>
      <c r="AG16">
        <f>SUMPRODUCT('Migration Matrix - invol'!$M$80:$R$80,Population!$M16:$R16)</f>
        <v>8678.1026581010246</v>
      </c>
      <c r="AH16">
        <f>SUMPRODUCT('Migration Matrix - invol'!$M$81:$R$81,Population!$M16:$R16)</f>
        <v>8081.7494332864408</v>
      </c>
      <c r="AI16">
        <f>SUMPRODUCT('Migration Matrix - invol'!$M$82:$R$82,Population!$M16:$R16)</f>
        <v>8197.1631250687897</v>
      </c>
      <c r="AJ16">
        <f>SUMPRODUCT('Migration Matrix - invol'!$M$83:$R$83,Population!$M16:$R16)</f>
        <v>4056.8038364864692</v>
      </c>
      <c r="AN16">
        <f t="shared" si="17"/>
        <v>-688.56833518803069</v>
      </c>
      <c r="AO16">
        <f t="shared" si="3"/>
        <v>-1468.9397909094605</v>
      </c>
      <c r="AP16">
        <f t="shared" si="4"/>
        <v>32.358095542354931</v>
      </c>
      <c r="AQ16">
        <f t="shared" si="5"/>
        <v>3359.6854228490811</v>
      </c>
      <c r="AR16">
        <f t="shared" si="6"/>
        <v>3106.7033293134173</v>
      </c>
      <c r="AS16">
        <f t="shared" si="7"/>
        <v>7788.1733112445345</v>
      </c>
      <c r="AV16" s="66">
        <f t="shared" si="8"/>
        <v>0.34387850006827708</v>
      </c>
      <c r="AW16" s="66">
        <f t="shared" si="9"/>
        <v>0.23634508809158614</v>
      </c>
      <c r="AX16" s="66">
        <f t="shared" si="10"/>
        <v>0.27068380332945258</v>
      </c>
      <c r="AY16" s="66">
        <f t="shared" si="11"/>
        <v>5.7151443388491735E-2</v>
      </c>
      <c r="AZ16" s="66">
        <f t="shared" si="12"/>
        <v>7.1102209931585975E-2</v>
      </c>
      <c r="BA16" s="66">
        <f t="shared" si="13"/>
        <v>2.0838955190606419E-2</v>
      </c>
    </row>
    <row r="17" spans="1:53">
      <c r="A17">
        <f t="shared" si="14"/>
        <v>2028</v>
      </c>
      <c r="B17" s="49" cm="1">
        <f t="array" ref="B17">1+pop_growth</f>
        <v>1</v>
      </c>
      <c r="C17" s="117">
        <f t="shared" si="20"/>
        <v>0.16666666666666666</v>
      </c>
      <c r="D17" s="117">
        <f t="shared" si="18"/>
        <v>0.16666666666666666</v>
      </c>
      <c r="E17" s="117">
        <f t="shared" si="18"/>
        <v>0.16666666666666666</v>
      </c>
      <c r="F17" s="117">
        <f t="shared" si="18"/>
        <v>0.16666666666666666</v>
      </c>
      <c r="G17" s="117">
        <f t="shared" si="18"/>
        <v>0.16666666666666666</v>
      </c>
      <c r="H17" s="117">
        <f t="shared" si="18"/>
        <v>0.16666666666666666</v>
      </c>
      <c r="I17" s="21">
        <f t="shared" si="15"/>
        <v>1.1498773989047735</v>
      </c>
      <c r="J17" s="21"/>
      <c r="K17" s="21"/>
      <c r="L17" s="48">
        <f t="shared" si="19"/>
        <v>18379116</v>
      </c>
      <c r="M17" s="61" cm="1">
        <f t="array" ref="M17">SUMPRODUCT($M16:$R16, TRANSPOSE('Migration Matrix - invol'!C$66:C$71))+($B17-1)*$L16*C17</f>
        <v>6306052.9418916516</v>
      </c>
      <c r="N17" s="61" cm="1">
        <f t="array" ref="N17">SUMPRODUCT($M16:$R16, TRANSPOSE('Migration Matrix - invol'!D$66:D$71))+($B17-1)*$L16*D17</f>
        <v>4336703.1573300185</v>
      </c>
      <c r="O17" s="61" cm="1">
        <f t="array" ref="O17">SUMPRODUCT($M16:$R16, TRANSPOSE('Migration Matrix - invol'!E$66:E$71))+($B17-1)*$L16*E17</f>
        <v>4967539.4212325159</v>
      </c>
      <c r="P17" s="61" cm="1">
        <f t="array" ref="P17">SUMPRODUCT($M16:$R16, TRANSPOSE('Migration Matrix - invol'!F$66:F$71))+($B17-1)*$L16*F17</f>
        <v>1059413.5341329104</v>
      </c>
      <c r="Q17" s="61" cm="1">
        <f t="array" ref="Q17">SUMPRODUCT($M16:$R16, TRANSPOSE('Migration Matrix - invol'!G$66:G$71))+($B17-1)*$L16*G17</f>
        <v>1314964.020452325</v>
      </c>
      <c r="R17" s="61" cm="1">
        <f t="array" ref="R17">SUMPRODUCT($M16:$R16, TRANSPOSE('Migration Matrix - invol'!H$66:H$71))+($B17-1)*$L16*H17</f>
        <v>394442.92496057617</v>
      </c>
      <c r="S17" s="147" t="b">
        <f t="shared" si="16"/>
        <v>1</v>
      </c>
      <c r="V17" cm="1">
        <f t="array" ref="V17">SUMPRODUCT('Migration Matrix - invol'!M$78:M$83,TRANSPOSE(Population!$M17:$R17))</f>
        <v>7592.3486146733476</v>
      </c>
      <c r="W17" cm="1">
        <f t="array" ref="W17">SUMPRODUCT('Migration Matrix - invol'!N$78:N$83,TRANSPOSE(Population!$M17:$R17))</f>
        <v>8760.453052608982</v>
      </c>
      <c r="X17" cm="1">
        <f t="array" ref="X17">SUMPRODUCT('Migration Matrix - invol'!O$78:O$83,TRANSPOSE(Population!$M17:$R17))</f>
        <v>8706.2822857350457</v>
      </c>
      <c r="Y17" cm="1">
        <f t="array" ref="Y17">SUMPRODUCT('Migration Matrix - invol'!P$78:P$83,TRANSPOSE(Population!$M17:$R17))</f>
        <v>11428.265251074627</v>
      </c>
      <c r="Z17" cm="1">
        <f t="array" ref="Z17">SUMPRODUCT('Migration Matrix - invol'!Q$78:Q$83,TRANSPOSE(Population!$M17:$R17))</f>
        <v>11290.98189693827</v>
      </c>
      <c r="AA17" cm="1">
        <f t="array" ref="AA17">SUMPRODUCT('Migration Matrix - invol'!R$78:R$83,TRANSPOSE(Population!$M17:$R17))</f>
        <v>11833.435339938744</v>
      </c>
      <c r="AE17">
        <f>SUMPRODUCT('Migration Matrix - invol'!$M$78:$R$78,Population!$M17:$R17)</f>
        <v>8289.8795723771273</v>
      </c>
      <c r="AF17">
        <f>SUMPRODUCT('Migration Matrix - invol'!$M$79:$R$79,Population!$M17:$R17)</f>
        <v>10238.355466034187</v>
      </c>
      <c r="AG17">
        <f>SUMPRODUCT('Migration Matrix - invol'!$M$80:$R$80,Population!$M17:$R17)</f>
        <v>8682.8868127084388</v>
      </c>
      <c r="AH17">
        <f>SUMPRODUCT('Migration Matrix - invol'!$M$81:$R$81,Population!$M17:$R17)</f>
        <v>8077.5424507412908</v>
      </c>
      <c r="AI17">
        <f>SUMPRODUCT('Migration Matrix - invol'!$M$82:$R$82,Population!$M17:$R17)</f>
        <v>8193.2411901405994</v>
      </c>
      <c r="AJ17">
        <f>SUMPRODUCT('Migration Matrix - invol'!$M$83:$R$83,Population!$M17:$R17)</f>
        <v>4054.2246512099528</v>
      </c>
      <c r="AN17">
        <f t="shared" si="17"/>
        <v>-697.53095770377968</v>
      </c>
      <c r="AO17">
        <f t="shared" si="3"/>
        <v>-1477.9024134252049</v>
      </c>
      <c r="AP17">
        <f t="shared" si="4"/>
        <v>23.395473026606851</v>
      </c>
      <c r="AQ17">
        <f t="shared" si="5"/>
        <v>3350.7228003333357</v>
      </c>
      <c r="AR17">
        <f t="shared" si="6"/>
        <v>3097.740706797671</v>
      </c>
      <c r="AS17">
        <f t="shared" si="7"/>
        <v>7779.210688728791</v>
      </c>
      <c r="AV17" s="66">
        <f t="shared" si="8"/>
        <v>0.34310969808839836</v>
      </c>
      <c r="AW17" s="66">
        <f t="shared" si="9"/>
        <v>0.23595820154407962</v>
      </c>
      <c r="AX17" s="66">
        <f t="shared" si="10"/>
        <v>0.27028173831823665</v>
      </c>
      <c r="AY17" s="66">
        <f t="shared" si="11"/>
        <v>5.7642246456952033E-2</v>
      </c>
      <c r="AZ17" s="66">
        <f t="shared" si="12"/>
        <v>7.1546641332059985E-2</v>
      </c>
      <c r="BA17" s="66">
        <f t="shared" si="13"/>
        <v>2.1461474260273245E-2</v>
      </c>
    </row>
    <row r="18" spans="1:53">
      <c r="A18">
        <f t="shared" si="14"/>
        <v>2029</v>
      </c>
      <c r="B18" s="49" cm="1">
        <f t="array" ref="B18">1+pop_growth</f>
        <v>1</v>
      </c>
      <c r="C18" s="117">
        <f t="shared" si="20"/>
        <v>0.16666666666666666</v>
      </c>
      <c r="D18" s="117">
        <f t="shared" si="18"/>
        <v>0.16666666666666666</v>
      </c>
      <c r="E18" s="117">
        <f t="shared" si="18"/>
        <v>0.16666666666666666</v>
      </c>
      <c r="F18" s="117">
        <f t="shared" si="18"/>
        <v>0.16666666666666666</v>
      </c>
      <c r="G18" s="117">
        <f t="shared" si="18"/>
        <v>0.16666666666666666</v>
      </c>
      <c r="H18" s="117">
        <f t="shared" si="18"/>
        <v>0.16666666666666666</v>
      </c>
      <c r="I18" s="21">
        <f t="shared" si="15"/>
        <v>1.1498773989047735</v>
      </c>
      <c r="J18" s="21"/>
      <c r="K18" s="21"/>
      <c r="L18" s="48">
        <f t="shared" si="19"/>
        <v>18379116</v>
      </c>
      <c r="M18" s="61" cm="1">
        <f t="array" ref="M18">SUMPRODUCT($M17:$R17, TRANSPOSE('Migration Matrix - invol'!C$66:C$71))+($B18-1)*$L17*C18</f>
        <v>6291972.3610026846</v>
      </c>
      <c r="N18" s="61" cm="1">
        <f t="array" ref="N18">SUMPRODUCT($M17:$R17, TRANSPOSE('Migration Matrix - invol'!D$66:D$71))+($B18-1)*$L17*D18</f>
        <v>4329614.7328071501</v>
      </c>
      <c r="O18" s="61" cm="1">
        <f t="array" ref="O18">SUMPRODUCT($M17:$R17, TRANSPOSE('Migration Matrix - invol'!E$66:E$71))+($B18-1)*$L17*E18</f>
        <v>4960169.5605791649</v>
      </c>
      <c r="P18" s="61" cm="1">
        <f t="array" ref="P18">SUMPRODUCT($M17:$R17, TRANSPOSE('Migration Matrix - invol'!F$66:F$71))+($B18-1)*$L17*F18</f>
        <v>1068399.8233422483</v>
      </c>
      <c r="Q18" s="61" cm="1">
        <f t="array" ref="Q18">SUMPRODUCT($M17:$R17, TRANSPOSE('Migration Matrix - invol'!G$66:G$71))+($B18-1)*$L17*G18</f>
        <v>1323099.7304978408</v>
      </c>
      <c r="R18" s="61" cm="1">
        <f t="array" ref="R18">SUMPRODUCT($M17:$R17, TRANSPOSE('Migration Matrix - invol'!H$66:H$71))+($B18-1)*$L17*H18</f>
        <v>405859.79177091026</v>
      </c>
      <c r="S18" s="147" t="b">
        <f t="shared" si="16"/>
        <v>1</v>
      </c>
      <c r="V18" cm="1">
        <f t="array" ref="V18">SUMPRODUCT('Migration Matrix - invol'!M$78:M$83,TRANSPOSE(Population!$M18:$R18))</f>
        <v>7593.0800418472181</v>
      </c>
      <c r="W18" cm="1">
        <f t="array" ref="W18">SUMPRODUCT('Migration Matrix - invol'!N$78:N$83,TRANSPOSE(Population!$M18:$R18))</f>
        <v>8756.6843395255255</v>
      </c>
      <c r="X18" cm="1">
        <f t="array" ref="X18">SUMPRODUCT('Migration Matrix - invol'!O$78:O$83,TRANSPOSE(Population!$M18:$R18))</f>
        <v>8702.1167613952584</v>
      </c>
      <c r="Y18" cm="1">
        <f t="array" ref="Y18">SUMPRODUCT('Migration Matrix - invol'!P$78:P$83,TRANSPOSE(Population!$M18:$R18))</f>
        <v>11415.1373364013</v>
      </c>
      <c r="Z18" cm="1">
        <f t="array" ref="Z18">SUMPRODUCT('Migration Matrix - invol'!Q$78:Q$83,TRANSPOSE(Population!$M18:$R18))</f>
        <v>11278.138689175399</v>
      </c>
      <c r="AA18" cm="1">
        <f t="array" ref="AA18">SUMPRODUCT('Migration Matrix - invol'!R$78:R$83,TRANSPOSE(Population!$M18:$R18))</f>
        <v>11821.924774180632</v>
      </c>
      <c r="AE18">
        <f>SUMPRODUCT('Migration Matrix - invol'!$M$78:$R$78,Population!$M18:$R18)</f>
        <v>8299.5478992397329</v>
      </c>
      <c r="AF18">
        <f>SUMPRODUCT('Migration Matrix - invol'!$M$79:$R$79,Population!$M18:$R18)</f>
        <v>10243.523652639467</v>
      </c>
      <c r="AG18">
        <f>SUMPRODUCT('Migration Matrix - invol'!$M$80:$R$80,Population!$M18:$R18)</f>
        <v>8687.6581880573885</v>
      </c>
      <c r="AH18">
        <f>SUMPRODUCT('Migration Matrix - invol'!$M$81:$R$81,Population!$M18:$R18)</f>
        <v>8073.3514357567037</v>
      </c>
      <c r="AI18">
        <f>SUMPRODUCT('Migration Matrix - invol'!$M$82:$R$82,Population!$M18:$R18)</f>
        <v>8189.3348820664669</v>
      </c>
      <c r="AJ18">
        <f>SUMPRODUCT('Migration Matrix - invol'!$M$83:$R$83,Population!$M18:$R18)</f>
        <v>4051.6509851405781</v>
      </c>
      <c r="AN18">
        <f t="shared" si="17"/>
        <v>-706.46785739251482</v>
      </c>
      <c r="AO18">
        <f t="shared" si="3"/>
        <v>-1486.8393131139419</v>
      </c>
      <c r="AP18">
        <f t="shared" si="4"/>
        <v>14.458573337869893</v>
      </c>
      <c r="AQ18">
        <f t="shared" si="5"/>
        <v>3341.785900644596</v>
      </c>
      <c r="AR18">
        <f t="shared" si="6"/>
        <v>3088.8038071089322</v>
      </c>
      <c r="AS18">
        <f t="shared" si="7"/>
        <v>7770.273789040054</v>
      </c>
      <c r="AV18" s="66">
        <f t="shared" si="8"/>
        <v>0.34234357958253731</v>
      </c>
      <c r="AW18" s="66">
        <f t="shared" si="9"/>
        <v>0.23557252333611423</v>
      </c>
      <c r="AX18" s="66">
        <f t="shared" si="10"/>
        <v>0.26988074728834427</v>
      </c>
      <c r="AY18" s="66">
        <f t="shared" si="11"/>
        <v>5.8131186687229587E-2</v>
      </c>
      <c r="AZ18" s="66">
        <f t="shared" si="12"/>
        <v>7.1989301906459524E-2</v>
      </c>
      <c r="BA18" s="66">
        <f t="shared" si="13"/>
        <v>2.208266119931504E-2</v>
      </c>
    </row>
    <row r="19" spans="1:53">
      <c r="A19">
        <f t="shared" si="14"/>
        <v>2030</v>
      </c>
      <c r="B19" s="49" cm="1">
        <f t="array" ref="B19">1+pop_growth</f>
        <v>1</v>
      </c>
      <c r="C19" s="117">
        <f t="shared" si="20"/>
        <v>0.16666666666666666</v>
      </c>
      <c r="D19" s="117">
        <f t="shared" si="18"/>
        <v>0.16666666666666666</v>
      </c>
      <c r="E19" s="117">
        <f t="shared" si="18"/>
        <v>0.16666666666666666</v>
      </c>
      <c r="F19" s="117">
        <f t="shared" si="18"/>
        <v>0.16666666666666666</v>
      </c>
      <c r="G19" s="117">
        <f t="shared" si="18"/>
        <v>0.16666666666666666</v>
      </c>
      <c r="H19" s="117">
        <f t="shared" si="18"/>
        <v>0.16666666666666666</v>
      </c>
      <c r="I19" s="21">
        <f t="shared" si="15"/>
        <v>1.1498773989047735</v>
      </c>
      <c r="J19" s="21"/>
      <c r="K19" s="21"/>
      <c r="L19" s="48">
        <f t="shared" si="19"/>
        <v>18379116</v>
      </c>
      <c r="M19" s="61" cm="1">
        <f t="array" ref="M19">SUMPRODUCT($M18:$R18, TRANSPOSE('Migration Matrix - invol'!C$66:C$71))+($B19-1)*$L18*C19</f>
        <v>6277940.9222743735</v>
      </c>
      <c r="N19" s="61" cm="1">
        <f t="array" ref="N19">SUMPRODUCT($M18:$R18, TRANSPOSE('Migration Matrix - invol'!D$66:D$71))+($B19-1)*$L18*D19</f>
        <v>4322548.4448657008</v>
      </c>
      <c r="O19" s="61" cm="1">
        <f t="array" ref="O19">SUMPRODUCT($M18:$R18, TRANSPOSE('Migration Matrix - invol'!E$66:E$71))+($B19-1)*$L18*E19</f>
        <v>4952819.3878225135</v>
      </c>
      <c r="P19" s="61" cm="1">
        <f t="array" ref="P19">SUMPRODUCT($M18:$R18, TRANSPOSE('Migration Matrix - invol'!F$66:F$71))+($B19-1)*$L18*F19</f>
        <v>1077351.9968645647</v>
      </c>
      <c r="Q19" s="61" cm="1">
        <f t="array" ref="Q19">SUMPRODUCT($M18:$R18, TRANSPOSE('Migration Matrix - invol'!G$66:G$71))+($B19-1)*$L18*G19</f>
        <v>1331203.014005485</v>
      </c>
      <c r="R19" s="61" cm="1">
        <f t="array" ref="R19">SUMPRODUCT($M18:$R18, TRANSPOSE('Migration Matrix - invol'!H$66:H$71))+($B19-1)*$L18*H19</f>
        <v>417252.23416736018</v>
      </c>
      <c r="S19" s="147" t="b">
        <f t="shared" si="16"/>
        <v>1</v>
      </c>
      <c r="V19" cm="1">
        <f t="array" ref="V19">SUMPRODUCT('Migration Matrix - invol'!M$78:M$83,TRANSPOSE(Population!$M19:$R19))</f>
        <v>7593.8033690002258</v>
      </c>
      <c r="W19" cm="1">
        <f t="array" ref="W19">SUMPRODUCT('Migration Matrix - invol'!N$78:N$83,TRANSPOSE(Population!$M19:$R19))</f>
        <v>8752.925129690464</v>
      </c>
      <c r="X19" cm="1">
        <f t="array" ref="X19">SUMPRODUCT('Migration Matrix - invol'!O$78:O$83,TRANSPOSE(Population!$M19:$R19))</f>
        <v>8697.9641338511465</v>
      </c>
      <c r="Y19" cm="1">
        <f t="array" ref="Y19">SUMPRODUCT('Migration Matrix - invol'!P$78:P$83,TRANSPOSE(Population!$M19:$R19))</f>
        <v>11402.050975642704</v>
      </c>
      <c r="Z19" cm="1">
        <f t="array" ref="Z19">SUMPRODUCT('Migration Matrix - invol'!Q$78:Q$83,TRANSPOSE(Population!$M19:$R19))</f>
        <v>11265.336693883799</v>
      </c>
      <c r="AA19" cm="1">
        <f t="array" ref="AA19">SUMPRODUCT('Migration Matrix - invol'!R$78:R$83,TRANSPOSE(Population!$M19:$R19))</f>
        <v>11810.445357417155</v>
      </c>
      <c r="AE19">
        <f>SUMPRODUCT('Migration Matrix - invol'!$M$78:$R$78,Population!$M19:$R19)</f>
        <v>8309.1824830007081</v>
      </c>
      <c r="AF19">
        <f>SUMPRODUCT('Migration Matrix - invol'!$M$79:$R$79,Population!$M19:$R19)</f>
        <v>10248.675699412373</v>
      </c>
      <c r="AG19">
        <f>SUMPRODUCT('Migration Matrix - invol'!$M$80:$R$80,Population!$M19:$R19)</f>
        <v>8692.4168171212441</v>
      </c>
      <c r="AH19">
        <f>SUMPRODUCT('Migration Matrix - invol'!$M$81:$R$81,Population!$M19:$R19)</f>
        <v>8069.1763316060733</v>
      </c>
      <c r="AI19">
        <f>SUMPRODUCT('Migration Matrix - invol'!$M$82:$R$82,Population!$M19:$R19)</f>
        <v>8185.4441433828324</v>
      </c>
      <c r="AJ19">
        <f>SUMPRODUCT('Migration Matrix - invol'!$M$83:$R$83,Population!$M19:$R19)</f>
        <v>4049.0828249850683</v>
      </c>
      <c r="AN19">
        <f t="shared" si="17"/>
        <v>-715.37911400048233</v>
      </c>
      <c r="AO19">
        <f t="shared" si="3"/>
        <v>-1495.7505697219094</v>
      </c>
      <c r="AP19">
        <f t="shared" si="4"/>
        <v>5.5473167299023771</v>
      </c>
      <c r="AQ19">
        <f t="shared" si="5"/>
        <v>3332.8746440366303</v>
      </c>
      <c r="AR19">
        <f t="shared" si="6"/>
        <v>3079.8925505009665</v>
      </c>
      <c r="AS19">
        <f t="shared" si="7"/>
        <v>7761.3625324320865</v>
      </c>
      <c r="AV19" s="66">
        <f t="shared" si="8"/>
        <v>0.34158013488104505</v>
      </c>
      <c r="AW19" s="66">
        <f t="shared" si="9"/>
        <v>0.23518804957026773</v>
      </c>
      <c r="AX19" s="66">
        <f t="shared" si="10"/>
        <v>0.26948082746866137</v>
      </c>
      <c r="AY19" s="66">
        <f t="shared" si="11"/>
        <v>5.8618270697272094E-2</v>
      </c>
      <c r="AZ19" s="66">
        <f t="shared" si="12"/>
        <v>7.2430198166521451E-2</v>
      </c>
      <c r="BA19" s="66">
        <f t="shared" si="13"/>
        <v>2.2702519216232172E-2</v>
      </c>
    </row>
    <row r="20" spans="1:53">
      <c r="A20">
        <f t="shared" si="14"/>
        <v>2031</v>
      </c>
      <c r="B20" s="49" cm="1">
        <f t="array" ref="B20">1+pop_growth</f>
        <v>1</v>
      </c>
      <c r="C20" s="117">
        <f t="shared" si="20"/>
        <v>0.16666666666666666</v>
      </c>
      <c r="D20" s="117">
        <f t="shared" si="18"/>
        <v>0.16666666666666666</v>
      </c>
      <c r="E20" s="117">
        <f t="shared" si="18"/>
        <v>0.16666666666666666</v>
      </c>
      <c r="F20" s="117">
        <f t="shared" si="18"/>
        <v>0.16666666666666666</v>
      </c>
      <c r="G20" s="117">
        <f t="shared" si="18"/>
        <v>0.16666666666666666</v>
      </c>
      <c r="H20" s="117">
        <f t="shared" si="18"/>
        <v>0.16666666666666666</v>
      </c>
      <c r="I20" s="21">
        <f t="shared" si="15"/>
        <v>1.1498773989047735</v>
      </c>
      <c r="J20" s="21"/>
      <c r="K20" s="21"/>
      <c r="L20" s="48">
        <f t="shared" si="19"/>
        <v>18379116</v>
      </c>
      <c r="M20" s="61" cm="1">
        <f t="array" ref="M20">SUMPRODUCT($M19:$R19, TRANSPOSE('Migration Matrix - invol'!C$66:C$71))+($B20-1)*$L19*C20</f>
        <v>6263958.4486404825</v>
      </c>
      <c r="N20" s="61" cm="1">
        <f t="array" ref="N20">SUMPRODUCT($M19:$R19, TRANSPOSE('Migration Matrix - invol'!D$66:D$71))+($B20-1)*$L19*D20</f>
        <v>4315504.2221087636</v>
      </c>
      <c r="O20" s="61" cm="1">
        <f t="array" ref="O20">SUMPRODUCT($M19:$R19, TRANSPOSE('Migration Matrix - invol'!E$66:E$71))+($B20-1)*$L19*E20</f>
        <v>4945488.8521499028</v>
      </c>
      <c r="P20" s="61" cm="1">
        <f t="array" ref="P20">SUMPRODUCT($M19:$R19, TRANSPOSE('Migration Matrix - invol'!F$66:F$71))+($B20-1)*$L19*F20</f>
        <v>1086270.1759114412</v>
      </c>
      <c r="Q20" s="61" cm="1">
        <f t="array" ref="Q20">SUMPRODUCT($M19:$R19, TRANSPOSE('Migration Matrix - invol'!G$66:G$71))+($B20-1)*$L19*G20</f>
        <v>1339273.9902299934</v>
      </c>
      <c r="R20" s="61" cm="1">
        <f t="array" ref="R20">SUMPRODUCT($M19:$R19, TRANSPOSE('Migration Matrix - invol'!H$66:H$71))+($B20-1)*$L19*H20</f>
        <v>428620.31095941423</v>
      </c>
      <c r="S20" s="147" t="b">
        <f t="shared" si="16"/>
        <v>1</v>
      </c>
      <c r="V20" cm="1">
        <f t="array" ref="V20">SUMPRODUCT('Migration Matrix - invol'!M$78:M$83,TRANSPOSE(Population!$M20:$R20))</f>
        <v>7594.518638226853</v>
      </c>
      <c r="W20" cm="1">
        <f t="array" ref="W20">SUMPRODUCT('Migration Matrix - invol'!N$78:N$83,TRANSPOSE(Population!$M20:$R20))</f>
        <v>8749.1753956727061</v>
      </c>
      <c r="X20" cm="1">
        <f t="array" ref="X20">SUMPRODUCT('Migration Matrix - invol'!O$78:O$83,TRANSPOSE(Population!$M20:$R20))</f>
        <v>8693.8243565129633</v>
      </c>
      <c r="Y20" cm="1">
        <f t="array" ref="Y20">SUMPRODUCT('Migration Matrix - invol'!P$78:P$83,TRANSPOSE(Population!$M20:$R20))</f>
        <v>11389.006032781577</v>
      </c>
      <c r="Z20" cm="1">
        <f t="array" ref="Z20">SUMPRODUCT('Migration Matrix - invol'!Q$78:Q$83,TRANSPOSE(Population!$M20:$R20))</f>
        <v>11252.575774317344</v>
      </c>
      <c r="AA20" cm="1">
        <f t="array" ref="AA20">SUMPRODUCT('Migration Matrix - invol'!R$78:R$83,TRANSPOSE(Population!$M20:$R20))</f>
        <v>11798.996996904345</v>
      </c>
      <c r="AE20">
        <f>SUMPRODUCT('Migration Matrix - invol'!$M$78:$R$78,Population!$M20:$R20)</f>
        <v>8318.7834452412753</v>
      </c>
      <c r="AF20">
        <f>SUMPRODUCT('Migration Matrix - invol'!$M$79:$R$79,Population!$M20:$R20)</f>
        <v>10253.811658408558</v>
      </c>
      <c r="AG20">
        <f>SUMPRODUCT('Migration Matrix - invol'!$M$80:$R$80,Population!$M20:$R20)</f>
        <v>8697.1627327970036</v>
      </c>
      <c r="AH20">
        <f>SUMPRODUCT('Migration Matrix - invol'!$M$81:$R$81,Population!$M20:$R20)</f>
        <v>8065.0170817588878</v>
      </c>
      <c r="AI20">
        <f>SUMPRODUCT('Migration Matrix - invol'!$M$82:$R$82,Population!$M20:$R20)</f>
        <v>8181.5689168303179</v>
      </c>
      <c r="AJ20">
        <f>SUMPRODUCT('Migration Matrix - invol'!$M$83:$R$83,Population!$M20:$R20)</f>
        <v>4046.520157486199</v>
      </c>
      <c r="AN20">
        <f t="shared" si="17"/>
        <v>-724.26480701442233</v>
      </c>
      <c r="AO20">
        <f t="shared" si="3"/>
        <v>-1504.6362627358521</v>
      </c>
      <c r="AP20">
        <f t="shared" si="4"/>
        <v>-3.3383762840403506</v>
      </c>
      <c r="AQ20">
        <f t="shared" si="5"/>
        <v>3323.9889510226894</v>
      </c>
      <c r="AR20">
        <f t="shared" si="6"/>
        <v>3071.0068574870256</v>
      </c>
      <c r="AS20">
        <f t="shared" si="7"/>
        <v>7752.4768394181465</v>
      </c>
      <c r="AV20" s="66">
        <f t="shared" si="8"/>
        <v>0.34081935434982197</v>
      </c>
      <c r="AW20" s="66">
        <f t="shared" si="9"/>
        <v>0.23480477636186439</v>
      </c>
      <c r="AX20" s="66">
        <f t="shared" si="10"/>
        <v>0.26908197609449241</v>
      </c>
      <c r="AY20" s="66">
        <f t="shared" si="11"/>
        <v>5.9103505082150919E-2</v>
      </c>
      <c r="AZ20" s="66">
        <f t="shared" si="12"/>
        <v>7.2869336600845949E-2</v>
      </c>
      <c r="BA20" s="66">
        <f t="shared" si="13"/>
        <v>2.3321051510824253E-2</v>
      </c>
    </row>
    <row r="21" spans="1:53">
      <c r="A21">
        <f t="shared" si="14"/>
        <v>2032</v>
      </c>
      <c r="B21" s="49" cm="1">
        <f t="array" ref="B21">1+pop_growth</f>
        <v>1</v>
      </c>
      <c r="C21" s="117">
        <f t="shared" si="20"/>
        <v>0.16666666666666666</v>
      </c>
      <c r="D21" s="117">
        <f t="shared" si="18"/>
        <v>0.16666666666666666</v>
      </c>
      <c r="E21" s="117">
        <f t="shared" si="18"/>
        <v>0.16666666666666666</v>
      </c>
      <c r="F21" s="117">
        <f t="shared" si="18"/>
        <v>0.16666666666666666</v>
      </c>
      <c r="G21" s="117">
        <f t="shared" si="18"/>
        <v>0.16666666666666666</v>
      </c>
      <c r="H21" s="117">
        <f t="shared" si="18"/>
        <v>0.16666666666666666</v>
      </c>
      <c r="I21" s="21">
        <f t="shared" si="15"/>
        <v>1.1498773989047735</v>
      </c>
      <c r="J21" s="21"/>
      <c r="K21" s="21"/>
      <c r="L21" s="48">
        <f t="shared" si="19"/>
        <v>18379116</v>
      </c>
      <c r="M21" s="61" cm="1">
        <f t="array" ref="M21">SUMPRODUCT($M20:$R20, TRANSPOSE('Migration Matrix - invol'!C$66:C$71))+($B21-1)*$L20*C21</f>
        <v>6250024.763685694</v>
      </c>
      <c r="N21" s="61" cm="1">
        <f t="array" ref="N21">SUMPRODUCT($M20:$R20, TRANSPOSE('Migration Matrix - invol'!D$66:D$71))+($B21-1)*$L20*D21</f>
        <v>4308481.9933729237</v>
      </c>
      <c r="O21" s="61" cm="1">
        <f t="array" ref="O21">SUMPRODUCT($M20:$R20, TRANSPOSE('Migration Matrix - invol'!E$66:E$71))+($B21-1)*$L20*E21</f>
        <v>4938177.9028664427</v>
      </c>
      <c r="P21" s="61" cm="1">
        <f t="array" ref="P21">SUMPRODUCT($M20:$R20, TRANSPOSE('Migration Matrix - invol'!F$66:F$71))+($B21-1)*$L20*F21</f>
        <v>1095154.4812754514</v>
      </c>
      <c r="Q21" s="61" cm="1">
        <f t="array" ref="Q21">SUMPRODUCT($M20:$R20, TRANSPOSE('Migration Matrix - invol'!G$66:G$71))+($B21-1)*$L20*G21</f>
        <v>1347312.7780023597</v>
      </c>
      <c r="R21" s="61" cm="1">
        <f t="array" ref="R21">SUMPRODUCT($M20:$R20, TRANSPOSE('Migration Matrix - invol'!H$66:H$71))+($B21-1)*$L20*H21</f>
        <v>439964.08079712593</v>
      </c>
      <c r="S21" s="147" t="b">
        <f t="shared" si="16"/>
        <v>1</v>
      </c>
      <c r="V21" cm="1">
        <f t="array" ref="V21">SUMPRODUCT('Migration Matrix - invol'!M$78:M$83,TRANSPOSE(Population!$M21:$R21))</f>
        <v>7595.2258914332497</v>
      </c>
      <c r="W21" cm="1">
        <f t="array" ref="W21">SUMPRODUCT('Migration Matrix - invol'!N$78:N$83,TRANSPOSE(Population!$M21:$R21))</f>
        <v>8745.4351101295397</v>
      </c>
      <c r="X21" cm="1">
        <f t="array" ref="X21">SUMPRODUCT('Migration Matrix - invol'!O$78:O$83,TRANSPOSE(Population!$M21:$R21))</f>
        <v>8689.6973829733342</v>
      </c>
      <c r="Y21" cm="1">
        <f t="array" ref="Y21">SUMPRODUCT('Migration Matrix - invol'!P$78:P$83,TRANSPOSE(Population!$M21:$R21))</f>
        <v>11376.002372254698</v>
      </c>
      <c r="Z21" cm="1">
        <f t="array" ref="Z21">SUMPRODUCT('Migration Matrix - invol'!Q$78:Q$83,TRANSPOSE(Population!$M21:$R21))</f>
        <v>11239.855794191981</v>
      </c>
      <c r="AA21" cm="1">
        <f t="array" ref="AA21">SUMPRODUCT('Migration Matrix - invol'!R$78:R$83,TRANSPOSE(Population!$M21:$R21))</f>
        <v>11787.57960019279</v>
      </c>
      <c r="AE21">
        <f>SUMPRODUCT('Migration Matrix - invol'!$M$78:$R$78,Population!$M21:$R21)</f>
        <v>8328.3509070957116</v>
      </c>
      <c r="AF21">
        <f>SUMPRODUCT('Migration Matrix - invol'!$M$79:$R$79,Population!$M21:$R21)</f>
        <v>10258.931581513429</v>
      </c>
      <c r="AG21">
        <f>SUMPRODUCT('Migration Matrix - invol'!$M$80:$R$80,Population!$M21:$R21)</f>
        <v>8701.8959679054115</v>
      </c>
      <c r="AH21">
        <f>SUMPRODUCT('Migration Matrix - invol'!$M$81:$R$81,Population!$M21:$R21)</f>
        <v>8060.8736298800468</v>
      </c>
      <c r="AI21">
        <f>SUMPRODUCT('Migration Matrix - invol'!$M$82:$R$82,Population!$M21:$R21)</f>
        <v>8177.7091453529965</v>
      </c>
      <c r="AJ21">
        <f>SUMPRODUCT('Migration Matrix - invol'!$M$83:$R$83,Population!$M21:$R21)</f>
        <v>4043.9629694226846</v>
      </c>
      <c r="AN21">
        <f t="shared" si="17"/>
        <v>-733.12501566246192</v>
      </c>
      <c r="AO21">
        <f t="shared" si="3"/>
        <v>-1513.496471383889</v>
      </c>
      <c r="AP21">
        <f t="shared" si="4"/>
        <v>-12.19858493207721</v>
      </c>
      <c r="AQ21">
        <f t="shared" si="5"/>
        <v>3315.1287423746508</v>
      </c>
      <c r="AR21">
        <f t="shared" si="6"/>
        <v>3062.1466488389842</v>
      </c>
      <c r="AS21">
        <f t="shared" si="7"/>
        <v>7743.616630770106</v>
      </c>
      <c r="AV21" s="66">
        <f t="shared" si="8"/>
        <v>0.34006122839018449</v>
      </c>
      <c r="AW21" s="66">
        <f t="shared" si="9"/>
        <v>0.2344226998389326</v>
      </c>
      <c r="AX21" s="66">
        <f t="shared" si="10"/>
        <v>0.26868419040754965</v>
      </c>
      <c r="AY21" s="66">
        <f t="shared" si="11"/>
        <v>5.9586896414139362E-2</v>
      </c>
      <c r="AZ21" s="66">
        <f t="shared" si="12"/>
        <v>7.3306723674977606E-2</v>
      </c>
      <c r="BA21" s="66">
        <f t="shared" si="13"/>
        <v>2.3938261274216124E-2</v>
      </c>
    </row>
    <row r="22" spans="1:53">
      <c r="A22">
        <f t="shared" si="14"/>
        <v>2033</v>
      </c>
      <c r="B22" s="49" cm="1">
        <f t="array" ref="B22">1+pop_growth</f>
        <v>1</v>
      </c>
      <c r="C22" s="117">
        <f t="shared" si="20"/>
        <v>0.16666666666666666</v>
      </c>
      <c r="D22" s="117">
        <f t="shared" si="18"/>
        <v>0.16666666666666666</v>
      </c>
      <c r="E22" s="117">
        <f t="shared" si="18"/>
        <v>0.16666666666666666</v>
      </c>
      <c r="F22" s="117">
        <f t="shared" si="18"/>
        <v>0.16666666666666666</v>
      </c>
      <c r="G22" s="117">
        <f t="shared" si="18"/>
        <v>0.16666666666666666</v>
      </c>
      <c r="H22" s="117">
        <f t="shared" si="18"/>
        <v>0.16666666666666666</v>
      </c>
      <c r="I22" s="21">
        <f t="shared" si="15"/>
        <v>1.1498773989047735</v>
      </c>
      <c r="J22" s="21"/>
      <c r="K22" s="21"/>
      <c r="L22" s="48">
        <f t="shared" si="19"/>
        <v>18379116</v>
      </c>
      <c r="M22" s="61" cm="1">
        <f t="array" ref="M22">SUMPRODUCT($M21:$R21, TRANSPOSE('Migration Matrix - invol'!C$66:C$71))+($B22-1)*$L21*C22</f>
        <v>6236139.6916431887</v>
      </c>
      <c r="N22" s="61" cm="1">
        <f t="array" ref="N22">SUMPRODUCT($M21:$R21, TRANSPOSE('Migration Matrix - invol'!D$66:D$71))+($B22-1)*$L21*D22</f>
        <v>4301481.687727497</v>
      </c>
      <c r="O22" s="61" cm="1">
        <f t="array" ref="O22">SUMPRODUCT($M21:$R21, TRANSPOSE('Migration Matrix - invol'!E$66:E$71))+($B22-1)*$L21*E22</f>
        <v>4930886.4893948128</v>
      </c>
      <c r="P22" s="61" cm="1">
        <f t="array" ref="P22">SUMPRODUCT($M21:$R21, TRANSPOSE('Migration Matrix - invol'!F$66:F$71))+($B22-1)*$L21*F22</f>
        <v>1104005.0333315923</v>
      </c>
      <c r="Q22" s="61" cm="1">
        <f t="array" ref="Q22">SUMPRODUCT($M21:$R21, TRANSPOSE('Migration Matrix - invol'!G$66:G$71))+($B22-1)*$L21*G22</f>
        <v>1355319.4957313153</v>
      </c>
      <c r="R22" s="61" cm="1">
        <f t="array" ref="R22">SUMPRODUCT($M21:$R21, TRANSPOSE('Migration Matrix - invol'!H$66:H$71))+($B22-1)*$L21*H22</f>
        <v>451283.60217158945</v>
      </c>
      <c r="S22" s="147" t="b">
        <f t="shared" si="16"/>
        <v>1</v>
      </c>
      <c r="V22" cm="1">
        <f t="array" ref="V22">SUMPRODUCT('Migration Matrix - invol'!M$78:M$83,TRANSPOSE(Population!$M22:$R22))</f>
        <v>7595.9251703380378</v>
      </c>
      <c r="W22" cm="1">
        <f t="array" ref="W22">SUMPRODUCT('Migration Matrix - invol'!N$78:N$83,TRANSPOSE(Population!$M22:$R22))</f>
        <v>8741.7042458063224</v>
      </c>
      <c r="X22" cm="1">
        <f t="array" ref="X22">SUMPRODUCT('Migration Matrix - invol'!O$78:O$83,TRANSPOSE(Population!$M22:$R22))</f>
        <v>8685.5831670065272</v>
      </c>
      <c r="Y22" cm="1">
        <f t="array" ref="Y22">SUMPRODUCT('Migration Matrix - invol'!P$78:P$83,TRANSPOSE(Population!$M22:$R22))</f>
        <v>11363.039858951355</v>
      </c>
      <c r="Z22" cm="1">
        <f t="array" ref="Z22">SUMPRODUCT('Migration Matrix - invol'!Q$78:Q$83,TRANSPOSE(Population!$M22:$R22))</f>
        <v>11227.176617684172</v>
      </c>
      <c r="AA22" cm="1">
        <f t="array" ref="AA22">SUMPRODUCT('Migration Matrix - invol'!R$78:R$83,TRANSPOSE(Population!$M22:$R22))</f>
        <v>11776.193075126679</v>
      </c>
      <c r="AE22">
        <f>SUMPRODUCT('Migration Matrix - invol'!$M$78:$R$78,Population!$M22:$R22)</f>
        <v>8337.8849892529997</v>
      </c>
      <c r="AF22">
        <f>SUMPRODUCT('Migration Matrix - invol'!$M$79:$R$79,Population!$M22:$R22)</f>
        <v>10264.035520442711</v>
      </c>
      <c r="AG22">
        <f>SUMPRODUCT('Migration Matrix - invol'!$M$80:$R$80,Population!$M22:$R22)</f>
        <v>8706.6165551911035</v>
      </c>
      <c r="AH22">
        <f>SUMPRODUCT('Migration Matrix - invol'!$M$81:$R$81,Population!$M22:$R22)</f>
        <v>8056.7459198292054</v>
      </c>
      <c r="AI22">
        <f>SUMPRODUCT('Migration Matrix - invol'!$M$82:$R$82,Population!$M22:$R22)</f>
        <v>8173.864772097686</v>
      </c>
      <c r="AJ22">
        <f>SUMPRODUCT('Migration Matrix - invol'!$M$83:$R$83,Population!$M22:$R22)</f>
        <v>4041.4112476090727</v>
      </c>
      <c r="AN22">
        <f t="shared" si="17"/>
        <v>-741.95981891496194</v>
      </c>
      <c r="AO22">
        <f t="shared" si="3"/>
        <v>-1522.3312746363881</v>
      </c>
      <c r="AP22">
        <f t="shared" si="4"/>
        <v>-21.033388184576324</v>
      </c>
      <c r="AQ22">
        <f t="shared" si="5"/>
        <v>3306.2939391221498</v>
      </c>
      <c r="AR22">
        <f t="shared" si="6"/>
        <v>3053.311845586486</v>
      </c>
      <c r="AS22">
        <f t="shared" si="7"/>
        <v>7734.7818275176069</v>
      </c>
      <c r="AV22" s="66">
        <f t="shared" si="8"/>
        <v>0.33930574743873365</v>
      </c>
      <c r="AW22" s="66">
        <f t="shared" si="9"/>
        <v>0.23404181614216357</v>
      </c>
      <c r="AX22" s="66">
        <f t="shared" si="10"/>
        <v>0.26828746765594236</v>
      </c>
      <c r="AY22" s="66">
        <f t="shared" si="11"/>
        <v>6.0068451242790588E-2</v>
      </c>
      <c r="AZ22" s="66">
        <f t="shared" si="12"/>
        <v>7.374236583148587E-2</v>
      </c>
      <c r="BA22" s="66">
        <f t="shared" si="13"/>
        <v>2.45541516888837E-2</v>
      </c>
    </row>
    <row r="23" spans="1:53">
      <c r="A23">
        <f t="shared" si="14"/>
        <v>2034</v>
      </c>
      <c r="B23" s="49" cm="1">
        <f t="array" ref="B23">1+pop_growth</f>
        <v>1</v>
      </c>
      <c r="C23" s="117">
        <f t="shared" si="20"/>
        <v>0.16666666666666666</v>
      </c>
      <c r="D23" s="117">
        <f t="shared" si="18"/>
        <v>0.16666666666666666</v>
      </c>
      <c r="E23" s="117">
        <f t="shared" si="18"/>
        <v>0.16666666666666666</v>
      </c>
      <c r="F23" s="117">
        <f t="shared" si="18"/>
        <v>0.16666666666666666</v>
      </c>
      <c r="G23" s="117">
        <f t="shared" si="18"/>
        <v>0.16666666666666666</v>
      </c>
      <c r="H23" s="117">
        <f t="shared" si="18"/>
        <v>0.16666666666666666</v>
      </c>
      <c r="I23" s="21">
        <f t="shared" si="15"/>
        <v>1.1498773989047735</v>
      </c>
      <c r="J23" s="21"/>
      <c r="K23" s="21"/>
      <c r="L23" s="48">
        <f t="shared" si="19"/>
        <v>18379116</v>
      </c>
      <c r="M23" s="61" cm="1">
        <f t="array" ref="M23">SUMPRODUCT($M22:$R22, TRANSPOSE('Migration Matrix - invol'!C$66:C$71))+($B23-1)*$L22*C23</f>
        <v>6222303.0573922237</v>
      </c>
      <c r="N23" s="61" cm="1">
        <f t="array" ref="N23">SUMPRODUCT($M22:$R22, TRANSPOSE('Migration Matrix - invol'!D$66:D$71))+($B23-1)*$L22*D23</f>
        <v>4294503.2344737686</v>
      </c>
      <c r="O23" s="61" cm="1">
        <f t="array" ref="O23">SUMPRODUCT($M22:$R22, TRANSPOSE('Migration Matrix - invol'!E$66:E$71))+($B23-1)*$L22*E23</f>
        <v>4923614.5612750677</v>
      </c>
      <c r="P23" s="61" cm="1">
        <f t="array" ref="P23">SUMPRODUCT($M22:$R22, TRANSPOSE('Migration Matrix - invol'!F$66:F$71))+($B23-1)*$L22*F23</f>
        <v>1112821.9520387119</v>
      </c>
      <c r="Q23" s="61" cm="1">
        <f t="array" ref="Q23">SUMPRODUCT($M22:$R22, TRANSPOSE('Migration Matrix - invol'!G$66:G$71))+($B23-1)*$L22*G23</f>
        <v>1363294.2614048079</v>
      </c>
      <c r="R23" s="61" cm="1">
        <f t="array" ref="R23">SUMPRODUCT($M22:$R22, TRANSPOSE('Migration Matrix - invol'!H$66:H$71))+($B23-1)*$L22*H23</f>
        <v>462578.93341541354</v>
      </c>
      <c r="S23" s="147" t="b">
        <f t="shared" si="16"/>
        <v>1</v>
      </c>
      <c r="V23" cm="1">
        <f t="array" ref="V23">SUMPRODUCT('Migration Matrix - invol'!M$78:M$83,TRANSPOSE(Population!$M23:$R23))</f>
        <v>7596.6165164731156</v>
      </c>
      <c r="W23" cm="1">
        <f t="array" ref="W23">SUMPRODUCT('Migration Matrix - invol'!N$78:N$83,TRANSPOSE(Population!$M23:$R23))</f>
        <v>8737.9827755361785</v>
      </c>
      <c r="X23" cm="1">
        <f t="array" ref="X23">SUMPRODUCT('Migration Matrix - invol'!O$78:O$83,TRANSPOSE(Population!$M23:$R23))</f>
        <v>8681.4816625677104</v>
      </c>
      <c r="Y23" cm="1">
        <f t="array" ref="Y23">SUMPRODUCT('Migration Matrix - invol'!P$78:P$83,TRANSPOSE(Population!$M23:$R23))</f>
        <v>11350.118358211806</v>
      </c>
      <c r="Z23" cm="1">
        <f t="array" ref="Z23">SUMPRODUCT('Migration Matrix - invol'!Q$78:Q$83,TRANSPOSE(Population!$M23:$R23))</f>
        <v>11214.538109429299</v>
      </c>
      <c r="AA23" cm="1">
        <f t="array" ref="AA23">SUMPRODUCT('Migration Matrix - invol'!R$78:R$83,TRANSPOSE(Population!$M23:$R23))</f>
        <v>11764.837329842812</v>
      </c>
      <c r="AE23">
        <f>SUMPRODUCT('Migration Matrix - invol'!$M$78:$R$78,Population!$M23:$R23)</f>
        <v>8347.3858119585093</v>
      </c>
      <c r="AF23">
        <f>SUMPRODUCT('Migration Matrix - invol'!$M$79:$R$79,Population!$M23:$R23)</f>
        <v>10269.123526742998</v>
      </c>
      <c r="AG23">
        <f>SUMPRODUCT('Migration Matrix - invol'!$M$80:$R$80,Population!$M23:$R23)</f>
        <v>8711.3245273227203</v>
      </c>
      <c r="AH23">
        <f>SUMPRODUCT('Migration Matrix - invol'!$M$81:$R$81,Population!$M23:$R23)</f>
        <v>8052.6338956600894</v>
      </c>
      <c r="AI23">
        <f>SUMPRODUCT('Migration Matrix - invol'!$M$82:$R$82,Population!$M23:$R23)</f>
        <v>8170.0357404132446</v>
      </c>
      <c r="AJ23">
        <f>SUMPRODUCT('Migration Matrix - invol'!$M$83:$R$83,Population!$M23:$R23)</f>
        <v>4038.8649788956391</v>
      </c>
      <c r="AN23">
        <f t="shared" si="17"/>
        <v>-750.76929548539374</v>
      </c>
      <c r="AO23">
        <f t="shared" si="3"/>
        <v>-1531.1407512068199</v>
      </c>
      <c r="AP23">
        <f t="shared" si="4"/>
        <v>-29.842864755009941</v>
      </c>
      <c r="AQ23">
        <f t="shared" si="5"/>
        <v>3297.4844625517171</v>
      </c>
      <c r="AR23">
        <f t="shared" si="6"/>
        <v>3044.5023690160542</v>
      </c>
      <c r="AS23">
        <f t="shared" si="7"/>
        <v>7725.9723509471733</v>
      </c>
      <c r="AV23" s="66">
        <f t="shared" si="8"/>
        <v>0.33855290196722321</v>
      </c>
      <c r="AW23" s="66">
        <f t="shared" si="9"/>
        <v>0.23366212142486986</v>
      </c>
      <c r="AX23" s="66">
        <f t="shared" si="10"/>
        <v>0.26789180509416599</v>
      </c>
      <c r="AY23" s="66">
        <f t="shared" si="11"/>
        <v>6.0548176095015227E-2</v>
      </c>
      <c r="AZ23" s="66">
        <f t="shared" si="12"/>
        <v>7.4176269490045549E-2</v>
      </c>
      <c r="BA23" s="66">
        <f t="shared" si="13"/>
        <v>2.5168725928679789E-2</v>
      </c>
    </row>
    <row r="24" spans="1:53">
      <c r="A24">
        <f t="shared" si="14"/>
        <v>2035</v>
      </c>
      <c r="B24" s="49" cm="1">
        <f t="array" ref="B24">1+pop_growth</f>
        <v>1</v>
      </c>
      <c r="C24" s="117">
        <f t="shared" si="20"/>
        <v>0.16666666666666666</v>
      </c>
      <c r="D24" s="117">
        <f t="shared" si="18"/>
        <v>0.16666666666666666</v>
      </c>
      <c r="E24" s="117">
        <f t="shared" si="18"/>
        <v>0.16666666666666666</v>
      </c>
      <c r="F24" s="117">
        <f t="shared" si="18"/>
        <v>0.16666666666666666</v>
      </c>
      <c r="G24" s="117">
        <f t="shared" si="18"/>
        <v>0.16666666666666666</v>
      </c>
      <c r="H24" s="117">
        <f t="shared" si="18"/>
        <v>0.16666666666666666</v>
      </c>
      <c r="I24" s="21">
        <f t="shared" si="15"/>
        <v>1.1498773989047735</v>
      </c>
      <c r="J24" s="21"/>
      <c r="K24" s="21"/>
      <c r="L24" s="48">
        <f t="shared" si="19"/>
        <v>18379116</v>
      </c>
      <c r="M24" s="61" cm="1">
        <f t="array" ref="M24">SUMPRODUCT($M23:$R23, TRANSPOSE('Migration Matrix - invol'!C$66:C$71))+($B24-1)*$L23*C24</f>
        <v>6208514.6864557276</v>
      </c>
      <c r="N24" s="61" cm="1">
        <f t="array" ref="N24">SUMPRODUCT($M23:$R23, TRANSPOSE('Migration Matrix - invol'!D$66:D$71))+($B24-1)*$L23*D24</f>
        <v>4287546.5631442331</v>
      </c>
      <c r="O24" s="61" cm="1">
        <f t="array" ref="O24">SUMPRODUCT($M23:$R23, TRANSPOSE('Migration Matrix - invol'!E$66:E$71))+($B24-1)*$L23*E24</f>
        <v>4916362.0681644352</v>
      </c>
      <c r="P24" s="61" cm="1">
        <f t="array" ref="P24">SUMPRODUCT($M23:$R23, TRANSPOSE('Migration Matrix - invol'!F$66:F$71))+($B24-1)*$L23*F24</f>
        <v>1121605.3569409316</v>
      </c>
      <c r="Q24" s="61" cm="1">
        <f t="array" ref="Q24">SUMPRODUCT($M23:$R23, TRANSPOSE('Migration Matrix - invol'!G$66:G$71))+($B24-1)*$L23*G24</f>
        <v>1371237.1925914714</v>
      </c>
      <c r="R24" s="61" cm="1">
        <f t="array" ref="R24">SUMPRODUCT($M23:$R23, TRANSPOSE('Migration Matrix - invol'!H$66:H$71))+($B24-1)*$L23*H24</f>
        <v>473850.13270319439</v>
      </c>
      <c r="S24" s="147" t="b">
        <f t="shared" si="16"/>
        <v>1</v>
      </c>
      <c r="V24" cm="1">
        <f t="array" ref="V24">SUMPRODUCT('Migration Matrix - invol'!M$78:M$83,TRANSPOSE(Population!$M24:$R24))</f>
        <v>7597.2999711844441</v>
      </c>
      <c r="W24" cm="1">
        <f t="array" ref="W24">SUMPRODUCT('Migration Matrix - invol'!N$78:N$83,TRANSPOSE(Population!$M24:$R24))</f>
        <v>8734.2706722397015</v>
      </c>
      <c r="X24" cm="1">
        <f t="array" ref="X24">SUMPRODUCT('Migration Matrix - invol'!O$78:O$83,TRANSPOSE(Population!$M24:$R24))</f>
        <v>8677.3928237922428</v>
      </c>
      <c r="Y24" cm="1">
        <f t="array" ref="Y24">SUMPRODUCT('Migration Matrix - invol'!P$78:P$83,TRANSPOSE(Population!$M24:$R24))</f>
        <v>11337.237735825784</v>
      </c>
      <c r="Z24" cm="1">
        <f t="array" ref="Z24">SUMPRODUCT('Migration Matrix - invol'!Q$78:Q$83,TRANSPOSE(Population!$M24:$R24))</f>
        <v>11201.940134520122</v>
      </c>
      <c r="AA24" cm="1">
        <f t="array" ref="AA24">SUMPRODUCT('Migration Matrix - invol'!R$78:R$83,TRANSPOSE(Population!$M24:$R24))</f>
        <v>11753.512272769658</v>
      </c>
      <c r="AE24">
        <f>SUMPRODUCT('Migration Matrix - invol'!$M$78:$R$78,Population!$M24:$R24)</f>
        <v>8356.85349501563</v>
      </c>
      <c r="AF24">
        <f>SUMPRODUCT('Migration Matrix - invol'!$M$79:$R$79,Population!$M24:$R24)</f>
        <v>10274.195651792315</v>
      </c>
      <c r="AG24">
        <f>SUMPRODUCT('Migration Matrix - invol'!$M$80:$R$80,Population!$M24:$R24)</f>
        <v>8716.019916893043</v>
      </c>
      <c r="AH24">
        <f>SUMPRODUCT('Migration Matrix - invol'!$M$81:$R$81,Population!$M24:$R24)</f>
        <v>8048.5375016198604</v>
      </c>
      <c r="AI24">
        <f>SUMPRODUCT('Migration Matrix - invol'!$M$82:$R$82,Population!$M24:$R24)</f>
        <v>8166.2219938498629</v>
      </c>
      <c r="AJ24">
        <f>SUMPRODUCT('Migration Matrix - invol'!$M$83:$R$83,Population!$M24:$R24)</f>
        <v>4036.3241501682801</v>
      </c>
      <c r="AN24">
        <f t="shared" si="17"/>
        <v>-759.55352383118588</v>
      </c>
      <c r="AO24">
        <f t="shared" si="3"/>
        <v>-1539.9249795526139</v>
      </c>
      <c r="AP24">
        <f t="shared" si="4"/>
        <v>-38.627093100800266</v>
      </c>
      <c r="AQ24">
        <f t="shared" si="5"/>
        <v>3288.7002342059232</v>
      </c>
      <c r="AR24">
        <f t="shared" si="6"/>
        <v>3035.7181406702593</v>
      </c>
      <c r="AS24">
        <f t="shared" si="7"/>
        <v>7717.1881226013775</v>
      </c>
      <c r="AV24" s="66">
        <f t="shared" si="8"/>
        <v>0.33780268248242884</v>
      </c>
      <c r="AW24" s="66">
        <f t="shared" si="9"/>
        <v>0.23328361185294402</v>
      </c>
      <c r="AX24" s="66">
        <f t="shared" si="10"/>
        <v>0.2674971999830914</v>
      </c>
      <c r="AY24" s="66">
        <f t="shared" si="11"/>
        <v>6.1026077475158848E-2</v>
      </c>
      <c r="AZ24" s="66">
        <f t="shared" si="12"/>
        <v>7.4608441047516724E-2</v>
      </c>
      <c r="BA24" s="66">
        <f t="shared" si="13"/>
        <v>2.5781987158859782E-2</v>
      </c>
    </row>
    <row r="25" spans="1:53">
      <c r="A25">
        <f t="shared" si="14"/>
        <v>2036</v>
      </c>
      <c r="B25" s="49" cm="1">
        <f t="array" ref="B25">1+pop_growth</f>
        <v>1</v>
      </c>
      <c r="C25" s="117">
        <f t="shared" si="20"/>
        <v>0.16666666666666666</v>
      </c>
      <c r="D25" s="117">
        <f t="shared" si="18"/>
        <v>0.16666666666666666</v>
      </c>
      <c r="E25" s="117">
        <f t="shared" si="18"/>
        <v>0.16666666666666666</v>
      </c>
      <c r="F25" s="117">
        <f t="shared" si="18"/>
        <v>0.16666666666666666</v>
      </c>
      <c r="G25" s="117">
        <f t="shared" si="18"/>
        <v>0.16666666666666666</v>
      </c>
      <c r="H25" s="117">
        <f t="shared" si="18"/>
        <v>0.16666666666666666</v>
      </c>
      <c r="I25" s="21">
        <f t="shared" si="15"/>
        <v>1.1498773989047735</v>
      </c>
      <c r="J25" s="21"/>
      <c r="K25" s="21"/>
      <c r="L25" s="48">
        <f t="shared" si="19"/>
        <v>18379116</v>
      </c>
      <c r="M25" s="61" cm="1">
        <f t="array" ref="M25">SUMPRODUCT($M24:$R24, TRANSPOSE('Migration Matrix - invol'!C$66:C$71))+($B25-1)*$L24*C25</f>
        <v>6194774.4049979001</v>
      </c>
      <c r="N25" s="61" cm="1">
        <f t="array" ref="N25">SUMPRODUCT($M24:$R24, TRANSPOSE('Migration Matrix - invol'!D$66:D$71))+($B25-1)*$L24*D25</f>
        <v>4280611.603501833</v>
      </c>
      <c r="O25" s="61" cm="1">
        <f t="array" ref="O25">SUMPRODUCT($M24:$R24, TRANSPOSE('Migration Matrix - invol'!E$66:E$71))+($B25-1)*$L24*E25</f>
        <v>4909128.95983712</v>
      </c>
      <c r="P25" s="61" cm="1">
        <f t="array" ref="P25">SUMPRODUCT($M24:$R24, TRANSPOSE('Migration Matrix - invol'!F$66:F$71))+($B25-1)*$L24*F25</f>
        <v>1130355.3671690645</v>
      </c>
      <c r="Q25" s="61" cm="1">
        <f t="array" ref="Q25">SUMPRODUCT($M24:$R24, TRANSPOSE('Migration Matrix - invol'!G$66:G$71))+($B25-1)*$L24*G25</f>
        <v>1379148.4064420932</v>
      </c>
      <c r="R25" s="61" cm="1">
        <f t="array" ref="R25">SUMPRODUCT($M24:$R24, TRANSPOSE('Migration Matrix - invol'!H$66:H$71))+($B25-1)*$L24*H25</f>
        <v>485097.25805198646</v>
      </c>
      <c r="S25" s="147" t="b">
        <f t="shared" si="16"/>
        <v>1</v>
      </c>
      <c r="V25" cm="1">
        <f t="array" ref="V25">SUMPRODUCT('Migration Matrix - invol'!M$78:M$83,TRANSPOSE(Population!$M25:$R25))</f>
        <v>7597.9755756328377</v>
      </c>
      <c r="W25" cm="1">
        <f t="array" ref="W25">SUMPRODUCT('Migration Matrix - invol'!N$78:N$83,TRANSPOSE(Population!$M25:$R25))</f>
        <v>8730.5679089246369</v>
      </c>
      <c r="X25" cm="1">
        <f t="array" ref="X25">SUMPRODUCT('Migration Matrix - invol'!O$78:O$83,TRANSPOSE(Population!$M25:$R25))</f>
        <v>8673.3166049949177</v>
      </c>
      <c r="Y25" cm="1">
        <f t="array" ref="Y25">SUMPRODUCT('Migration Matrix - invol'!P$78:P$83,TRANSPOSE(Population!$M25:$R25))</f>
        <v>11324.397858030941</v>
      </c>
      <c r="Z25" cm="1">
        <f t="array" ref="Z25">SUMPRODUCT('Migration Matrix - invol'!Q$78:Q$83,TRANSPOSE(Population!$M25:$R25))</f>
        <v>11189.382558505205</v>
      </c>
      <c r="AA25" cm="1">
        <f t="array" ref="AA25">SUMPRODUCT('Migration Matrix - invol'!R$78:R$83,TRANSPOSE(Population!$M25:$R25))</f>
        <v>11742.217812626375</v>
      </c>
      <c r="AE25">
        <f>SUMPRODUCT('Migration Matrix - invol'!$M$78:$R$78,Population!$M25:$R25)</f>
        <v>8366.2881577874359</v>
      </c>
      <c r="AF25">
        <f>SUMPRODUCT('Migration Matrix - invol'!$M$79:$R$79,Population!$M25:$R25)</f>
        <v>10279.251946800663</v>
      </c>
      <c r="AG25">
        <f>SUMPRODUCT('Migration Matrix - invol'!$M$80:$R$80,Population!$M25:$R25)</f>
        <v>8720.7027564191285</v>
      </c>
      <c r="AH25">
        <f>SUMPRODUCT('Migration Matrix - invol'!$M$81:$R$81,Population!$M25:$R25)</f>
        <v>8044.4566821484268</v>
      </c>
      <c r="AI25">
        <f>SUMPRODUCT('Migration Matrix - invol'!$M$82:$R$82,Population!$M25:$R25)</f>
        <v>8162.4234761583548</v>
      </c>
      <c r="AJ25">
        <f>SUMPRODUCT('Migration Matrix - invol'!$M$83:$R$83,Population!$M25:$R25)</f>
        <v>4033.7887483484055</v>
      </c>
      <c r="AN25">
        <f t="shared" si="17"/>
        <v>-768.3125821545982</v>
      </c>
      <c r="AO25">
        <f t="shared" si="3"/>
        <v>-1548.6840378760262</v>
      </c>
      <c r="AP25">
        <f t="shared" si="4"/>
        <v>-47.386151424210766</v>
      </c>
      <c r="AQ25">
        <f t="shared" si="5"/>
        <v>3279.9411758825145</v>
      </c>
      <c r="AR25">
        <f t="shared" si="6"/>
        <v>3026.9590823468507</v>
      </c>
      <c r="AS25">
        <f t="shared" si="7"/>
        <v>7708.4290642779697</v>
      </c>
      <c r="AV25" s="66">
        <f t="shared" si="8"/>
        <v>0.33705507952601749</v>
      </c>
      <c r="AW25" s="66">
        <f t="shared" si="9"/>
        <v>0.23290628360481719</v>
      </c>
      <c r="AX25" s="66">
        <f t="shared" si="10"/>
        <v>0.26710364958995414</v>
      </c>
      <c r="AY25" s="66">
        <f t="shared" si="11"/>
        <v>6.1502161865079064E-2</v>
      </c>
      <c r="AZ25" s="66">
        <f t="shared" si="12"/>
        <v>7.5038886878024666E-2</v>
      </c>
      <c r="BA25" s="66">
        <f t="shared" si="13"/>
        <v>2.639393853610731E-2</v>
      </c>
    </row>
    <row r="26" spans="1:53">
      <c r="A26">
        <f t="shared" si="14"/>
        <v>2037</v>
      </c>
      <c r="B26" s="49" cm="1">
        <f t="array" ref="B26">1+pop_growth</f>
        <v>1</v>
      </c>
      <c r="C26" s="117">
        <f t="shared" si="20"/>
        <v>0.16666666666666666</v>
      </c>
      <c r="D26" s="117">
        <f t="shared" si="18"/>
        <v>0.16666666666666666</v>
      </c>
      <c r="E26" s="117">
        <f t="shared" si="18"/>
        <v>0.16666666666666666</v>
      </c>
      <c r="F26" s="117">
        <f t="shared" si="18"/>
        <v>0.16666666666666666</v>
      </c>
      <c r="G26" s="117">
        <f t="shared" si="18"/>
        <v>0.16666666666666666</v>
      </c>
      <c r="H26" s="117">
        <f t="shared" si="18"/>
        <v>0.16666666666666666</v>
      </c>
      <c r="I26" s="21">
        <f t="shared" si="15"/>
        <v>1.1498773989047735</v>
      </c>
      <c r="J26" s="21"/>
      <c r="K26" s="21"/>
      <c r="L26" s="48">
        <f t="shared" si="19"/>
        <v>18379116</v>
      </c>
      <c r="M26" s="61" cm="1">
        <f t="array" ref="M26">SUMPRODUCT($M25:$R25, TRANSPOSE('Migration Matrix - invol'!C$66:C$71))+($B26-1)*$L25*C26</f>
        <v>6181082.0398218157</v>
      </c>
      <c r="N26" s="61" cm="1">
        <f t="array" ref="N26">SUMPRODUCT($M25:$R25, TRANSPOSE('Migration Matrix - invol'!D$66:D$71))+($B26-1)*$L25*D26</f>
        <v>4273698.2855392052</v>
      </c>
      <c r="O26" s="61" cm="1">
        <f t="array" ref="O26">SUMPRODUCT($M25:$R25, TRANSPOSE('Migration Matrix - invol'!E$66:E$71))+($B26-1)*$L25*E26</f>
        <v>4901915.1861840999</v>
      </c>
      <c r="P26" s="61" cm="1">
        <f t="array" ref="P26">SUMPRODUCT($M25:$R25, TRANSPOSE('Migration Matrix - invol'!F$66:F$71))+($B26-1)*$L25*F26</f>
        <v>1139072.1014420274</v>
      </c>
      <c r="Q26" s="61" cm="1">
        <f t="array" ref="Q26">SUMPRODUCT($M25:$R25, TRANSPOSE('Migration Matrix - invol'!G$66:G$71))+($B26-1)*$L25*G26</f>
        <v>1387028.0196910752</v>
      </c>
      <c r="R26" s="61" cm="1">
        <f t="array" ref="R26">SUMPRODUCT($M25:$R25, TRANSPOSE('Migration Matrix - invol'!H$66:H$71))+($B26-1)*$L25*H26</f>
        <v>496320.36732177209</v>
      </c>
      <c r="S26" s="147" t="b">
        <f t="shared" si="16"/>
        <v>1</v>
      </c>
      <c r="V26" cm="1">
        <f t="array" ref="V26">SUMPRODUCT('Migration Matrix - invol'!M$78:M$83,TRANSPOSE(Population!$M26:$R26))</f>
        <v>7598.6433707947508</v>
      </c>
      <c r="W26" cm="1">
        <f t="array" ref="W26">SUMPRODUCT('Migration Matrix - invol'!N$78:N$83,TRANSPOSE(Population!$M26:$R26))</f>
        <v>8726.8744586855773</v>
      </c>
      <c r="X26" cm="1">
        <f t="array" ref="X26">SUMPRODUCT('Migration Matrix - invol'!O$78:O$83,TRANSPOSE(Population!$M26:$R26))</f>
        <v>8669.252960669246</v>
      </c>
      <c r="Y26" cm="1">
        <f t="array" ref="Y26">SUMPRODUCT('Migration Matrix - invol'!P$78:P$83,TRANSPOSE(Population!$M26:$R26))</f>
        <v>11311.598591511354</v>
      </c>
      <c r="Z26" cm="1">
        <f t="array" ref="Z26">SUMPRODUCT('Migration Matrix - invol'!Q$78:Q$83,TRANSPOSE(Population!$M26:$R26))</f>
        <v>11176.865247387346</v>
      </c>
      <c r="AA26" cm="1">
        <f t="array" ref="AA26">SUMPRODUCT('Migration Matrix - invol'!R$78:R$83,TRANSPOSE(Population!$M26:$R26))</f>
        <v>11730.953858421843</v>
      </c>
      <c r="AE26">
        <f>SUMPRODUCT('Migration Matrix - invol'!$M$78:$R$78,Population!$M26:$R26)</f>
        <v>8375.6899191983084</v>
      </c>
      <c r="AF26">
        <f>SUMPRODUCT('Migration Matrix - invol'!$M$79:$R$79,Population!$M26:$R26)</f>
        <v>10284.292462810563</v>
      </c>
      <c r="AG26">
        <f>SUMPRODUCT('Migration Matrix - invol'!$M$80:$R$80,Population!$M26:$R26)</f>
        <v>8725.3730783424162</v>
      </c>
      <c r="AH26">
        <f>SUMPRODUCT('Migration Matrix - invol'!$M$81:$R$81,Population!$M26:$R26)</f>
        <v>8040.3913818777983</v>
      </c>
      <c r="AI26">
        <f>SUMPRODUCT('Migration Matrix - invol'!$M$82:$R$82,Population!$M26:$R26)</f>
        <v>8158.6401312894541</v>
      </c>
      <c r="AJ26">
        <f>SUMPRODUCT('Migration Matrix - invol'!$M$83:$R$83,Population!$M26:$R26)</f>
        <v>4031.2587603928314</v>
      </c>
      <c r="AN26">
        <f t="shared" si="17"/>
        <v>-777.04654840355761</v>
      </c>
      <c r="AO26">
        <f t="shared" si="3"/>
        <v>-1557.4180041249856</v>
      </c>
      <c r="AP26">
        <f t="shared" si="4"/>
        <v>-56.120117673170171</v>
      </c>
      <c r="AQ26">
        <f t="shared" si="5"/>
        <v>3271.207209633556</v>
      </c>
      <c r="AR26">
        <f t="shared" si="6"/>
        <v>3018.2251160978922</v>
      </c>
      <c r="AS26">
        <f t="shared" si="7"/>
        <v>7699.6950980290112</v>
      </c>
      <c r="AV26" s="66">
        <f t="shared" si="8"/>
        <v>0.33631008367441695</v>
      </c>
      <c r="AW26" s="66">
        <f t="shared" si="9"/>
        <v>0.23253013287141805</v>
      </c>
      <c r="AX26" s="66">
        <f t="shared" si="10"/>
        <v>0.26671115118834332</v>
      </c>
      <c r="AY26" s="66">
        <f t="shared" si="11"/>
        <v>6.1976435724222394E-2</v>
      </c>
      <c r="AZ26" s="66">
        <f t="shared" si="12"/>
        <v>7.5467613333039266E-2</v>
      </c>
      <c r="BA26" s="66">
        <f t="shared" si="13"/>
        <v>2.7004583208559765E-2</v>
      </c>
    </row>
    <row r="27" spans="1:53">
      <c r="A27">
        <f t="shared" si="14"/>
        <v>2038</v>
      </c>
      <c r="B27" s="49" cm="1">
        <f t="array" ref="B27">1+pop_growth</f>
        <v>1</v>
      </c>
      <c r="C27" s="117">
        <f t="shared" si="20"/>
        <v>0.16666666666666666</v>
      </c>
      <c r="D27" s="117">
        <f t="shared" si="20"/>
        <v>0.16666666666666666</v>
      </c>
      <c r="E27" s="117">
        <f t="shared" si="20"/>
        <v>0.16666666666666666</v>
      </c>
      <c r="F27" s="117">
        <f t="shared" si="20"/>
        <v>0.16666666666666666</v>
      </c>
      <c r="G27" s="117">
        <f t="shared" si="20"/>
        <v>0.16666666666666666</v>
      </c>
      <c r="H27" s="117">
        <f t="shared" si="20"/>
        <v>0.16666666666666666</v>
      </c>
      <c r="I27" s="21">
        <f t="shared" si="15"/>
        <v>1.1498773989047735</v>
      </c>
      <c r="J27" s="21"/>
      <c r="K27" s="21"/>
      <c r="L27" s="48">
        <f t="shared" si="19"/>
        <v>18379116</v>
      </c>
      <c r="M27" s="61" cm="1">
        <f t="array" ref="M27">SUMPRODUCT($M26:$R26, TRANSPOSE('Migration Matrix - invol'!C$66:C$71))+($B27-1)*$L26*C27</f>
        <v>6167437.4183670571</v>
      </c>
      <c r="N27" s="61" cm="1">
        <f t="array" ref="N27">SUMPRODUCT($M26:$R26, TRANSPOSE('Migration Matrix - invol'!D$66:D$71))+($B27-1)*$L26*D27</f>
        <v>4266806.5394779332</v>
      </c>
      <c r="O27" s="61" cm="1">
        <f t="array" ref="O27">SUMPRODUCT($M26:$R26, TRANSPOSE('Migration Matrix - invol'!E$66:E$71))+($B27-1)*$L26*E27</f>
        <v>4894720.6972129364</v>
      </c>
      <c r="P27" s="61" cm="1">
        <f t="array" ref="P27">SUMPRODUCT($M26:$R26, TRANSPOSE('Migration Matrix - invol'!F$66:F$71))+($B27-1)*$L26*F27</f>
        <v>1147755.678068249</v>
      </c>
      <c r="Q27" s="61" cm="1">
        <f t="array" ref="Q27">SUMPRODUCT($M26:$R26, TRANSPOSE('Migration Matrix - invol'!G$66:G$71))+($B27-1)*$L26*G27</f>
        <v>1394876.1486578907</v>
      </c>
      <c r="R27" s="61" cm="1">
        <f t="array" ref="R27">SUMPRODUCT($M26:$R26, TRANSPOSE('Migration Matrix - invol'!H$66:H$71))+($B27-1)*$L26*H27</f>
        <v>507519.51821592968</v>
      </c>
      <c r="S27" s="147" t="b">
        <f t="shared" si="16"/>
        <v>1</v>
      </c>
      <c r="V27" cm="1">
        <f t="array" ref="V27">SUMPRODUCT('Migration Matrix - invol'!M$78:M$83,TRANSPOSE(Population!$M27:$R27))</f>
        <v>7599.3033974630725</v>
      </c>
      <c r="W27" cm="1">
        <f t="array" ref="W27">SUMPRODUCT('Migration Matrix - invol'!N$78:N$83,TRANSPOSE(Population!$M27:$R27))</f>
        <v>8723.1902947036815</v>
      </c>
      <c r="X27" cm="1">
        <f t="array" ref="X27">SUMPRODUCT('Migration Matrix - invol'!O$78:O$83,TRANSPOSE(Population!$M27:$R27))</f>
        <v>8665.2018454867521</v>
      </c>
      <c r="Y27" cm="1">
        <f t="array" ref="Y27">SUMPRODUCT('Migration Matrix - invol'!P$78:P$83,TRANSPOSE(Population!$M27:$R27))</f>
        <v>11298.839803396029</v>
      </c>
      <c r="Z27" cm="1">
        <f t="array" ref="Z27">SUMPRODUCT('Migration Matrix - invol'!Q$78:Q$83,TRANSPOSE(Population!$M27:$R27))</f>
        <v>11164.388067622065</v>
      </c>
      <c r="AA27" cm="1">
        <f t="array" ref="AA27">SUMPRODUCT('Migration Matrix - invol'!R$78:R$83,TRANSPOSE(Population!$M27:$R27))</f>
        <v>11719.720319453732</v>
      </c>
      <c r="AE27">
        <f>SUMPRODUCT('Migration Matrix - invol'!$M$78:$R$78,Population!$M27:$R27)</f>
        <v>8385.0588977355856</v>
      </c>
      <c r="AF27">
        <f>SUMPRODUCT('Migration Matrix - invol'!$M$79:$R$79,Population!$M27:$R27)</f>
        <v>10289.317250697621</v>
      </c>
      <c r="AG27">
        <f>SUMPRODUCT('Migration Matrix - invol'!$M$80:$R$80,Population!$M27:$R27)</f>
        <v>8730.0309150288795</v>
      </c>
      <c r="AH27">
        <f>SUMPRODUCT('Migration Matrix - invol'!$M$81:$R$81,Population!$M27:$R27)</f>
        <v>8036.3415456314315</v>
      </c>
      <c r="AI27">
        <f>SUMPRODUCT('Migration Matrix - invol'!$M$82:$R$82,Population!$M27:$R27)</f>
        <v>8154.871903393132</v>
      </c>
      <c r="AJ27">
        <f>SUMPRODUCT('Migration Matrix - invol'!$M$83:$R$83,Population!$M27:$R27)</f>
        <v>4028.7341732936793</v>
      </c>
      <c r="AN27">
        <f t="shared" si="17"/>
        <v>-785.75550027251302</v>
      </c>
      <c r="AO27">
        <f t="shared" si="3"/>
        <v>-1566.1269559939392</v>
      </c>
      <c r="AP27">
        <f t="shared" si="4"/>
        <v>-64.829069542127399</v>
      </c>
      <c r="AQ27">
        <f t="shared" si="5"/>
        <v>3262.4982577645978</v>
      </c>
      <c r="AR27">
        <f t="shared" si="6"/>
        <v>3009.5161642289331</v>
      </c>
      <c r="AS27">
        <f t="shared" si="7"/>
        <v>7690.9861461600531</v>
      </c>
      <c r="AV27" s="66">
        <f t="shared" si="8"/>
        <v>0.33556768553868732</v>
      </c>
      <c r="AW27" s="66">
        <f t="shared" si="9"/>
        <v>0.23215515585613222</v>
      </c>
      <c r="AX27" s="66">
        <f t="shared" si="10"/>
        <v>0.26631970205819128</v>
      </c>
      <c r="AY27" s="66">
        <f t="shared" si="11"/>
        <v>6.2448905489700869E-2</v>
      </c>
      <c r="AZ27" s="66">
        <f t="shared" si="12"/>
        <v>7.5894626741454307E-2</v>
      </c>
      <c r="BA27" s="66">
        <f t="shared" si="13"/>
        <v>2.7613924315833781E-2</v>
      </c>
    </row>
    <row r="28" spans="1:53">
      <c r="A28">
        <f t="shared" si="14"/>
        <v>2039</v>
      </c>
      <c r="B28" s="49" cm="1">
        <f t="array" ref="B28">1+pop_growth</f>
        <v>1</v>
      </c>
      <c r="C28" s="117">
        <f t="shared" si="20"/>
        <v>0.16666666666666666</v>
      </c>
      <c r="D28" s="117">
        <f t="shared" si="20"/>
        <v>0.16666666666666666</v>
      </c>
      <c r="E28" s="117">
        <f t="shared" si="20"/>
        <v>0.16666666666666666</v>
      </c>
      <c r="F28" s="117">
        <f t="shared" si="20"/>
        <v>0.16666666666666666</v>
      </c>
      <c r="G28" s="117">
        <f t="shared" si="20"/>
        <v>0.16666666666666666</v>
      </c>
      <c r="H28" s="117">
        <f t="shared" si="20"/>
        <v>0.16666666666666666</v>
      </c>
      <c r="I28" s="21">
        <f t="shared" si="15"/>
        <v>1.1498773989047735</v>
      </c>
      <c r="J28" s="21"/>
      <c r="K28" s="21"/>
      <c r="L28" s="48">
        <f t="shared" si="19"/>
        <v>18379116</v>
      </c>
      <c r="M28" s="61" cm="1">
        <f t="array" ref="M28">SUMPRODUCT($M27:$R27, TRANSPOSE('Migration Matrix - invol'!C$66:C$71))+($B28-1)*$L27*C28</f>
        <v>6153840.3687073272</v>
      </c>
      <c r="N28" s="61" cm="1">
        <f t="array" ref="N28">SUMPRODUCT($M27:$R27, TRANSPOSE('Migration Matrix - invol'!D$66:D$71))+($B28-1)*$L27*D28</f>
        <v>4259936.2957677906</v>
      </c>
      <c r="O28" s="61" cm="1">
        <f t="array" ref="O28">SUMPRODUCT($M27:$R27, TRANSPOSE('Migration Matrix - invol'!E$66:E$71))+($B28-1)*$L27*E28</f>
        <v>4887545.4430475691</v>
      </c>
      <c r="P28" s="61" cm="1">
        <f t="array" ref="P28">SUMPRODUCT($M27:$R27, TRANSPOSE('Migration Matrix - invol'!F$66:F$71))+($B28-1)*$L27*F28</f>
        <v>1156406.214947074</v>
      </c>
      <c r="Q28" s="61" cm="1">
        <f t="array" ref="Q28">SUMPRODUCT($M27:$R27, TRANSPOSE('Migration Matrix - invol'!G$66:G$71))+($B28-1)*$L27*G28</f>
        <v>1402692.9092485351</v>
      </c>
      <c r="R28" s="61" cm="1">
        <f t="array" ref="R28">SUMPRODUCT($M27:$R27, TRANSPOSE('Migration Matrix - invol'!H$66:H$71))+($B28-1)*$L27*H28</f>
        <v>518694.76828170003</v>
      </c>
      <c r="S28" s="147" t="b">
        <f t="shared" si="16"/>
        <v>1</v>
      </c>
      <c r="V28" cm="1">
        <f t="array" ref="V28">SUMPRODUCT('Migration Matrix - invol'!M$78:M$83,TRANSPOSE(Population!$M28:$R28))</f>
        <v>7599.9556962478928</v>
      </c>
      <c r="W28" cm="1">
        <f t="array" ref="W28">SUMPRODUCT('Migration Matrix - invol'!N$78:N$83,TRANSPOSE(Population!$M28:$R28))</f>
        <v>8719.5153902463462</v>
      </c>
      <c r="X28" cm="1">
        <f t="array" ref="X28">SUMPRODUCT('Migration Matrix - invol'!O$78:O$83,TRANSPOSE(Population!$M28:$R28))</f>
        <v>8661.1632142962299</v>
      </c>
      <c r="Y28" cm="1">
        <f t="array" ref="Y28">SUMPRODUCT('Migration Matrix - invol'!P$78:P$83,TRANSPOSE(Population!$M28:$R28))</f>
        <v>11286.121361257379</v>
      </c>
      <c r="Z28" cm="1">
        <f t="array" ref="Z28">SUMPRODUCT('Migration Matrix - invol'!Q$78:Q$83,TRANSPOSE(Population!$M28:$R28))</f>
        <v>11151.950886116023</v>
      </c>
      <c r="AA28" cm="1">
        <f t="array" ref="AA28">SUMPRODUCT('Migration Matrix - invol'!R$78:R$83,TRANSPOSE(Population!$M28:$R28))</f>
        <v>11708.517105307534</v>
      </c>
      <c r="AE28">
        <f>SUMPRODUCT('Migration Matrix - invol'!$M$78:$R$78,Population!$M28:$R28)</f>
        <v>8394.3952114511903</v>
      </c>
      <c r="AF28">
        <f>SUMPRODUCT('Migration Matrix - invol'!$M$79:$R$79,Population!$M28:$R28)</f>
        <v>10294.326361171072</v>
      </c>
      <c r="AG28">
        <f>SUMPRODUCT('Migration Matrix - invol'!$M$80:$R$80,Population!$M28:$R28)</f>
        <v>8734.6762987691436</v>
      </c>
      <c r="AH28">
        <f>SUMPRODUCT('Migration Matrix - invol'!$M$81:$R$81,Population!$M28:$R28)</f>
        <v>8032.3071184235669</v>
      </c>
      <c r="AI28">
        <f>SUMPRODUCT('Migration Matrix - invol'!$M$82:$R$82,Population!$M28:$R28)</f>
        <v>8151.1187368178744</v>
      </c>
      <c r="AJ28">
        <f>SUMPRODUCT('Migration Matrix - invol'!$M$83:$R$83,Population!$M28:$R28)</f>
        <v>4026.2149740782666</v>
      </c>
      <c r="AN28">
        <f t="shared" si="17"/>
        <v>-794.43951520329756</v>
      </c>
      <c r="AO28">
        <f t="shared" si="3"/>
        <v>-1574.8109709247256</v>
      </c>
      <c r="AP28">
        <f t="shared" si="4"/>
        <v>-73.513084472913761</v>
      </c>
      <c r="AQ28">
        <f t="shared" si="5"/>
        <v>3253.8142428338124</v>
      </c>
      <c r="AR28">
        <f t="shared" si="6"/>
        <v>3000.8321492981486</v>
      </c>
      <c r="AS28">
        <f t="shared" si="7"/>
        <v>7682.3021312292676</v>
      </c>
      <c r="AV28" s="66">
        <f t="shared" si="8"/>
        <v>0.33482787576439083</v>
      </c>
      <c r="AW28" s="66">
        <f t="shared" si="9"/>
        <v>0.23178134877476103</v>
      </c>
      <c r="AX28" s="66">
        <f t="shared" si="10"/>
        <v>0.26592929948576249</v>
      </c>
      <c r="AY28" s="66">
        <f t="shared" si="11"/>
        <v>6.2919577576368416E-2</v>
      </c>
      <c r="AZ28" s="66">
        <f t="shared" si="12"/>
        <v>7.6319933409666446E-2</v>
      </c>
      <c r="BA28" s="66">
        <f t="shared" si="13"/>
        <v>2.8221964989050618E-2</v>
      </c>
    </row>
    <row r="29" spans="1:53">
      <c r="A29">
        <f t="shared" si="14"/>
        <v>2040</v>
      </c>
      <c r="B29" s="49" cm="1">
        <f t="array" ref="B29">1+pop_growth</f>
        <v>1</v>
      </c>
      <c r="C29" s="117">
        <f t="shared" si="20"/>
        <v>0.16666666666666666</v>
      </c>
      <c r="D29" s="117">
        <f t="shared" si="20"/>
        <v>0.16666666666666666</v>
      </c>
      <c r="E29" s="117">
        <f t="shared" si="20"/>
        <v>0.16666666666666666</v>
      </c>
      <c r="F29" s="117">
        <f t="shared" si="20"/>
        <v>0.16666666666666666</v>
      </c>
      <c r="G29" s="117">
        <f t="shared" si="20"/>
        <v>0.16666666666666666</v>
      </c>
      <c r="H29" s="117">
        <f t="shared" si="20"/>
        <v>0.16666666666666666</v>
      </c>
      <c r="I29" s="21">
        <f t="shared" si="15"/>
        <v>1.1498773989047735</v>
      </c>
      <c r="J29" s="21"/>
      <c r="K29" s="21"/>
      <c r="L29" s="48">
        <f t="shared" si="19"/>
        <v>18379116</v>
      </c>
      <c r="M29" s="61" cm="1">
        <f t="array" ref="M29">SUMPRODUCT($M28:$R28, TRANSPOSE('Migration Matrix - invol'!C$66:C$71))+($B29-1)*$L28*C29</f>
        <v>6140290.7195480978</v>
      </c>
      <c r="N29" s="61" cm="1">
        <f t="array" ref="N29">SUMPRODUCT($M28:$R28, TRANSPOSE('Migration Matrix - invol'!D$66:D$71))+($B29-1)*$L28*D29</f>
        <v>4253087.4850859968</v>
      </c>
      <c r="O29" s="61" cm="1">
        <f t="array" ref="O29">SUMPRODUCT($M28:$R28, TRANSPOSE('Migration Matrix - invol'!E$66:E$71))+($B29-1)*$L28*E29</f>
        <v>4880389.3739281176</v>
      </c>
      <c r="P29" s="61" cm="1">
        <f t="array" ref="P29">SUMPRODUCT($M28:$R28, TRANSPOSE('Migration Matrix - invol'!F$66:F$71))+($B29-1)*$L28*F29</f>
        <v>1165023.8295701602</v>
      </c>
      <c r="Q29" s="61" cm="1">
        <f t="array" ref="Q29">SUMPRODUCT($M28:$R28, TRANSPOSE('Migration Matrix - invol'!G$66:G$71))+($B29-1)*$L28*G29</f>
        <v>1410478.4169569719</v>
      </c>
      <c r="R29" s="61" cm="1">
        <f t="array" ref="R29">SUMPRODUCT($M28:$R28, TRANSPOSE('Migration Matrix - invol'!H$66:H$71))+($B29-1)*$L28*H29</f>
        <v>529846.17491065164</v>
      </c>
      <c r="S29" s="147" t="b">
        <f t="shared" si="16"/>
        <v>1</v>
      </c>
      <c r="V29" cm="1">
        <f t="array" ref="V29">SUMPRODUCT('Migration Matrix - invol'!M$78:M$83,TRANSPOSE(Population!$M29:$R29))</f>
        <v>7600.6003075772869</v>
      </c>
      <c r="W29" cm="1">
        <f t="array" ref="W29">SUMPRODUCT('Migration Matrix - invol'!N$78:N$83,TRANSPOSE(Population!$M29:$R29))</f>
        <v>8715.8497186669229</v>
      </c>
      <c r="X29" cm="1">
        <f t="array" ref="X29">SUMPRODUCT('Migration Matrix - invol'!O$78:O$83,TRANSPOSE(Population!$M29:$R29))</f>
        <v>8657.1370221230391</v>
      </c>
      <c r="Y29" cm="1">
        <f t="array" ref="Y29">SUMPRODUCT('Migration Matrix - invol'!P$78:P$83,TRANSPOSE(Population!$M29:$R29))</f>
        <v>11273.443133109737</v>
      </c>
      <c r="Z29" cm="1">
        <f t="array" ref="Z29">SUMPRODUCT('Migration Matrix - invol'!Q$78:Q$83,TRANSPOSE(Population!$M29:$R29))</f>
        <v>11139.553570225502</v>
      </c>
      <c r="AA29" cm="1">
        <f t="array" ref="AA29">SUMPRODUCT('Migration Matrix - invol'!R$78:R$83,TRANSPOSE(Population!$M29:$R29))</f>
        <v>11697.344125855614</v>
      </c>
      <c r="AE29">
        <f>SUMPRODUCT('Migration Matrix - invol'!$M$78:$R$78,Population!$M29:$R29)</f>
        <v>8403.6989779632477</v>
      </c>
      <c r="AF29">
        <f>SUMPRODUCT('Migration Matrix - invol'!$M$79:$R$79,Population!$M29:$R29)</f>
        <v>10299.319844774309</v>
      </c>
      <c r="AG29">
        <f>SUMPRODUCT('Migration Matrix - invol'!$M$80:$R$80,Population!$M29:$R29)</f>
        <v>8739.3092617786133</v>
      </c>
      <c r="AH29">
        <f>SUMPRODUCT('Migration Matrix - invol'!$M$81:$R$81,Population!$M29:$R29)</f>
        <v>8028.2880454585838</v>
      </c>
      <c r="AI29">
        <f>SUMPRODUCT('Migration Matrix - invol'!$M$82:$R$82,Population!$M29:$R29)</f>
        <v>8147.3805761100139</v>
      </c>
      <c r="AJ29">
        <f>SUMPRODUCT('Migration Matrix - invol'!$M$83:$R$83,Population!$M29:$R29)</f>
        <v>4023.7011498090055</v>
      </c>
      <c r="AN29">
        <f t="shared" si="17"/>
        <v>-803.09867038596076</v>
      </c>
      <c r="AO29">
        <f t="shared" si="3"/>
        <v>-1583.470126107386</v>
      </c>
      <c r="AP29">
        <f t="shared" si="4"/>
        <v>-82.172239655574231</v>
      </c>
      <c r="AQ29">
        <f t="shared" si="5"/>
        <v>3245.1550876511528</v>
      </c>
      <c r="AR29">
        <f t="shared" si="6"/>
        <v>2992.1729941154881</v>
      </c>
      <c r="AS29">
        <f t="shared" si="7"/>
        <v>7673.642976046609</v>
      </c>
      <c r="AV29" s="66">
        <f t="shared" si="8"/>
        <v>0.33409064503146385</v>
      </c>
      <c r="AW29" s="66">
        <f t="shared" si="9"/>
        <v>0.23140870785548101</v>
      </c>
      <c r="AX29" s="66">
        <f t="shared" si="10"/>
        <v>0.26553994076364268</v>
      </c>
      <c r="AY29" s="66">
        <f t="shared" si="11"/>
        <v>6.3388458376896925E-2</v>
      </c>
      <c r="AZ29" s="66">
        <f t="shared" si="12"/>
        <v>7.6743539621653825E-2</v>
      </c>
      <c r="BA29" s="66">
        <f t="shared" si="13"/>
        <v>2.882870835086147E-2</v>
      </c>
    </row>
    <row r="30" spans="1:53">
      <c r="A30">
        <f t="shared" si="14"/>
        <v>2041</v>
      </c>
      <c r="B30" s="49" cm="1">
        <f t="array" ref="B30">1+pop_growth</f>
        <v>1</v>
      </c>
      <c r="C30" s="117">
        <f t="shared" si="20"/>
        <v>0.16666666666666666</v>
      </c>
      <c r="D30" s="117">
        <f t="shared" si="20"/>
        <v>0.16666666666666666</v>
      </c>
      <c r="E30" s="117">
        <f t="shared" si="20"/>
        <v>0.16666666666666666</v>
      </c>
      <c r="F30" s="117">
        <f t="shared" si="20"/>
        <v>0.16666666666666666</v>
      </c>
      <c r="G30" s="117">
        <f t="shared" si="20"/>
        <v>0.16666666666666666</v>
      </c>
      <c r="H30" s="117">
        <f t="shared" si="20"/>
        <v>0.16666666666666666</v>
      </c>
      <c r="I30" s="21">
        <f t="shared" si="15"/>
        <v>1.1498773989047735</v>
      </c>
      <c r="J30" s="21"/>
      <c r="K30" s="21"/>
      <c r="L30" s="48">
        <f t="shared" si="19"/>
        <v>18379116</v>
      </c>
      <c r="M30" s="61" cm="1">
        <f t="array" ref="M30">SUMPRODUCT($M29:$R29, TRANSPOSE('Migration Matrix - invol'!C$66:C$71))+($B30-1)*$L29*C30</f>
        <v>6126788.3002242474</v>
      </c>
      <c r="N30" s="61" cm="1">
        <f t="array" ref="N30">SUMPRODUCT($M29:$R29, TRANSPOSE('Migration Matrix - invol'!D$66:D$71))+($B30-1)*$L29*D30</f>
        <v>4246260.0383364717</v>
      </c>
      <c r="O30" s="61" cm="1">
        <f t="array" ref="O30">SUMPRODUCT($M29:$R29, TRANSPOSE('Migration Matrix - invol'!E$66:E$71))+($B30-1)*$L29*E30</f>
        <v>4873252.4402106851</v>
      </c>
      <c r="P30" s="61" cm="1">
        <f t="array" ref="P30">SUMPRODUCT($M29:$R29, TRANSPOSE('Migration Matrix - invol'!F$66:F$71))+($B30-1)*$L29*F30</f>
        <v>1173608.6390228735</v>
      </c>
      <c r="Q30" s="61" cm="1">
        <f t="array" ref="Q30">SUMPRODUCT($M29:$R29, TRANSPOSE('Migration Matrix - invol'!G$66:G$71))+($B30-1)*$L29*G30</f>
        <v>1418232.7868665743</v>
      </c>
      <c r="R30" s="61" cm="1">
        <f t="array" ref="R30">SUMPRODUCT($M29:$R29, TRANSPOSE('Migration Matrix - invol'!H$66:H$71))+($B30-1)*$L29*H30</f>
        <v>540973.79533914418</v>
      </c>
      <c r="S30" s="147" t="b">
        <f t="shared" si="16"/>
        <v>1</v>
      </c>
      <c r="V30" cm="1">
        <f t="array" ref="V30">SUMPRODUCT('Migration Matrix - invol'!M$78:M$83,TRANSPOSE(Population!$M30:$R30))</f>
        <v>7601.237271698099</v>
      </c>
      <c r="W30" cm="1">
        <f t="array" ref="W30">SUMPRODUCT('Migration Matrix - invol'!N$78:N$83,TRANSPOSE(Population!$M30:$R30))</f>
        <v>8712.193253404419</v>
      </c>
      <c r="X30" cm="1">
        <f t="array" ref="X30">SUMPRODUCT('Migration Matrix - invol'!O$78:O$83,TRANSPOSE(Population!$M30:$R30))</f>
        <v>8653.1232241683938</v>
      </c>
      <c r="Y30" cm="1">
        <f t="array" ref="Y30">SUMPRODUCT('Migration Matrix - invol'!P$78:P$83,TRANSPOSE(Population!$M30:$R30))</f>
        <v>11260.804987407859</v>
      </c>
      <c r="Z30" cm="1">
        <f t="array" ref="Z30">SUMPRODUCT('Migration Matrix - invol'!Q$78:Q$83,TRANSPOSE(Population!$M30:$R30))</f>
        <v>11127.195987754863</v>
      </c>
      <c r="AA30" cm="1">
        <f t="array" ref="AA30">SUMPRODUCT('Migration Matrix - invol'!R$78:R$83,TRANSPOSE(Population!$M30:$R30))</f>
        <v>11686.20129125626</v>
      </c>
      <c r="AE30">
        <f>SUMPRODUCT('Migration Matrix - invol'!$M$78:$R$78,Population!$M30:$R30)</f>
        <v>8412.9703144576997</v>
      </c>
      <c r="AF30">
        <f>SUMPRODUCT('Migration Matrix - invol'!$M$79:$R$79,Population!$M30:$R30)</f>
        <v>10304.297751885448</v>
      </c>
      <c r="AG30">
        <f>SUMPRODUCT('Migration Matrix - invol'!$M$80:$R$80,Population!$M30:$R30)</f>
        <v>8743.9298361976107</v>
      </c>
      <c r="AH30">
        <f>SUMPRODUCT('Migration Matrix - invol'!$M$81:$R$81,Population!$M30:$R30)</f>
        <v>8024.2842721303487</v>
      </c>
      <c r="AI30">
        <f>SUMPRODUCT('Migration Matrix - invol'!$M$82:$R$82,Population!$M30:$R30)</f>
        <v>8143.6573660130161</v>
      </c>
      <c r="AJ30">
        <f>SUMPRODUCT('Migration Matrix - invol'!$M$83:$R$83,Population!$M30:$R30)</f>
        <v>4021.1926875832942</v>
      </c>
      <c r="AN30">
        <f t="shared" si="17"/>
        <v>-811.73304275960072</v>
      </c>
      <c r="AO30">
        <f t="shared" si="3"/>
        <v>-1592.1044984810287</v>
      </c>
      <c r="AP30">
        <f t="shared" si="4"/>
        <v>-90.806612029216922</v>
      </c>
      <c r="AQ30">
        <f t="shared" si="5"/>
        <v>3236.5207152775101</v>
      </c>
      <c r="AR30">
        <f t="shared" si="6"/>
        <v>2983.5386217418472</v>
      </c>
      <c r="AS30">
        <f t="shared" si="7"/>
        <v>7665.0086036729663</v>
      </c>
      <c r="AV30" s="66">
        <f t="shared" si="8"/>
        <v>0.33335598405408873</v>
      </c>
      <c r="AW30" s="66">
        <f t="shared" si="9"/>
        <v>0.23103722933880344</v>
      </c>
      <c r="AX30" s="66">
        <f t="shared" si="10"/>
        <v>0.26515162319072827</v>
      </c>
      <c r="AY30" s="66">
        <f t="shared" si="11"/>
        <v>6.3855554261852063E-2</v>
      </c>
      <c r="AZ30" s="66">
        <f t="shared" si="12"/>
        <v>7.7165451639054583E-2</v>
      </c>
      <c r="BA30" s="66">
        <f t="shared" si="13"/>
        <v>2.9434157515472681E-2</v>
      </c>
    </row>
    <row r="31" spans="1:53">
      <c r="A31">
        <f t="shared" si="14"/>
        <v>2042</v>
      </c>
      <c r="B31" s="49" cm="1">
        <f t="array" ref="B31">1+pop_growth</f>
        <v>1</v>
      </c>
      <c r="C31" s="117">
        <f t="shared" si="20"/>
        <v>0.16666666666666666</v>
      </c>
      <c r="D31" s="117">
        <f t="shared" si="20"/>
        <v>0.16666666666666666</v>
      </c>
      <c r="E31" s="117">
        <f t="shared" si="20"/>
        <v>0.16666666666666666</v>
      </c>
      <c r="F31" s="117">
        <f t="shared" si="20"/>
        <v>0.16666666666666666</v>
      </c>
      <c r="G31" s="117">
        <f t="shared" si="20"/>
        <v>0.16666666666666666</v>
      </c>
      <c r="H31" s="117">
        <f t="shared" si="20"/>
        <v>0.16666666666666666</v>
      </c>
      <c r="I31" s="21">
        <f t="shared" si="15"/>
        <v>1.1498773989047735</v>
      </c>
      <c r="J31" s="21"/>
      <c r="K31" s="21"/>
      <c r="L31" s="48">
        <f t="shared" si="19"/>
        <v>18379116</v>
      </c>
      <c r="M31" s="61" cm="1">
        <f t="array" ref="M31">SUMPRODUCT($M30:$R30, TRANSPOSE('Migration Matrix - invol'!C$66:C$71))+($B31-1)*$L30*C31</f>
        <v>6113332.9406977212</v>
      </c>
      <c r="N31" s="61" cm="1">
        <f t="array" ref="N31">SUMPRODUCT($M30:$R30, TRANSPOSE('Migration Matrix - invol'!D$66:D$71))+($B31-1)*$L30*D31</f>
        <v>4239453.8866490917</v>
      </c>
      <c r="O31" s="61" cm="1">
        <f t="array" ref="O31">SUMPRODUCT($M30:$R30, TRANSPOSE('Migration Matrix - invol'!E$66:E$71))+($B31-1)*$L30*E31</f>
        <v>4866134.5923671592</v>
      </c>
      <c r="P31" s="61" cm="1">
        <f t="array" ref="P31">SUMPRODUCT($M30:$R30, TRANSPOSE('Migration Matrix - invol'!F$66:F$71))+($B31-1)*$L30*F31</f>
        <v>1182160.7599856753</v>
      </c>
      <c r="Q31" s="61" cm="1">
        <f t="array" ref="Q31">SUMPRODUCT($M30:$R30, TRANSPOSE('Migration Matrix - invol'!G$66:G$71))+($B31-1)*$L30*G31</f>
        <v>1425956.1336515613</v>
      </c>
      <c r="R31" s="61" cm="1">
        <f t="array" ref="R31">SUMPRODUCT($M30:$R30, TRANSPOSE('Migration Matrix - invol'!H$66:H$71))+($B31-1)*$L30*H31</f>
        <v>552077.68664879084</v>
      </c>
      <c r="S31" s="147" t="b">
        <f t="shared" si="16"/>
        <v>1</v>
      </c>
      <c r="V31" cm="1">
        <f t="array" ref="V31">SUMPRODUCT('Migration Matrix - invol'!M$78:M$83,TRANSPOSE(Population!$M31:$R31))</f>
        <v>7601.8666286766893</v>
      </c>
      <c r="W31" cm="1">
        <f t="array" ref="W31">SUMPRODUCT('Migration Matrix - invol'!N$78:N$83,TRANSPOSE(Population!$M31:$R31))</f>
        <v>8708.5459679831893</v>
      </c>
      <c r="X31" cm="1">
        <f t="array" ref="X31">SUMPRODUCT('Migration Matrix - invol'!O$78:O$83,TRANSPOSE(Population!$M31:$R31))</f>
        <v>8649.1217758086423</v>
      </c>
      <c r="Y31" cm="1">
        <f t="array" ref="Y31">SUMPRODUCT('Migration Matrix - invol'!P$78:P$83,TRANSPOSE(Population!$M31:$R31))</f>
        <v>11248.206793045443</v>
      </c>
      <c r="Z31" cm="1">
        <f t="array" ref="Z31">SUMPRODUCT('Migration Matrix - invol'!Q$78:Q$83,TRANSPOSE(Population!$M31:$R31))</f>
        <v>11114.878006955021</v>
      </c>
      <c r="AA31" cm="1">
        <f t="array" ref="AA31">SUMPRODUCT('Migration Matrix - invol'!R$78:R$83,TRANSPOSE(Population!$M31:$R31))</f>
        <v>11675.088511952752</v>
      </c>
      <c r="AE31">
        <f>SUMPRODUCT('Migration Matrix - invol'!$M$78:$R$78,Population!$M31:$R31)</f>
        <v>8422.2093376899229</v>
      </c>
      <c r="AF31">
        <f>SUMPRODUCT('Migration Matrix - invol'!$M$79:$R$79,Population!$M31:$R31)</f>
        <v>10309.260132717853</v>
      </c>
      <c r="AG31">
        <f>SUMPRODUCT('Migration Matrix - invol'!$M$80:$R$80,Population!$M31:$R31)</f>
        <v>8748.5380540914921</v>
      </c>
      <c r="AH31">
        <f>SUMPRODUCT('Migration Matrix - invol'!$M$81:$R$81,Population!$M31:$R31)</f>
        <v>8020.2957440215641</v>
      </c>
      <c r="AI31">
        <f>SUMPRODUCT('Migration Matrix - invol'!$M$82:$R$82,Population!$M31:$R31)</f>
        <v>8139.9490514668087</v>
      </c>
      <c r="AJ31">
        <f>SUMPRODUCT('Migration Matrix - invol'!$M$83:$R$83,Population!$M31:$R31)</f>
        <v>4018.6895745334173</v>
      </c>
      <c r="AN31">
        <f t="shared" si="17"/>
        <v>-820.34270901323362</v>
      </c>
      <c r="AO31">
        <f t="shared" si="3"/>
        <v>-1600.7141647346634</v>
      </c>
      <c r="AP31">
        <f t="shared" si="4"/>
        <v>-99.416278282849817</v>
      </c>
      <c r="AQ31">
        <f t="shared" si="5"/>
        <v>3227.9110490238791</v>
      </c>
      <c r="AR31">
        <f t="shared" si="6"/>
        <v>2974.9289554882125</v>
      </c>
      <c r="AS31">
        <f t="shared" si="7"/>
        <v>7656.3989374193352</v>
      </c>
      <c r="AV31" s="66">
        <f t="shared" si="8"/>
        <v>0.33262388358056616</v>
      </c>
      <c r="AW31" s="66">
        <f t="shared" si="9"/>
        <v>0.23066690947753374</v>
      </c>
      <c r="AX31" s="66">
        <f t="shared" si="10"/>
        <v>0.26476434407221539</v>
      </c>
      <c r="AY31" s="66">
        <f t="shared" si="11"/>
        <v>6.4320871579768873E-2</v>
      </c>
      <c r="AZ31" s="66">
        <f t="shared" si="12"/>
        <v>7.7585675701244902E-2</v>
      </c>
      <c r="BA31" s="66">
        <f t="shared" si="13"/>
        <v>3.0038315588670903E-2</v>
      </c>
    </row>
    <row r="32" spans="1:53">
      <c r="A32">
        <f t="shared" si="14"/>
        <v>2043</v>
      </c>
      <c r="B32" s="49" cm="1">
        <f t="array" ref="B32">1+pop_growth</f>
        <v>1</v>
      </c>
      <c r="C32" s="117">
        <f t="shared" si="20"/>
        <v>0.16666666666666666</v>
      </c>
      <c r="D32" s="117">
        <f t="shared" si="20"/>
        <v>0.16666666666666666</v>
      </c>
      <c r="E32" s="117">
        <f t="shared" si="20"/>
        <v>0.16666666666666666</v>
      </c>
      <c r="F32" s="117">
        <f t="shared" si="20"/>
        <v>0.16666666666666666</v>
      </c>
      <c r="G32" s="117">
        <f t="shared" si="20"/>
        <v>0.16666666666666666</v>
      </c>
      <c r="H32" s="117">
        <f t="shared" si="20"/>
        <v>0.16666666666666666</v>
      </c>
      <c r="I32" s="21">
        <f t="shared" si="15"/>
        <v>1.1498773989047735</v>
      </c>
      <c r="J32" s="21"/>
      <c r="K32" s="21"/>
      <c r="L32" s="48">
        <f t="shared" si="19"/>
        <v>18379116</v>
      </c>
      <c r="M32" s="61" cm="1">
        <f t="array" ref="M32">SUMPRODUCT($M31:$R31, TRANSPOSE('Migration Matrix - invol'!C$66:C$71))+($B32-1)*$L31*C32</f>
        <v>6099924.4715551883</v>
      </c>
      <c r="N32" s="61" cm="1">
        <f t="array" ref="N32">SUMPRODUCT($M31:$R31, TRANSPOSE('Migration Matrix - invol'!D$66:D$71))+($B32-1)*$L31*D32</f>
        <v>4232668.9613789478</v>
      </c>
      <c r="O32" s="61" cm="1">
        <f t="array" ref="O32">SUMPRODUCT($M31:$R31, TRANSPOSE('Migration Matrix - invol'!E$66:E$71))+($B32-1)*$L31*E32</f>
        <v>4859035.7809850061</v>
      </c>
      <c r="P32" s="61" cm="1">
        <f t="array" ref="P32">SUMPRODUCT($M31:$R31, TRANSPOSE('Migration Matrix - invol'!F$66:F$71))+($B32-1)*$L31*F32</f>
        <v>1190680.3087355089</v>
      </c>
      <c r="Q32" s="61" cm="1">
        <f t="array" ref="Q32">SUMPRODUCT($M31:$R31, TRANSPOSE('Migration Matrix - invol'!G$66:G$71))+($B32-1)*$L31*G32</f>
        <v>1433648.5715784288</v>
      </c>
      <c r="R32" s="61" cm="1">
        <f t="array" ref="R32">SUMPRODUCT($M31:$R31, TRANSPOSE('Migration Matrix - invol'!H$66:H$71))+($B32-1)*$L31*H32</f>
        <v>563157.90576691856</v>
      </c>
      <c r="S32" s="147" t="b">
        <f t="shared" si="16"/>
        <v>1</v>
      </c>
      <c r="V32" cm="1">
        <f t="array" ref="V32">SUMPRODUCT('Migration Matrix - invol'!M$78:M$83,TRANSPOSE(Population!$M32:$R32))</f>
        <v>7602.4884183997247</v>
      </c>
      <c r="W32" cm="1">
        <f t="array" ref="W32">SUMPRODUCT('Migration Matrix - invol'!N$78:N$83,TRANSPOSE(Population!$M32:$R32))</f>
        <v>8704.9078360126514</v>
      </c>
      <c r="X32" cm="1">
        <f t="array" ref="X32">SUMPRODUCT('Migration Matrix - invol'!O$78:O$83,TRANSPOSE(Population!$M32:$R32))</f>
        <v>8645.1326325945683</v>
      </c>
      <c r="Y32" cm="1">
        <f t="array" ref="Y32">SUMPRODUCT('Migration Matrix - invol'!P$78:P$83,TRANSPOSE(Population!$M32:$R32))</f>
        <v>11235.648419353638</v>
      </c>
      <c r="Z32" cm="1">
        <f t="array" ref="Z32">SUMPRODUCT('Migration Matrix - invol'!Q$78:Q$83,TRANSPOSE(Population!$M32:$R32))</f>
        <v>11102.59949652192</v>
      </c>
      <c r="AA32" cm="1">
        <f t="array" ref="AA32">SUMPRODUCT('Migration Matrix - invol'!R$78:R$83,TRANSPOSE(Population!$M32:$R32))</f>
        <v>11664.005698672403</v>
      </c>
      <c r="AE32">
        <f>SUMPRODUCT('Migration Matrix - invol'!$M$78:$R$78,Population!$M32:$R32)</f>
        <v>8431.416163986325</v>
      </c>
      <c r="AF32">
        <f>SUMPRODUCT('Migration Matrix - invol'!$M$79:$R$79,Population!$M32:$R32)</f>
        <v>10314.207037320679</v>
      </c>
      <c r="AG32">
        <f>SUMPRODUCT('Migration Matrix - invol'!$M$80:$R$80,Population!$M32:$R32)</f>
        <v>8753.133947450784</v>
      </c>
      <c r="AH32">
        <f>SUMPRODUCT('Migration Matrix - invol'!$M$81:$R$81,Population!$M32:$R32)</f>
        <v>8016.3224069031248</v>
      </c>
      <c r="AI32">
        <f>SUMPRODUCT('Migration Matrix - invol'!$M$82:$R$82,Population!$M32:$R32)</f>
        <v>8136.2555776070722</v>
      </c>
      <c r="AJ32">
        <f>SUMPRODUCT('Migration Matrix - invol'!$M$83:$R$83,Population!$M32:$R32)</f>
        <v>4016.191797826435</v>
      </c>
      <c r="AN32">
        <f t="shared" si="17"/>
        <v>-828.92774558660039</v>
      </c>
      <c r="AO32">
        <f t="shared" si="3"/>
        <v>-1609.2992013080275</v>
      </c>
      <c r="AP32">
        <f t="shared" si="4"/>
        <v>-108.00131485621569</v>
      </c>
      <c r="AQ32">
        <f t="shared" si="5"/>
        <v>3219.3260124505132</v>
      </c>
      <c r="AR32">
        <f t="shared" si="6"/>
        <v>2966.3439189148476</v>
      </c>
      <c r="AS32">
        <f t="shared" si="7"/>
        <v>7647.8139008459675</v>
      </c>
      <c r="AV32" s="66">
        <f t="shared" si="8"/>
        <v>0.33189433439318783</v>
      </c>
      <c r="AW32" s="66">
        <f t="shared" si="9"/>
        <v>0.23029774453673113</v>
      </c>
      <c r="AX32" s="66">
        <f t="shared" si="10"/>
        <v>0.26437810071958878</v>
      </c>
      <c r="AY32" s="66">
        <f t="shared" si="11"/>
        <v>6.478441665722709E-2</v>
      </c>
      <c r="AZ32" s="66">
        <f t="shared" si="12"/>
        <v>7.8004218025416933E-2</v>
      </c>
      <c r="BA32" s="66">
        <f t="shared" si="13"/>
        <v>3.0641185667848146E-2</v>
      </c>
    </row>
    <row r="33" spans="1:53">
      <c r="A33">
        <f t="shared" si="14"/>
        <v>2044</v>
      </c>
      <c r="B33" s="49" cm="1">
        <f t="array" ref="B33">1+pop_growth</f>
        <v>1</v>
      </c>
      <c r="C33" s="117">
        <f t="shared" si="20"/>
        <v>0.16666666666666666</v>
      </c>
      <c r="D33" s="117">
        <f t="shared" si="20"/>
        <v>0.16666666666666666</v>
      </c>
      <c r="E33" s="117">
        <f t="shared" si="20"/>
        <v>0.16666666666666666</v>
      </c>
      <c r="F33" s="117">
        <f t="shared" si="20"/>
        <v>0.16666666666666666</v>
      </c>
      <c r="G33" s="117">
        <f t="shared" si="20"/>
        <v>0.16666666666666666</v>
      </c>
      <c r="H33" s="117">
        <f t="shared" si="20"/>
        <v>0.16666666666666666</v>
      </c>
      <c r="I33" s="21">
        <f t="shared" si="15"/>
        <v>1.1498773989047735</v>
      </c>
      <c r="J33" s="21"/>
      <c r="K33" s="21"/>
      <c r="L33" s="48">
        <f t="shared" si="19"/>
        <v>18379116</v>
      </c>
      <c r="M33" s="61" cm="1">
        <f t="array" ref="M33">SUMPRODUCT($M32:$R32, TRANSPOSE('Migration Matrix - invol'!C$66:C$71))+($B33-1)*$L32*C33</f>
        <v>6086562.7240057234</v>
      </c>
      <c r="N33" s="61" cm="1">
        <f t="array" ref="N33">SUMPRODUCT($M32:$R32, TRANSPOSE('Migration Matrix - invol'!D$66:D$71))+($B33-1)*$L32*D33</f>
        <v>4225905.194105614</v>
      </c>
      <c r="O33" s="61" cm="1">
        <f t="array" ref="O33">SUMPRODUCT($M32:$R32, TRANSPOSE('Migration Matrix - invol'!E$66:E$71))+($B33-1)*$L32*E33</f>
        <v>4851955.9567670822</v>
      </c>
      <c r="P33" s="61" cm="1">
        <f t="array" ref="P33">SUMPRODUCT($M32:$R32, TRANSPOSE('Migration Matrix - invol'!F$66:F$71))+($B33-1)*$L32*F33</f>
        <v>1199167.4011471767</v>
      </c>
      <c r="Q33" s="61" cm="1">
        <f t="array" ref="Q33">SUMPRODUCT($M32:$R32, TRANSPOSE('Migration Matrix - invol'!G$66:G$71))+($B33-1)*$L32*G33</f>
        <v>1441310.2145073761</v>
      </c>
      <c r="R33" s="61" cm="1">
        <f t="array" ref="R33">SUMPRODUCT($M32:$R32, TRANSPOSE('Migration Matrix - invol'!H$66:H$71))+($B33-1)*$L32*H33</f>
        <v>574214.50946702797</v>
      </c>
      <c r="S33" s="147" t="b">
        <f t="shared" si="16"/>
        <v>1</v>
      </c>
      <c r="V33" cm="1">
        <f t="array" ref="V33">SUMPRODUCT('Migration Matrix - invol'!M$78:M$83,TRANSPOSE(Population!$M33:$R33))</f>
        <v>7603.1026805749361</v>
      </c>
      <c r="W33" cm="1">
        <f t="array" ref="W33">SUMPRODUCT('Migration Matrix - invol'!N$78:N$83,TRANSPOSE(Population!$M33:$R33))</f>
        <v>8701.2788311869772</v>
      </c>
      <c r="X33" cm="1">
        <f t="array" ref="X33">SUMPRODUCT('Migration Matrix - invol'!O$78:O$83,TRANSPOSE(Population!$M33:$R33))</f>
        <v>8641.1557502506821</v>
      </c>
      <c r="Y33" cm="1">
        <f t="array" ref="Y33">SUMPRODUCT('Migration Matrix - invol'!P$78:P$83,TRANSPOSE(Population!$M33:$R33))</f>
        <v>11223.129736099574</v>
      </c>
      <c r="Z33" cm="1">
        <f t="array" ref="Z33">SUMPRODUCT('Migration Matrix - invol'!Q$78:Q$83,TRANSPOSE(Population!$M33:$R33))</f>
        <v>11090.360325595009</v>
      </c>
      <c r="AA33" cm="1">
        <f t="array" ref="AA33">SUMPRODUCT('Migration Matrix - invol'!R$78:R$83,TRANSPOSE(Population!$M33:$R33))</f>
        <v>11652.952762425639</v>
      </c>
      <c r="AE33">
        <f>SUMPRODUCT('Migration Matrix - invol'!$M$78:$R$78,Population!$M33:$R33)</f>
        <v>8440.5909092459551</v>
      </c>
      <c r="AF33">
        <f>SUMPRODUCT('Migration Matrix - invol'!$M$79:$R$79,Population!$M33:$R33)</f>
        <v>10319.138515579425</v>
      </c>
      <c r="AG33">
        <f>SUMPRODUCT('Migration Matrix - invol'!$M$80:$R$80,Population!$M33:$R33)</f>
        <v>8757.7175481913164</v>
      </c>
      <c r="AH33">
        <f>SUMPRODUCT('Migration Matrix - invol'!$M$81:$R$81,Population!$M33:$R33)</f>
        <v>8012.3642067334813</v>
      </c>
      <c r="AI33">
        <f>SUMPRODUCT('Migration Matrix - invol'!$M$82:$R$82,Population!$M33:$R33)</f>
        <v>8132.5768897645803</v>
      </c>
      <c r="AJ33">
        <f>SUMPRODUCT('Migration Matrix - invol'!$M$83:$R$83,Population!$M33:$R33)</f>
        <v>4013.6993446640886</v>
      </c>
      <c r="AN33">
        <f t="shared" si="17"/>
        <v>-837.48822867101899</v>
      </c>
      <c r="AO33">
        <f t="shared" si="3"/>
        <v>-1617.8596843924479</v>
      </c>
      <c r="AP33">
        <f t="shared" si="4"/>
        <v>-116.56179794063428</v>
      </c>
      <c r="AQ33">
        <f t="shared" si="5"/>
        <v>3210.7655293660928</v>
      </c>
      <c r="AR33">
        <f t="shared" si="6"/>
        <v>2957.783435830429</v>
      </c>
      <c r="AS33">
        <f t="shared" si="7"/>
        <v>7639.2534177615507</v>
      </c>
      <c r="AV33" s="66">
        <f t="shared" si="8"/>
        <v>0.3311673273081101</v>
      </c>
      <c r="AW33" s="66">
        <f t="shared" si="9"/>
        <v>0.22992973079366896</v>
      </c>
      <c r="AX33" s="66">
        <f t="shared" si="10"/>
        <v>0.26399289045061158</v>
      </c>
      <c r="AY33" s="66">
        <f t="shared" si="11"/>
        <v>6.5246195798926168E-2</v>
      </c>
      <c r="AZ33" s="66">
        <f t="shared" si="12"/>
        <v>7.8421084806656424E-2</v>
      </c>
      <c r="BA33" s="66">
        <f t="shared" si="13"/>
        <v>3.1242770842026785E-2</v>
      </c>
    </row>
    <row r="34" spans="1:53">
      <c r="A34">
        <f t="shared" si="14"/>
        <v>2045</v>
      </c>
      <c r="B34" s="49" cm="1">
        <f t="array" ref="B34">1+pop_growth</f>
        <v>1</v>
      </c>
      <c r="C34" s="117">
        <f t="shared" si="20"/>
        <v>0.16666666666666666</v>
      </c>
      <c r="D34" s="117">
        <f t="shared" si="20"/>
        <v>0.16666666666666666</v>
      </c>
      <c r="E34" s="117">
        <f t="shared" si="20"/>
        <v>0.16666666666666666</v>
      </c>
      <c r="F34" s="117">
        <f t="shared" si="20"/>
        <v>0.16666666666666666</v>
      </c>
      <c r="G34" s="117">
        <f t="shared" si="20"/>
        <v>0.16666666666666666</v>
      </c>
      <c r="H34" s="117">
        <f t="shared" si="20"/>
        <v>0.16666666666666666</v>
      </c>
      <c r="I34" s="21">
        <f t="shared" si="15"/>
        <v>1.1498773989047735</v>
      </c>
      <c r="J34" s="21"/>
      <c r="K34" s="21"/>
      <c r="L34" s="48">
        <f t="shared" si="19"/>
        <v>18379116</v>
      </c>
      <c r="M34" s="61" cm="1">
        <f t="array" ref="M34">SUMPRODUCT($M33:$R33, TRANSPOSE('Migration Matrix - invol'!C$66:C$71))+($B34-1)*$L33*C34</f>
        <v>6073247.5298784757</v>
      </c>
      <c r="N34" s="61" cm="1">
        <f t="array" ref="N34">SUMPRODUCT($M33:$R33, TRANSPOSE('Migration Matrix - invol'!D$66:D$71))+($B34-1)*$L33*D34</f>
        <v>4219162.5166324014</v>
      </c>
      <c r="O34" s="61" cm="1">
        <f t="array" ref="O34">SUMPRODUCT($M33:$R33, TRANSPOSE('Migration Matrix - invol'!E$66:E$71))+($B34-1)*$L33*E34</f>
        <v>4844895.0705314288</v>
      </c>
      <c r="P34" s="61" cm="1">
        <f t="array" ref="P34">SUMPRODUCT($M33:$R33, TRANSPOSE('Migration Matrix - invol'!F$66:F$71))+($B34-1)*$L33*F34</f>
        <v>1207622.152694717</v>
      </c>
      <c r="Q34" s="61" cm="1">
        <f t="array" ref="Q34">SUMPRODUCT($M33:$R33, TRANSPOSE('Migration Matrix - invol'!G$66:G$71))+($B34-1)*$L33*G34</f>
        <v>1448941.1758937261</v>
      </c>
      <c r="R34" s="61" cm="1">
        <f t="array" ref="R34">SUMPRODUCT($M33:$R33, TRANSPOSE('Migration Matrix - invol'!H$66:H$71))+($B34-1)*$L33*H34</f>
        <v>585247.55436925043</v>
      </c>
      <c r="S34" s="147" t="b">
        <f t="shared" si="16"/>
        <v>1</v>
      </c>
      <c r="V34" cm="1">
        <f t="array" ref="V34">SUMPRODUCT('Migration Matrix - invol'!M$78:M$83,TRANSPOSE(Population!$M34:$R34))</f>
        <v>7603.7094547318757</v>
      </c>
      <c r="W34" cm="1">
        <f t="array" ref="W34">SUMPRODUCT('Migration Matrix - invol'!N$78:N$83,TRANSPOSE(Population!$M34:$R34))</f>
        <v>8697.6589272848123</v>
      </c>
      <c r="X34" cm="1">
        <f t="array" ref="X34">SUMPRODUCT('Migration Matrix - invol'!O$78:O$83,TRANSPOSE(Population!$M34:$R34))</f>
        <v>8637.1910846745122</v>
      </c>
      <c r="Y34" cm="1">
        <f t="array" ref="Y34">SUMPRODUCT('Migration Matrix - invol'!P$78:P$83,TRANSPOSE(Population!$M34:$R34))</f>
        <v>11210.650613484888</v>
      </c>
      <c r="Z34" cm="1">
        <f t="array" ref="Z34">SUMPRODUCT('Migration Matrix - invol'!Q$78:Q$83,TRANSPOSE(Population!$M34:$R34))</f>
        <v>11078.160363755742</v>
      </c>
      <c r="AA34" cm="1">
        <f t="array" ref="AA34">SUMPRODUCT('Migration Matrix - invol'!R$78:R$83,TRANSPOSE(Population!$M34:$R34))</f>
        <v>11641.929614505056</v>
      </c>
      <c r="AE34">
        <f>SUMPRODUCT('Migration Matrix - invol'!$M$78:$R$78,Population!$M34:$R34)</f>
        <v>8449.7336889420803</v>
      </c>
      <c r="AF34">
        <f>SUMPRODUCT('Migration Matrix - invol'!$M$79:$R$79,Population!$M34:$R34)</f>
        <v>10324.054617216443</v>
      </c>
      <c r="AG34">
        <f>SUMPRODUCT('Migration Matrix - invol'!$M$80:$R$80,Population!$M34:$R34)</f>
        <v>8762.2888881543331</v>
      </c>
      <c r="AH34">
        <f>SUMPRODUCT('Migration Matrix - invol'!$M$81:$R$81,Population!$M34:$R34)</f>
        <v>8008.4210896579807</v>
      </c>
      <c r="AI34">
        <f>SUMPRODUCT('Migration Matrix - invol'!$M$82:$R$82,Population!$M34:$R34)</f>
        <v>8128.9129334644977</v>
      </c>
      <c r="AJ34">
        <f>SUMPRODUCT('Migration Matrix - invol'!$M$83:$R$83,Population!$M34:$R34)</f>
        <v>4011.212202282692</v>
      </c>
      <c r="AN34">
        <f t="shared" si="17"/>
        <v>-846.02423421020467</v>
      </c>
      <c r="AO34">
        <f t="shared" si="3"/>
        <v>-1626.3956899316308</v>
      </c>
      <c r="AP34">
        <f t="shared" si="4"/>
        <v>-125.09780347982087</v>
      </c>
      <c r="AQ34">
        <f t="shared" si="5"/>
        <v>3202.2295238269071</v>
      </c>
      <c r="AR34">
        <f t="shared" si="6"/>
        <v>2949.2474302912442</v>
      </c>
      <c r="AS34">
        <f t="shared" si="7"/>
        <v>7630.7174122223641</v>
      </c>
      <c r="AV34" s="66">
        <f t="shared" si="8"/>
        <v>0.33044285317522754</v>
      </c>
      <c r="AW34" s="66">
        <f t="shared" si="9"/>
        <v>0.22956286453779395</v>
      </c>
      <c r="AX34" s="66">
        <f t="shared" si="10"/>
        <v>0.2636087105893139</v>
      </c>
      <c r="AY34" s="66">
        <f t="shared" si="11"/>
        <v>6.5706215287760147E-2</v>
      </c>
      <c r="AZ34" s="66">
        <f t="shared" si="12"/>
        <v>7.8836282218019957E-2</v>
      </c>
      <c r="BA34" s="66">
        <f t="shared" si="13"/>
        <v>3.1843074191884445E-2</v>
      </c>
    </row>
    <row r="35" spans="1:53">
      <c r="A35">
        <f t="shared" si="14"/>
        <v>2046</v>
      </c>
      <c r="B35" s="49" cm="1">
        <f t="array" ref="B35">1+pop_growth</f>
        <v>1</v>
      </c>
      <c r="C35" s="117">
        <f t="shared" si="20"/>
        <v>0.16666666666666666</v>
      </c>
      <c r="D35" s="117">
        <f t="shared" si="20"/>
        <v>0.16666666666666666</v>
      </c>
      <c r="E35" s="117">
        <f t="shared" si="20"/>
        <v>0.16666666666666666</v>
      </c>
      <c r="F35" s="117">
        <f t="shared" si="20"/>
        <v>0.16666666666666666</v>
      </c>
      <c r="G35" s="117">
        <f t="shared" si="20"/>
        <v>0.16666666666666666</v>
      </c>
      <c r="H35" s="117">
        <f t="shared" si="20"/>
        <v>0.16666666666666666</v>
      </c>
      <c r="I35" s="21">
        <f t="shared" si="15"/>
        <v>1.1498773989047735</v>
      </c>
      <c r="J35" s="21"/>
      <c r="K35" s="21"/>
      <c r="L35" s="48">
        <f t="shared" si="19"/>
        <v>18379116</v>
      </c>
      <c r="M35" s="61" cm="1">
        <f t="array" ref="M35">SUMPRODUCT($M34:$R34, TRANSPOSE('Migration Matrix - invol'!C$66:C$71))+($B35-1)*$L34*C35</f>
        <v>6059978.7216203716</v>
      </c>
      <c r="N35" s="61" cm="1">
        <f t="array" ref="N35">SUMPRODUCT($M34:$R34, TRANSPOSE('Migration Matrix - invol'!D$66:D$71))+($B35-1)*$L34*D35</f>
        <v>4212440.8609856358</v>
      </c>
      <c r="O35" s="61" cm="1">
        <f t="array" ref="O35">SUMPRODUCT($M34:$R34, TRANSPOSE('Migration Matrix - invol'!E$66:E$71))+($B35-1)*$L34*E35</f>
        <v>4837853.0732110748</v>
      </c>
      <c r="P35" s="61" cm="1">
        <f t="array" ref="P35">SUMPRODUCT($M34:$R34, TRANSPOSE('Migration Matrix - invol'!F$66:F$71))+($B35-1)*$L34*F35</f>
        <v>1216044.6784527726</v>
      </c>
      <c r="Q35" s="61" cm="1">
        <f t="array" ref="Q35">SUMPRODUCT($M34:$R34, TRANSPOSE('Migration Matrix - invol'!G$66:G$71))+($B35-1)*$L34*G35</f>
        <v>1456541.5687893429</v>
      </c>
      <c r="R35" s="61" cm="1">
        <f t="array" ref="R35">SUMPRODUCT($M34:$R34, TRANSPOSE('Migration Matrix - invol'!H$66:H$71))+($B35-1)*$L34*H35</f>
        <v>596257.09694080462</v>
      </c>
      <c r="S35" s="147" t="b">
        <f t="shared" si="16"/>
        <v>1</v>
      </c>
      <c r="V35" cm="1">
        <f t="array" ref="V35">SUMPRODUCT('Migration Matrix - invol'!M$78:M$83,TRANSPOSE(Population!$M35:$R35))</f>
        <v>7604.3087802226819</v>
      </c>
      <c r="W35" cm="1">
        <f t="array" ref="W35">SUMPRODUCT('Migration Matrix - invol'!N$78:N$83,TRANSPOSE(Population!$M35:$R35))</f>
        <v>8694.0480981689761</v>
      </c>
      <c r="X35" cm="1">
        <f t="array" ref="X35">SUMPRODUCT('Migration Matrix - invol'!O$78:O$83,TRANSPOSE(Population!$M35:$R35))</f>
        <v>8633.2385919359294</v>
      </c>
      <c r="Y35" cm="1">
        <f t="array" ref="Y35">SUMPRODUCT('Migration Matrix - invol'!P$78:P$83,TRANSPOSE(Population!$M35:$R35))</f>
        <v>11198.210922144264</v>
      </c>
      <c r="Z35" cm="1">
        <f t="array" ref="Z35">SUMPRODUCT('Migration Matrix - invol'!Q$78:Q$83,TRANSPOSE(Population!$M35:$R35))</f>
        <v>11065.999481026061</v>
      </c>
      <c r="AA35" cm="1">
        <f t="array" ref="AA35">SUMPRODUCT('Migration Matrix - invol'!R$78:R$83,TRANSPOSE(Population!$M35:$R35))</f>
        <v>11630.936166484496</v>
      </c>
      <c r="AE35">
        <f>SUMPRODUCT('Migration Matrix - invol'!$M$78:$R$78,Population!$M35:$R35)</f>
        <v>8458.8446181237832</v>
      </c>
      <c r="AF35">
        <f>SUMPRODUCT('Migration Matrix - invol'!$M$79:$R$79,Population!$M35:$R35)</f>
        <v>10328.955391791505</v>
      </c>
      <c r="AG35">
        <f>SUMPRODUCT('Migration Matrix - invol'!$M$80:$R$80,Population!$M35:$R35)</f>
        <v>8766.8479991066451</v>
      </c>
      <c r="AH35">
        <f>SUMPRODUCT('Migration Matrix - invol'!$M$81:$R$81,Population!$M35:$R35)</f>
        <v>8004.4930020082538</v>
      </c>
      <c r="AI35">
        <f>SUMPRODUCT('Migration Matrix - invol'!$M$82:$R$82,Population!$M35:$R35)</f>
        <v>8125.2636544257139</v>
      </c>
      <c r="AJ35">
        <f>SUMPRODUCT('Migration Matrix - invol'!$M$83:$R$83,Population!$M35:$R35)</f>
        <v>4008.7303579530289</v>
      </c>
      <c r="AN35">
        <f t="shared" si="17"/>
        <v>-854.53583790110133</v>
      </c>
      <c r="AO35">
        <f t="shared" si="3"/>
        <v>-1634.9072936225293</v>
      </c>
      <c r="AP35">
        <f t="shared" si="4"/>
        <v>-133.60940717071571</v>
      </c>
      <c r="AQ35">
        <f t="shared" si="5"/>
        <v>3193.7179201360104</v>
      </c>
      <c r="AR35">
        <f t="shared" si="6"/>
        <v>2940.7358266003475</v>
      </c>
      <c r="AS35">
        <f t="shared" si="7"/>
        <v>7622.2058085314675</v>
      </c>
      <c r="AV35" s="66">
        <f t="shared" si="8"/>
        <v>0.32972090287804767</v>
      </c>
      <c r="AW35" s="66">
        <f t="shared" si="9"/>
        <v>0.22919714207068695</v>
      </c>
      <c r="AX35" s="66">
        <f t="shared" si="10"/>
        <v>0.2632255584659825</v>
      </c>
      <c r="AY35" s="66">
        <f t="shared" si="11"/>
        <v>6.6164481384892102E-2</v>
      </c>
      <c r="AZ35" s="66">
        <f t="shared" si="12"/>
        <v>7.9249816410612073E-2</v>
      </c>
      <c r="BA35" s="66">
        <f t="shared" si="13"/>
        <v>3.2442098789778821E-2</v>
      </c>
    </row>
    <row r="36" spans="1:53">
      <c r="A36">
        <f t="shared" si="14"/>
        <v>2047</v>
      </c>
      <c r="B36" s="49" cm="1">
        <f t="array" ref="B36">1+pop_growth</f>
        <v>1</v>
      </c>
      <c r="C36" s="117">
        <f t="shared" si="20"/>
        <v>0.16666666666666666</v>
      </c>
      <c r="D36" s="117">
        <f t="shared" si="20"/>
        <v>0.16666666666666666</v>
      </c>
      <c r="E36" s="117">
        <f t="shared" si="20"/>
        <v>0.16666666666666666</v>
      </c>
      <c r="F36" s="117">
        <f t="shared" si="20"/>
        <v>0.16666666666666666</v>
      </c>
      <c r="G36" s="117">
        <f t="shared" si="20"/>
        <v>0.16666666666666666</v>
      </c>
      <c r="H36" s="117">
        <f t="shared" si="20"/>
        <v>0.16666666666666666</v>
      </c>
      <c r="I36" s="21">
        <f t="shared" si="15"/>
        <v>1.1498773989047735</v>
      </c>
      <c r="J36" s="21"/>
      <c r="K36" s="21"/>
      <c r="L36" s="48">
        <f t="shared" si="19"/>
        <v>18379116</v>
      </c>
      <c r="M36" s="61" cm="1">
        <f t="array" ref="M36">SUMPRODUCT($M35:$R35, TRANSPOSE('Migration Matrix - invol'!C$66:C$71))+($B36-1)*$L35*C36</f>
        <v>6046756.1322937999</v>
      </c>
      <c r="N36" s="61" cm="1">
        <f t="array" ref="N36">SUMPRODUCT($M35:$R35, TRANSPOSE('Migration Matrix - invol'!D$66:D$71))+($B36-1)*$L35*D36</f>
        <v>4205740.1594139189</v>
      </c>
      <c r="O36" s="61" cm="1">
        <f t="array" ref="O36">SUMPRODUCT($M35:$R35, TRANSPOSE('Migration Matrix - invol'!E$66:E$71))+($B36-1)*$L35*E36</f>
        <v>4830829.9158538328</v>
      </c>
      <c r="P36" s="61" cm="1">
        <f t="array" ref="P36">SUMPRODUCT($M35:$R35, TRANSPOSE('Migration Matrix - invol'!F$66:F$71))+($B36-1)*$L35*F36</f>
        <v>1224435.0930979569</v>
      </c>
      <c r="Q36" s="61" cm="1">
        <f t="array" ref="Q36">SUMPRODUCT($M35:$R35, TRANSPOSE('Migration Matrix - invol'!G$66:G$71))+($B36-1)*$L35*G36</f>
        <v>1464111.5058440431</v>
      </c>
      <c r="R36" s="61" cm="1">
        <f t="array" ref="R36">SUMPRODUCT($M35:$R35, TRANSPOSE('Migration Matrix - invol'!H$66:H$71))+($B36-1)*$L35*H36</f>
        <v>607243.19349645136</v>
      </c>
      <c r="S36" s="147" t="b">
        <f t="shared" si="16"/>
        <v>1</v>
      </c>
      <c r="V36" cm="1">
        <f t="array" ref="V36">SUMPRODUCT('Migration Matrix - invol'!M$78:M$83,TRANSPOSE(Population!$M36:$R36))</f>
        <v>7604.9006962228268</v>
      </c>
      <c r="W36" cm="1">
        <f t="array" ref="W36">SUMPRODUCT('Migration Matrix - invol'!N$78:N$83,TRANSPOSE(Population!$M36:$R36))</f>
        <v>8690.4463177861653</v>
      </c>
      <c r="X36" cm="1">
        <f t="array" ref="X36">SUMPRODUCT('Migration Matrix - invol'!O$78:O$83,TRANSPOSE(Population!$M36:$R36))</f>
        <v>8629.2982282764169</v>
      </c>
      <c r="Y36" cm="1">
        <f t="array" ref="Y36">SUMPRODUCT('Migration Matrix - invol'!P$78:P$83,TRANSPOSE(Population!$M36:$R36))</f>
        <v>11185.810533143949</v>
      </c>
      <c r="Z36" cm="1">
        <f t="array" ref="Z36">SUMPRODUCT('Migration Matrix - invol'!Q$78:Q$83,TRANSPOSE(Population!$M36:$R36))</f>
        <v>11053.877547866885</v>
      </c>
      <c r="AA36" cm="1">
        <f t="array" ref="AA36">SUMPRODUCT('Migration Matrix - invol'!R$78:R$83,TRANSPOSE(Population!$M36:$R36))</f>
        <v>11619.972330218106</v>
      </c>
      <c r="AE36">
        <f>SUMPRODUCT('Migration Matrix - invol'!$M$78:$R$78,Population!$M36:$R36)</f>
        <v>8467.9238114175405</v>
      </c>
      <c r="AF36">
        <f>SUMPRODUCT('Migration Matrix - invol'!$M$79:$R$79,Population!$M36:$R36)</f>
        <v>10333.840888702307</v>
      </c>
      <c r="AG36">
        <f>SUMPRODUCT('Migration Matrix - invol'!$M$80:$R$80,Population!$M36:$R36)</f>
        <v>8771.3949127407468</v>
      </c>
      <c r="AH36">
        <f>SUMPRODUCT('Migration Matrix - invol'!$M$81:$R$81,Population!$M36:$R36)</f>
        <v>8000.5798903015502</v>
      </c>
      <c r="AI36">
        <f>SUMPRODUCT('Migration Matrix - invol'!$M$82:$R$82,Population!$M36:$R36)</f>
        <v>8121.6289985601497</v>
      </c>
      <c r="AJ36">
        <f>SUMPRODUCT('Migration Matrix - invol'!$M$83:$R$83,Population!$M36:$R36)</f>
        <v>4006.2537989802504</v>
      </c>
      <c r="AN36">
        <f t="shared" si="17"/>
        <v>-863.02311519471368</v>
      </c>
      <c r="AO36">
        <f t="shared" si="3"/>
        <v>-1643.3945709161417</v>
      </c>
      <c r="AP36">
        <f t="shared" si="4"/>
        <v>-142.09668446432988</v>
      </c>
      <c r="AQ36">
        <f t="shared" si="5"/>
        <v>3185.230642842399</v>
      </c>
      <c r="AR36">
        <f t="shared" si="6"/>
        <v>2932.2485493067352</v>
      </c>
      <c r="AS36">
        <f t="shared" si="7"/>
        <v>7613.718531237856</v>
      </c>
      <c r="AV36" s="66">
        <f t="shared" si="8"/>
        <v>0.32900146733356489</v>
      </c>
      <c r="AW36" s="66">
        <f t="shared" si="9"/>
        <v>0.22883255970602279</v>
      </c>
      <c r="AX36" s="66">
        <f t="shared" si="10"/>
        <v>0.26284343141714939</v>
      </c>
      <c r="AY36" s="66">
        <f t="shared" si="11"/>
        <v>6.6621000329828525E-2</v>
      </c>
      <c r="AZ36" s="66">
        <f t="shared" si="12"/>
        <v>7.9661693513662091E-2</v>
      </c>
      <c r="BA36" s="66">
        <f t="shared" si="13"/>
        <v>3.3039847699772466E-2</v>
      </c>
    </row>
    <row r="37" spans="1:53">
      <c r="A37">
        <f t="shared" si="14"/>
        <v>2048</v>
      </c>
      <c r="B37" s="49" cm="1">
        <f t="array" ref="B37">1+pop_growth</f>
        <v>1</v>
      </c>
      <c r="C37" s="117">
        <f t="shared" si="20"/>
        <v>0.16666666666666666</v>
      </c>
      <c r="D37" s="117">
        <f t="shared" si="20"/>
        <v>0.16666666666666666</v>
      </c>
      <c r="E37" s="117">
        <f t="shared" si="20"/>
        <v>0.16666666666666666</v>
      </c>
      <c r="F37" s="117">
        <f t="shared" si="20"/>
        <v>0.16666666666666666</v>
      </c>
      <c r="G37" s="117">
        <f t="shared" si="20"/>
        <v>0.16666666666666666</v>
      </c>
      <c r="H37" s="117">
        <f t="shared" si="20"/>
        <v>0.16666666666666666</v>
      </c>
      <c r="I37" s="21">
        <f t="shared" si="15"/>
        <v>1.1498773989047735</v>
      </c>
      <c r="J37" s="21"/>
      <c r="K37" s="21"/>
      <c r="L37" s="48">
        <f t="shared" si="19"/>
        <v>18379116</v>
      </c>
      <c r="M37" s="61" cm="1">
        <f t="array" ref="M37">SUMPRODUCT($M36:$R36, TRANSPOSE('Migration Matrix - invol'!C$66:C$71))+($B37-1)*$L36*C37</f>
        <v>6033579.5955743296</v>
      </c>
      <c r="N37" s="61" cm="1">
        <f t="array" ref="N37">SUMPRODUCT($M36:$R36, TRANSPOSE('Migration Matrix - invol'!D$66:D$71))+($B37-1)*$L36*D37</f>
        <v>4199060.3443874028</v>
      </c>
      <c r="O37" s="61" cm="1">
        <f t="array" ref="O37">SUMPRODUCT($M36:$R36, TRANSPOSE('Migration Matrix - invol'!E$66:E$71))+($B37-1)*$L36*E37</f>
        <v>4823825.5496221064</v>
      </c>
      <c r="P37" s="61" cm="1">
        <f t="array" ref="P37">SUMPRODUCT($M36:$R36, TRANSPOSE('Migration Matrix - invol'!F$66:F$71))+($B37-1)*$L36*F37</f>
        <v>1232793.5109102151</v>
      </c>
      <c r="Q37" s="61" cm="1">
        <f t="array" ref="Q37">SUMPRODUCT($M36:$R36, TRANSPOSE('Migration Matrix - invol'!G$66:G$71))+($B37-1)*$L36*G37</f>
        <v>1471651.0993070016</v>
      </c>
      <c r="R37" s="61" cm="1">
        <f t="array" ref="R37">SUMPRODUCT($M36:$R36, TRANSPOSE('Migration Matrix - invol'!H$66:H$71))+($B37-1)*$L36*H37</f>
        <v>618205.90019894694</v>
      </c>
      <c r="S37" s="147" t="b">
        <f t="shared" si="16"/>
        <v>1</v>
      </c>
      <c r="V37" cm="1">
        <f t="array" ref="V37">SUMPRODUCT('Migration Matrix - invol'!M$78:M$83,TRANSPOSE(Population!$M37:$R37))</f>
        <v>7605.4852417318752</v>
      </c>
      <c r="W37" cm="1">
        <f t="array" ref="W37">SUMPRODUCT('Migration Matrix - invol'!N$78:N$83,TRANSPOSE(Population!$M37:$R37))</f>
        <v>8686.8535601666681</v>
      </c>
      <c r="X37" cm="1">
        <f t="array" ref="X37">SUMPRODUCT('Migration Matrix - invol'!O$78:O$83,TRANSPOSE(Population!$M37:$R37))</f>
        <v>8625.3699501084047</v>
      </c>
      <c r="Y37" cm="1">
        <f t="array" ref="Y37">SUMPRODUCT('Migration Matrix - invol'!P$78:P$83,TRANSPOSE(Population!$M37:$R37))</f>
        <v>11173.449317980321</v>
      </c>
      <c r="Z37" cm="1">
        <f t="array" ref="Z37">SUMPRODUCT('Migration Matrix - invol'!Q$78:Q$83,TRANSPOSE(Population!$M37:$R37))</f>
        <v>11041.794435176629</v>
      </c>
      <c r="AA37" cm="1">
        <f t="array" ref="AA37">SUMPRODUCT('Migration Matrix - invol'!R$78:R$83,TRANSPOSE(Population!$M37:$R37))</f>
        <v>11609.038017839426</v>
      </c>
      <c r="AE37">
        <f>SUMPRODUCT('Migration Matrix - invol'!$M$78:$R$78,Population!$M37:$R37)</f>
        <v>8476.9713830287928</v>
      </c>
      <c r="AF37">
        <f>SUMPRODUCT('Migration Matrix - invol'!$M$79:$R$79,Population!$M37:$R37)</f>
        <v>10338.711157185015</v>
      </c>
      <c r="AG37">
        <f>SUMPRODUCT('Migration Matrix - invol'!$M$80:$R$80,Population!$M37:$R37)</f>
        <v>8775.9296606749394</v>
      </c>
      <c r="AH37">
        <f>SUMPRODUCT('Migration Matrix - invol'!$M$81:$R$81,Population!$M37:$R37)</f>
        <v>7996.681701240127</v>
      </c>
      <c r="AI37">
        <f>SUMPRODUCT('Migration Matrix - invol'!$M$82:$R$82,Population!$M37:$R37)</f>
        <v>8118.0089119720978</v>
      </c>
      <c r="AJ37">
        <f>SUMPRODUCT('Migration Matrix - invol'!$M$83:$R$83,Population!$M37:$R37)</f>
        <v>4003.782512703775</v>
      </c>
      <c r="AN37">
        <f t="shared" si="17"/>
        <v>-871.48614129691759</v>
      </c>
      <c r="AO37">
        <f t="shared" si="3"/>
        <v>-1651.8575970183465</v>
      </c>
      <c r="AP37">
        <f t="shared" si="4"/>
        <v>-150.5597105665347</v>
      </c>
      <c r="AQ37">
        <f t="shared" si="5"/>
        <v>3176.7676167401942</v>
      </c>
      <c r="AR37">
        <f t="shared" si="6"/>
        <v>2923.7855232045313</v>
      </c>
      <c r="AS37">
        <f t="shared" si="7"/>
        <v>7605.2555051356512</v>
      </c>
      <c r="AV37" s="66">
        <f t="shared" si="8"/>
        <v>0.32828453749213671</v>
      </c>
      <c r="AW37" s="66">
        <f t="shared" si="9"/>
        <v>0.22846911376953075</v>
      </c>
      <c r="AX37" s="66">
        <f t="shared" si="10"/>
        <v>0.26246232678558135</v>
      </c>
      <c r="AY37" s="66">
        <f t="shared" si="11"/>
        <v>6.7075778340493372E-2</v>
      </c>
      <c r="AZ37" s="66">
        <f t="shared" si="12"/>
        <v>8.0071919634600572E-2</v>
      </c>
      <c r="BA37" s="66">
        <f t="shared" si="13"/>
        <v>3.3636323977657409E-2</v>
      </c>
    </row>
    <row r="38" spans="1:53">
      <c r="A38">
        <f t="shared" si="14"/>
        <v>2049</v>
      </c>
      <c r="B38" s="49" cm="1">
        <f t="array" ref="B38">1+pop_growth</f>
        <v>1</v>
      </c>
      <c r="C38" s="117">
        <f t="shared" si="20"/>
        <v>0.16666666666666666</v>
      </c>
      <c r="D38" s="117">
        <f t="shared" si="20"/>
        <v>0.16666666666666666</v>
      </c>
      <c r="E38" s="117">
        <f t="shared" si="20"/>
        <v>0.16666666666666666</v>
      </c>
      <c r="F38" s="117">
        <f t="shared" si="20"/>
        <v>0.16666666666666666</v>
      </c>
      <c r="G38" s="117">
        <f t="shared" si="20"/>
        <v>0.16666666666666666</v>
      </c>
      <c r="H38" s="117">
        <f t="shared" si="20"/>
        <v>0.16666666666666666</v>
      </c>
      <c r="I38" s="21">
        <f t="shared" si="15"/>
        <v>1.1498773989047735</v>
      </c>
      <c r="J38" s="21"/>
      <c r="K38" s="21"/>
      <c r="L38" s="48">
        <f t="shared" si="19"/>
        <v>18379116</v>
      </c>
      <c r="M38" s="61" cm="1">
        <f t="array" ref="M38">SUMPRODUCT($M37:$R37, TRANSPOSE('Migration Matrix - invol'!C$66:C$71))+($B38-1)*$L37*C38</f>
        <v>6020448.9457484214</v>
      </c>
      <c r="N38" s="61" cm="1">
        <f t="array" ref="N38">SUMPRODUCT($M37:$R37, TRANSPOSE('Migration Matrix - invol'!D$66:D$71))+($B38-1)*$L37*D38</f>
        <v>4192401.3485970665</v>
      </c>
      <c r="O38" s="61" cm="1">
        <f t="array" ref="O38">SUMPRODUCT($M37:$R37, TRANSPOSE('Migration Matrix - invol'!E$66:E$71))+($B38-1)*$L37*E38</f>
        <v>4816839.9257926866</v>
      </c>
      <c r="P38" s="61" cm="1">
        <f t="array" ref="P38">SUMPRODUCT($M37:$R37, TRANSPOSE('Migration Matrix - invol'!F$66:F$71))+($B38-1)*$L37*F38</f>
        <v>1241120.0457741797</v>
      </c>
      <c r="Q38" s="61" cm="1">
        <f t="array" ref="Q38">SUMPRODUCT($M37:$R37, TRANSPOSE('Migration Matrix - invol'!G$66:G$71))+($B38-1)*$L37*G38</f>
        <v>1479160.4610281533</v>
      </c>
      <c r="R38" s="61" cm="1">
        <f t="array" ref="R38">SUMPRODUCT($M37:$R37, TRANSPOSE('Migration Matrix - invol'!H$66:H$71))+($B38-1)*$L37*H38</f>
        <v>629145.27305949549</v>
      </c>
      <c r="S38" s="147" t="b">
        <f t="shared" si="16"/>
        <v>1</v>
      </c>
      <c r="V38" cm="1">
        <f t="array" ref="V38">SUMPRODUCT('Migration Matrix - invol'!M$78:M$83,TRANSPOSE(Population!$M38:$R38))</f>
        <v>7606.0624555742324</v>
      </c>
      <c r="W38" cm="1">
        <f t="array" ref="W38">SUMPRODUCT('Migration Matrix - invol'!N$78:N$83,TRANSPOSE(Population!$M38:$R38))</f>
        <v>8683.2697994240771</v>
      </c>
      <c r="X38" cm="1">
        <f t="array" ref="X38">SUMPRODUCT('Migration Matrix - invol'!O$78:O$83,TRANSPOSE(Population!$M38:$R38))</f>
        <v>8621.4537140145712</v>
      </c>
      <c r="Y38" cm="1">
        <f t="array" ref="Y38">SUMPRODUCT('Migration Matrix - invol'!P$78:P$83,TRANSPOSE(Population!$M38:$R38))</f>
        <v>11161.127148578427</v>
      </c>
      <c r="Z38" cm="1">
        <f t="array" ref="Z38">SUMPRODUCT('Migration Matrix - invol'!Q$78:Q$83,TRANSPOSE(Population!$M38:$R38))</f>
        <v>11029.750014289704</v>
      </c>
      <c r="AA38" cm="1">
        <f t="array" ref="AA38">SUMPRODUCT('Migration Matrix - invol'!R$78:R$83,TRANSPOSE(Population!$M38:$R38))</f>
        <v>11598.133141760465</v>
      </c>
      <c r="AE38">
        <f>SUMPRODUCT('Migration Matrix - invol'!$M$78:$R$78,Population!$M38:$R38)</f>
        <v>8485.987446743522</v>
      </c>
      <c r="AF38">
        <f>SUMPRODUCT('Migration Matrix - invol'!$M$79:$R$79,Population!$M38:$R38)</f>
        <v>10343.566246314793</v>
      </c>
      <c r="AG38">
        <f>SUMPRODUCT('Migration Matrix - invol'!$M$80:$R$80,Population!$M38:$R38)</f>
        <v>8780.4522744534734</v>
      </c>
      <c r="AH38">
        <f>SUMPRODUCT('Migration Matrix - invol'!$M$81:$R$81,Population!$M38:$R38)</f>
        <v>7992.7983817106033</v>
      </c>
      <c r="AI38">
        <f>SUMPRODUCT('Migration Matrix - invol'!$M$82:$R$82,Population!$M38:$R38)</f>
        <v>8114.403340957545</v>
      </c>
      <c r="AJ38">
        <f>SUMPRODUCT('Migration Matrix - invol'!$M$83:$R$83,Population!$M38:$R38)</f>
        <v>4001.3164864971845</v>
      </c>
      <c r="AN38">
        <f t="shared" si="17"/>
        <v>-879.92499116928957</v>
      </c>
      <c r="AO38">
        <f t="shared" si="3"/>
        <v>-1660.2964468907157</v>
      </c>
      <c r="AP38">
        <f t="shared" si="4"/>
        <v>-158.99856043890213</v>
      </c>
      <c r="AQ38">
        <f t="shared" si="5"/>
        <v>3168.328766867824</v>
      </c>
      <c r="AR38">
        <f t="shared" si="6"/>
        <v>2915.3466733321593</v>
      </c>
      <c r="AS38">
        <f t="shared" si="7"/>
        <v>7596.8166552632811</v>
      </c>
      <c r="AV38" s="66">
        <f t="shared" si="8"/>
        <v>0.32757010433735884</v>
      </c>
      <c r="AW38" s="66">
        <f t="shared" si="9"/>
        <v>0.22810680059895516</v>
      </c>
      <c r="AX38" s="66">
        <f t="shared" si="10"/>
        <v>0.26208224192026902</v>
      </c>
      <c r="AY38" s="66">
        <f t="shared" si="11"/>
        <v>6.7528821613301732E-2</v>
      </c>
      <c r="AZ38" s="66">
        <f t="shared" si="12"/>
        <v>8.048050085913562E-2</v>
      </c>
      <c r="BA38" s="66">
        <f t="shared" si="13"/>
        <v>3.4231530670979796E-2</v>
      </c>
    </row>
    <row r="39" spans="1:53">
      <c r="A39">
        <f t="shared" si="14"/>
        <v>2050</v>
      </c>
      <c r="B39" s="49" cm="1">
        <f t="array" ref="B39">1+pop_growth</f>
        <v>1</v>
      </c>
      <c r="C39" s="117">
        <f t="shared" si="20"/>
        <v>0.16666666666666666</v>
      </c>
      <c r="D39" s="117">
        <f t="shared" si="20"/>
        <v>0.16666666666666666</v>
      </c>
      <c r="E39" s="117">
        <f t="shared" si="20"/>
        <v>0.16666666666666666</v>
      </c>
      <c r="F39" s="117">
        <f t="shared" si="20"/>
        <v>0.16666666666666666</v>
      </c>
      <c r="G39" s="117">
        <f t="shared" si="20"/>
        <v>0.16666666666666666</v>
      </c>
      <c r="H39" s="117">
        <f t="shared" si="20"/>
        <v>0.16666666666666666</v>
      </c>
      <c r="I39" s="21">
        <f t="shared" si="15"/>
        <v>1.1498773989047735</v>
      </c>
      <c r="J39" s="21"/>
      <c r="K39" s="21"/>
      <c r="L39" s="48">
        <f t="shared" si="19"/>
        <v>18379116</v>
      </c>
      <c r="M39" s="61" cm="1">
        <f t="array" ref="M39">SUMPRODUCT($M38:$R38, TRANSPOSE('Migration Matrix - invol'!C$66:C$71))+($B39-1)*$L38*C39</f>
        <v>6007364.0177111505</v>
      </c>
      <c r="N39" s="61" cm="1">
        <f t="array" ref="N39">SUMPRODUCT($M38:$R38, TRANSPOSE('Migration Matrix - invol'!D$66:D$71))+($B39-1)*$L38*D39</f>
        <v>4185763.1049539861</v>
      </c>
      <c r="O39" s="61" cm="1">
        <f t="array" ref="O39">SUMPRODUCT($M38:$R38, TRANSPOSE('Migration Matrix - invol'!E$66:E$71))+($B39-1)*$L38*E39</f>
        <v>4809872.9957565544</v>
      </c>
      <c r="P39" s="61" cm="1">
        <f t="array" ref="P39">SUMPRODUCT($M38:$R38, TRANSPOSE('Migration Matrix - invol'!F$66:F$71))+($B39-1)*$L38*F39</f>
        <v>1249414.8111805222</v>
      </c>
      <c r="Q39" s="61" cm="1">
        <f t="array" ref="Q39">SUMPRODUCT($M38:$R38, TRANSPOSE('Migration Matrix - invol'!G$66:G$71))+($B39-1)*$L38*G39</f>
        <v>1486639.702459591</v>
      </c>
      <c r="R39" s="61" cm="1">
        <f t="array" ref="R39">SUMPRODUCT($M38:$R38, TRANSPOSE('Migration Matrix - invol'!H$66:H$71))+($B39-1)*$L38*H39</f>
        <v>640061.36793819873</v>
      </c>
      <c r="S39" s="147" t="b">
        <f t="shared" si="16"/>
        <v>1</v>
      </c>
      <c r="V39" cm="1">
        <f t="array" ref="V39">SUMPRODUCT('Migration Matrix - invol'!M$78:M$83,TRANSPOSE(Population!$M39:$R39))</f>
        <v>7606.6323763998853</v>
      </c>
      <c r="W39" cm="1">
        <f t="array" ref="W39">SUMPRODUCT('Migration Matrix - invol'!N$78:N$83,TRANSPOSE(Population!$M39:$R39))</f>
        <v>8679.6950097549834</v>
      </c>
      <c r="X39" cm="1">
        <f t="array" ref="X39">SUMPRODUCT('Migration Matrix - invol'!O$78:O$83,TRANSPOSE(Population!$M39:$R39))</f>
        <v>8617.5494767471409</v>
      </c>
      <c r="Y39" cm="1">
        <f t="array" ref="Y39">SUMPRODUCT('Migration Matrix - invol'!P$78:P$83,TRANSPOSE(Population!$M39:$R39))</f>
        <v>11148.84389729053</v>
      </c>
      <c r="Z39" cm="1">
        <f t="array" ref="Z39">SUMPRODUCT('Migration Matrix - invol'!Q$78:Q$83,TRANSPOSE(Population!$M39:$R39))</f>
        <v>11017.744156975026</v>
      </c>
      <c r="AA39" cm="1">
        <f t="array" ref="AA39">SUMPRODUCT('Migration Matrix - invol'!R$78:R$83,TRANSPOSE(Population!$M39:$R39))</f>
        <v>11587.257614670778</v>
      </c>
      <c r="AE39">
        <f>SUMPRODUCT('Migration Matrix - invol'!$M$78:$R$78,Population!$M39:$R39)</f>
        <v>8494.9721159298006</v>
      </c>
      <c r="AF39">
        <f>SUMPRODUCT('Migration Matrix - invol'!$M$79:$R$79,Population!$M39:$R39)</f>
        <v>10348.406205006328</v>
      </c>
      <c r="AG39">
        <f>SUMPRODUCT('Migration Matrix - invol'!$M$80:$R$80,Population!$M39:$R39)</f>
        <v>8784.9627855466733</v>
      </c>
      <c r="AH39">
        <f>SUMPRODUCT('Migration Matrix - invol'!$M$81:$R$81,Population!$M39:$R39)</f>
        <v>7988.9298787833322</v>
      </c>
      <c r="AI39">
        <f>SUMPRODUCT('Migration Matrix - invol'!$M$82:$R$82,Population!$M39:$R39)</f>
        <v>8110.8122320034927</v>
      </c>
      <c r="AJ39">
        <f>SUMPRODUCT('Migration Matrix - invol'!$M$83:$R$83,Population!$M39:$R39)</f>
        <v>3998.8557077681226</v>
      </c>
      <c r="AN39">
        <f t="shared" si="17"/>
        <v>-888.33973952991528</v>
      </c>
      <c r="AO39">
        <f t="shared" si="3"/>
        <v>-1668.7111952513442</v>
      </c>
      <c r="AP39">
        <f t="shared" si="4"/>
        <v>-167.41330879953239</v>
      </c>
      <c r="AQ39">
        <f t="shared" si="5"/>
        <v>3159.9140185071974</v>
      </c>
      <c r="AR39">
        <f t="shared" si="6"/>
        <v>2906.9319249715336</v>
      </c>
      <c r="AS39">
        <f t="shared" si="7"/>
        <v>7588.4019069026554</v>
      </c>
      <c r="AV39" s="66">
        <f t="shared" si="8"/>
        <v>0.32685815888594155</v>
      </c>
      <c r="AW39" s="66">
        <f t="shared" si="9"/>
        <v>0.22774561654401584</v>
      </c>
      <c r="AX39" s="66">
        <f t="shared" si="10"/>
        <v>0.26170317417641603</v>
      </c>
      <c r="AY39" s="66">
        <f t="shared" si="11"/>
        <v>6.7980136323233506E-2</v>
      </c>
      <c r="AZ39" s="66">
        <f t="shared" si="12"/>
        <v>8.0887443251328892E-2</v>
      </c>
      <c r="BA39" s="66">
        <f t="shared" si="13"/>
        <v>3.4825470819064348E-2</v>
      </c>
    </row>
    <row r="40" spans="1:53">
      <c r="A40">
        <f t="shared" si="14"/>
        <v>2051</v>
      </c>
      <c r="B40" s="49" cm="1">
        <f t="array" ref="B40">1+pop_growth</f>
        <v>1</v>
      </c>
      <c r="C40" s="117">
        <f t="shared" si="20"/>
        <v>0.16666666666666666</v>
      </c>
      <c r="D40" s="117">
        <f t="shared" si="20"/>
        <v>0.16666666666666666</v>
      </c>
      <c r="E40" s="117">
        <f t="shared" si="20"/>
        <v>0.16666666666666666</v>
      </c>
      <c r="F40" s="117">
        <f t="shared" si="20"/>
        <v>0.16666666666666666</v>
      </c>
      <c r="G40" s="117">
        <f t="shared" si="20"/>
        <v>0.16666666666666666</v>
      </c>
      <c r="H40" s="117">
        <f t="shared" si="20"/>
        <v>0.16666666666666666</v>
      </c>
      <c r="I40" s="21">
        <f t="shared" si="15"/>
        <v>1.1498773989047735</v>
      </c>
      <c r="J40" s="21"/>
      <c r="K40" s="21"/>
      <c r="L40" s="48">
        <f t="shared" si="19"/>
        <v>18379116</v>
      </c>
      <c r="M40" s="61" cm="1">
        <f t="array" ref="M40">SUMPRODUCT($M39:$R39, TRANSPOSE('Migration Matrix - invol'!C$66:C$71))+($B40-1)*$L39*C40</f>
        <v>5994324.6469639419</v>
      </c>
      <c r="N40" s="61" cm="1">
        <f t="array" ref="N40">SUMPRODUCT($M39:$R39, TRANSPOSE('Migration Matrix - invol'!D$66:D$71))+($B40-1)*$L39*D40</f>
        <v>4179145.5465886192</v>
      </c>
      <c r="O40" s="61" cm="1">
        <f t="array" ref="O40">SUMPRODUCT($M39:$R39, TRANSPOSE('Migration Matrix - invol'!E$66:E$71))+($B40-1)*$L39*E40</f>
        <v>4802924.7110186806</v>
      </c>
      <c r="P40" s="61" cm="1">
        <f t="array" ref="P40">SUMPRODUCT($M39:$R39, TRANSPOSE('Migration Matrix - invol'!F$66:F$71))+($B40-1)*$L39*F40</f>
        <v>1257677.9202273006</v>
      </c>
      <c r="Q40" s="61" cm="1">
        <f t="array" ref="Q40">SUMPRODUCT($M39:$R39, TRANSPOSE('Migration Matrix - invol'!G$66:G$71))+($B40-1)*$L39*G40</f>
        <v>1494088.9346569553</v>
      </c>
      <c r="R40" s="61" cm="1">
        <f t="array" ref="R40">SUMPRODUCT($M39:$R39, TRANSPOSE('Migration Matrix - invol'!H$66:H$71))+($B40-1)*$L39*H40</f>
        <v>650954.24054450577</v>
      </c>
      <c r="S40" s="147" t="b">
        <f t="shared" si="16"/>
        <v>1</v>
      </c>
      <c r="V40" cm="1">
        <f t="array" ref="V40">SUMPRODUCT('Migration Matrix - invol'!M$78:M$83,TRANSPOSE(Population!$M40:$R40))</f>
        <v>7607.1950426851508</v>
      </c>
      <c r="W40" cm="1">
        <f t="array" ref="W40">SUMPRODUCT('Migration Matrix - invol'!N$78:N$83,TRANSPOSE(Population!$M40:$R40))</f>
        <v>8676.1291654387151</v>
      </c>
      <c r="X40" cm="1">
        <f t="array" ref="X40">SUMPRODUCT('Migration Matrix - invol'!O$78:O$83,TRANSPOSE(Population!$M40:$R40))</f>
        <v>8613.6571952272243</v>
      </c>
      <c r="Y40" cm="1">
        <f t="array" ref="Y40">SUMPRODUCT('Migration Matrix - invol'!P$78:P$83,TRANSPOSE(Population!$M40:$R40))</f>
        <v>11136.599436894674</v>
      </c>
      <c r="Z40" cm="1">
        <f t="array" ref="Z40">SUMPRODUCT('Migration Matrix - invol'!Q$78:Q$83,TRANSPOSE(Population!$M40:$R40))</f>
        <v>11005.776735434536</v>
      </c>
      <c r="AA40" cm="1">
        <f t="array" ref="AA40">SUMPRODUCT('Migration Matrix - invol'!R$78:R$83,TRANSPOSE(Population!$M40:$R40))</f>
        <v>11576.411349536553</v>
      </c>
      <c r="AE40">
        <f>SUMPRODUCT('Migration Matrix - invol'!$M$78:$R$78,Population!$M40:$R40)</f>
        <v>8503.9255035393635</v>
      </c>
      <c r="AF40">
        <f>SUMPRODUCT('Migration Matrix - invol'!$M$79:$R$79,Population!$M40:$R40)</f>
        <v>10353.231082014358</v>
      </c>
      <c r="AG40">
        <f>SUMPRODUCT('Migration Matrix - invol'!$M$80:$R$80,Population!$M40:$R40)</f>
        <v>8789.4612253510531</v>
      </c>
      <c r="AH40">
        <f>SUMPRODUCT('Migration Matrix - invol'!$M$81:$R$81,Population!$M40:$R40)</f>
        <v>7985.0761397117758</v>
      </c>
      <c r="AI40">
        <f>SUMPRODUCT('Migration Matrix - invol'!$M$82:$R$82,Population!$M40:$R40)</f>
        <v>8107.2355317873025</v>
      </c>
      <c r="AJ40">
        <f>SUMPRODUCT('Migration Matrix - invol'!$M$83:$R$83,Population!$M40:$R40)</f>
        <v>3996.4001639581957</v>
      </c>
      <c r="AN40">
        <f t="shared" si="17"/>
        <v>-896.73046085421265</v>
      </c>
      <c r="AO40">
        <f t="shared" si="3"/>
        <v>-1677.1019165756425</v>
      </c>
      <c r="AP40">
        <f t="shared" si="4"/>
        <v>-175.80403012382885</v>
      </c>
      <c r="AQ40">
        <f t="shared" si="5"/>
        <v>3151.5232971828982</v>
      </c>
      <c r="AR40">
        <f t="shared" si="6"/>
        <v>2898.5412036472335</v>
      </c>
      <c r="AS40">
        <f t="shared" si="7"/>
        <v>7580.0111855783571</v>
      </c>
      <c r="AV40" s="66">
        <f t="shared" si="8"/>
        <v>0.3261486921875863</v>
      </c>
      <c r="AW40" s="66">
        <f t="shared" si="9"/>
        <v>0.22738555796636897</v>
      </c>
      <c r="AX40" s="66">
        <f t="shared" si="10"/>
        <v>0.2613251209154282</v>
      </c>
      <c r="AY40" s="66">
        <f t="shared" si="11"/>
        <v>6.8429728623906644E-2</v>
      </c>
      <c r="AZ40" s="66">
        <f t="shared" si="12"/>
        <v>8.1292752853671268E-2</v>
      </c>
      <c r="BA40" s="66">
        <f t="shared" si="13"/>
        <v>3.541814745303886E-2</v>
      </c>
    </row>
    <row r="41" spans="1:53">
      <c r="A41">
        <f t="shared" si="14"/>
        <v>2052</v>
      </c>
      <c r="B41" s="49" cm="1">
        <f t="array" ref="B41">1+pop_growth</f>
        <v>1</v>
      </c>
      <c r="C41" s="117">
        <f t="shared" si="20"/>
        <v>0.16666666666666666</v>
      </c>
      <c r="D41" s="117">
        <f t="shared" si="20"/>
        <v>0.16666666666666666</v>
      </c>
      <c r="E41" s="117">
        <f t="shared" si="20"/>
        <v>0.16666666666666666</v>
      </c>
      <c r="F41" s="117">
        <f t="shared" si="20"/>
        <v>0.16666666666666666</v>
      </c>
      <c r="G41" s="117">
        <f t="shared" si="20"/>
        <v>0.16666666666666666</v>
      </c>
      <c r="H41" s="117">
        <f t="shared" si="20"/>
        <v>0.16666666666666666</v>
      </c>
      <c r="I41" s="21">
        <f t="shared" si="15"/>
        <v>1.1498773989047735</v>
      </c>
      <c r="J41" s="21"/>
      <c r="K41" s="21"/>
      <c r="L41" s="48">
        <f t="shared" si="19"/>
        <v>18379116</v>
      </c>
      <c r="M41" s="61" cm="1">
        <f t="array" ref="M41">SUMPRODUCT($M40:$R40, TRANSPOSE('Migration Matrix - invol'!C$66:C$71))+($B41-1)*$L40*C41</f>
        <v>5981330.669612309</v>
      </c>
      <c r="N41" s="61" cm="1">
        <f t="array" ref="N41">SUMPRODUCT($M40:$R40, TRANSPOSE('Migration Matrix - invol'!D$66:D$71))+($B41-1)*$L40*D41</f>
        <v>4172548.6068500835</v>
      </c>
      <c r="O41" s="61" cm="1">
        <f t="array" ref="O41">SUMPRODUCT($M40:$R40, TRANSPOSE('Migration Matrix - invol'!E$66:E$71))+($B41-1)*$L40*E41</f>
        <v>4795995.0231978241</v>
      </c>
      <c r="P41" s="61" cm="1">
        <f t="array" ref="P41">SUMPRODUCT($M40:$R40, TRANSPOSE('Migration Matrix - invol'!F$66:F$71))+($B41-1)*$L40*F41</f>
        <v>1265909.4856213012</v>
      </c>
      <c r="Q41" s="61" cm="1">
        <f t="array" ref="Q41">SUMPRODUCT($M40:$R40, TRANSPOSE('Migration Matrix - invol'!G$66:G$71))+($B41-1)*$L40*G41</f>
        <v>1501508.2682808237</v>
      </c>
      <c r="R41" s="61" cm="1">
        <f t="array" ref="R41">SUMPRODUCT($M40:$R40, TRANSPOSE('Migration Matrix - invol'!H$66:H$71))+($B41-1)*$L40*H41</f>
        <v>661823.94643766026</v>
      </c>
      <c r="S41" s="147" t="b">
        <f t="shared" si="16"/>
        <v>1</v>
      </c>
      <c r="V41" cm="1">
        <f t="array" ref="V41">SUMPRODUCT('Migration Matrix - invol'!M$78:M$83,TRANSPOSE(Population!$M41:$R41))</f>
        <v>7607.7504927334121</v>
      </c>
      <c r="W41" cm="1">
        <f t="array" ref="W41">SUMPRODUCT('Migration Matrix - invol'!N$78:N$83,TRANSPOSE(Population!$M41:$R41))</f>
        <v>8672.5722408370275</v>
      </c>
      <c r="X41" cm="1">
        <f t="array" ref="X41">SUMPRODUCT('Migration Matrix - invol'!O$78:O$83,TRANSPOSE(Population!$M41:$R41))</f>
        <v>8609.7768265441173</v>
      </c>
      <c r="Y41" cm="1">
        <f t="array" ref="Y41">SUMPRODUCT('Migration Matrix - invol'!P$78:P$83,TRANSPOSE(Population!$M41:$R41))</f>
        <v>11124.393640593251</v>
      </c>
      <c r="Z41" cm="1">
        <f t="array" ref="Z41">SUMPRODUCT('Migration Matrix - invol'!Q$78:Q$83,TRANSPOSE(Population!$M41:$R41))</f>
        <v>10993.84762230173</v>
      </c>
      <c r="AA41" cm="1">
        <f t="array" ref="AA41">SUMPRODUCT('Migration Matrix - invol'!R$78:R$83,TRANSPOSE(Population!$M41:$R41))</f>
        <v>11565.594259599702</v>
      </c>
      <c r="AE41">
        <f>SUMPRODUCT('Migration Matrix - invol'!$M$78:$R$78,Population!$M41:$R41)</f>
        <v>8512.8477221091489</v>
      </c>
      <c r="AF41">
        <f>SUMPRODUCT('Migration Matrix - invol'!$M$79:$R$79,Population!$M41:$R41)</f>
        <v>10358.04092593419</v>
      </c>
      <c r="AG41">
        <f>SUMPRODUCT('Migration Matrix - invol'!$M$80:$R$80,Population!$M41:$R41)</f>
        <v>8793.9476251894703</v>
      </c>
      <c r="AH41">
        <f>SUMPRODUCT('Migration Matrix - invol'!$M$81:$R$81,Population!$M41:$R41)</f>
        <v>7981.2371119318723</v>
      </c>
      <c r="AI41">
        <f>SUMPRODUCT('Migration Matrix - invol'!$M$82:$R$82,Population!$M41:$R41)</f>
        <v>8103.6731871760176</v>
      </c>
      <c r="AJ41">
        <f>SUMPRODUCT('Migration Matrix - invol'!$M$83:$R$83,Population!$M41:$R41)</f>
        <v>3993.9498425428683</v>
      </c>
      <c r="AN41">
        <f t="shared" si="17"/>
        <v>-905.09722937573679</v>
      </c>
      <c r="AO41">
        <f t="shared" si="3"/>
        <v>-1685.468685097163</v>
      </c>
      <c r="AP41">
        <f t="shared" si="4"/>
        <v>-184.17079864535299</v>
      </c>
      <c r="AQ41">
        <f t="shared" si="5"/>
        <v>3143.1565286613786</v>
      </c>
      <c r="AR41">
        <f t="shared" si="6"/>
        <v>2890.1744351257121</v>
      </c>
      <c r="AS41">
        <f t="shared" si="7"/>
        <v>7571.6444170568338</v>
      </c>
      <c r="AV41" s="66">
        <f t="shared" ref="AV41:AV59" si="21">M41/$L41</f>
        <v>0.32544169532486267</v>
      </c>
      <c r="AW41" s="66">
        <f t="shared" ref="AW41:AW59" si="22">N41/$L41</f>
        <v>0.22702662123956796</v>
      </c>
      <c r="AX41" s="66">
        <f t="shared" ref="AX41:AX59" si="23">O41/$L41</f>
        <v>0.2609480795049024</v>
      </c>
      <c r="AY41" s="66">
        <f t="shared" ref="AY41:AY59" si="24">P41/$L41</f>
        <v>6.8877604647650151E-2</v>
      </c>
      <c r="AZ41" s="66">
        <f t="shared" ref="AZ41:AZ59" si="25">Q41/$L41</f>
        <v>8.1696435687158384E-2</v>
      </c>
      <c r="BA41" s="66">
        <f t="shared" ref="BA41:BA59" si="26">R41/$L41</f>
        <v>3.6009563595858489E-2</v>
      </c>
    </row>
    <row r="42" spans="1:53">
      <c r="A42">
        <f t="shared" ref="A42:A59" si="27">A41+1</f>
        <v>2053</v>
      </c>
      <c r="B42" s="49" cm="1">
        <f t="array" ref="B42">1+pop_growth</f>
        <v>1</v>
      </c>
      <c r="C42" s="117">
        <f t="shared" si="20"/>
        <v>0.16666666666666666</v>
      </c>
      <c r="D42" s="117">
        <f t="shared" si="20"/>
        <v>0.16666666666666666</v>
      </c>
      <c r="E42" s="117">
        <f t="shared" si="20"/>
        <v>0.16666666666666666</v>
      </c>
      <c r="F42" s="117">
        <f t="shared" si="20"/>
        <v>0.16666666666666666</v>
      </c>
      <c r="G42" s="117">
        <f t="shared" si="20"/>
        <v>0.16666666666666666</v>
      </c>
      <c r="H42" s="117">
        <f t="shared" si="20"/>
        <v>0.16666666666666666</v>
      </c>
      <c r="I42" s="21">
        <f t="shared" ref="I42:I59" si="28">I41*B42</f>
        <v>1.1498773989047735</v>
      </c>
      <c r="J42" s="21"/>
      <c r="K42" s="21"/>
      <c r="L42" s="48">
        <f t="shared" si="19"/>
        <v>18379116</v>
      </c>
      <c r="M42" s="61" cm="1">
        <f t="array" ref="M42">SUMPRODUCT($M41:$R41, TRANSPOSE('Migration Matrix - invol'!C$66:C$71))+($B42-1)*$L41*C42</f>
        <v>5968381.9223636081</v>
      </c>
      <c r="N42" s="61" cm="1">
        <f t="array" ref="N42">SUMPRODUCT($M41:$R41, TRANSPOSE('Migration Matrix - invol'!D$66:D$71))+($B42-1)*$L41*D42</f>
        <v>4165972.2193054385</v>
      </c>
      <c r="O42" s="61" cm="1">
        <f t="array" ref="O42">SUMPRODUCT($M41:$R41, TRANSPOSE('Migration Matrix - invol'!E$66:E$71))+($B42-1)*$L41*E42</f>
        <v>4789083.8840263374</v>
      </c>
      <c r="P42" s="61" cm="1">
        <f t="array" ref="P42">SUMPRODUCT($M41:$R41, TRANSPOSE('Migration Matrix - invol'!F$66:F$71))+($B42-1)*$L41*F42</f>
        <v>1274109.6196793765</v>
      </c>
      <c r="Q42" s="61" cm="1">
        <f t="array" ref="Q42">SUMPRODUCT($M41:$R41, TRANSPOSE('Migration Matrix - invol'!G$66:G$71))+($B42-1)*$L41*G42</f>
        <v>1508897.8135980922</v>
      </c>
      <c r="R42" s="61" cm="1">
        <f t="array" ref="R42">SUMPRODUCT($M41:$R41, TRANSPOSE('Migration Matrix - invol'!H$66:H$71))+($B42-1)*$L41*H42</f>
        <v>672670.54102714721</v>
      </c>
      <c r="S42" s="147" t="b">
        <f t="shared" si="16"/>
        <v>1</v>
      </c>
      <c r="V42" cm="1">
        <f t="array" ref="V42">SUMPRODUCT('Migration Matrix - invol'!M$78:M$83,TRANSPOSE(Population!$M42:$R42))</f>
        <v>7608.2987646758529</v>
      </c>
      <c r="W42" cm="1">
        <f t="array" ref="W42">SUMPRODUCT('Migration Matrix - invol'!N$78:N$83,TRANSPOSE(Population!$M42:$R42))</f>
        <v>8669.0242103938272</v>
      </c>
      <c r="X42" cm="1">
        <f t="array" ref="X42">SUMPRODUCT('Migration Matrix - invol'!O$78:O$83,TRANSPOSE(Population!$M42:$R42))</f>
        <v>8605.9083279546303</v>
      </c>
      <c r="Y42" cm="1">
        <f t="array" ref="Y42">SUMPRODUCT('Migration Matrix - invol'!P$78:P$83,TRANSPOSE(Population!$M42:$R42))</f>
        <v>11112.226382011551</v>
      </c>
      <c r="Z42" cm="1">
        <f t="array" ref="Z42">SUMPRODUCT('Migration Matrix - invol'!Q$78:Q$83,TRANSPOSE(Population!$M42:$R42))</f>
        <v>10981.956690640171</v>
      </c>
      <c r="AA42" cm="1">
        <f t="array" ref="AA42">SUMPRODUCT('Migration Matrix - invol'!R$78:R$83,TRANSPOSE(Population!$M42:$R42))</f>
        <v>11554.806258376948</v>
      </c>
      <c r="AE42">
        <f>SUMPRODUCT('Migration Matrix - invol'!$M$78:$R$78,Population!$M42:$R42)</f>
        <v>8521.7388837628405</v>
      </c>
      <c r="AF42">
        <f>SUMPRODUCT('Migration Matrix - invol'!$M$79:$R$79,Population!$M42:$R42)</f>
        <v>10362.835785202242</v>
      </c>
      <c r="AG42">
        <f>SUMPRODUCT('Migration Matrix - invol'!$M$80:$R$80,Population!$M42:$R42)</f>
        <v>8798.4220163112313</v>
      </c>
      <c r="AH42">
        <f>SUMPRODUCT('Migration Matrix - invol'!$M$81:$R$81,Population!$M42:$R42)</f>
        <v>7977.4127430614244</v>
      </c>
      <c r="AI42">
        <f>SUMPRODUCT('Migration Matrix - invol'!$M$82:$R$82,Population!$M42:$R42)</f>
        <v>8100.1251452257093</v>
      </c>
      <c r="AJ42">
        <f>SUMPRODUCT('Migration Matrix - invol'!$M$83:$R$83,Population!$M42:$R42)</f>
        <v>3991.5047310313657</v>
      </c>
      <c r="AN42">
        <f t="shared" si="17"/>
        <v>-913.44011908698758</v>
      </c>
      <c r="AO42">
        <f t="shared" si="3"/>
        <v>-1693.8115748084147</v>
      </c>
      <c r="AP42">
        <f t="shared" si="4"/>
        <v>-192.51368835660105</v>
      </c>
      <c r="AQ42">
        <f t="shared" si="5"/>
        <v>3134.8136389501269</v>
      </c>
      <c r="AR42">
        <f t="shared" si="6"/>
        <v>2881.8315454144613</v>
      </c>
      <c r="AS42">
        <f t="shared" si="7"/>
        <v>7563.3015273455821</v>
      </c>
      <c r="AV42" s="66">
        <f t="shared" si="21"/>
        <v>0.32473715941308645</v>
      </c>
      <c r="AW42" s="66">
        <f t="shared" si="22"/>
        <v>0.2266688027490244</v>
      </c>
      <c r="AX42" s="66">
        <f t="shared" si="23"/>
        <v>0.26057204731861627</v>
      </c>
      <c r="AY42" s="66">
        <f t="shared" si="24"/>
        <v>6.9323770505576893E-2</v>
      </c>
      <c r="AZ42" s="66">
        <f t="shared" si="25"/>
        <v>8.2098497751365851E-2</v>
      </c>
      <c r="BA42" s="66">
        <f t="shared" si="26"/>
        <v>3.6599722262330089E-2</v>
      </c>
    </row>
    <row r="43" spans="1:53">
      <c r="A43">
        <f t="shared" si="27"/>
        <v>2054</v>
      </c>
      <c r="B43" s="49" cm="1">
        <f t="array" ref="B43">1+pop_growth</f>
        <v>1</v>
      </c>
      <c r="C43" s="117">
        <f t="shared" si="20"/>
        <v>0.16666666666666666</v>
      </c>
      <c r="D43" s="117">
        <f t="shared" si="20"/>
        <v>0.16666666666666666</v>
      </c>
      <c r="E43" s="117">
        <f t="shared" si="20"/>
        <v>0.16666666666666666</v>
      </c>
      <c r="F43" s="117">
        <f t="shared" si="20"/>
        <v>0.16666666666666666</v>
      </c>
      <c r="G43" s="117">
        <f t="shared" si="20"/>
        <v>0.16666666666666666</v>
      </c>
      <c r="H43" s="117">
        <f t="shared" si="20"/>
        <v>0.16666666666666666</v>
      </c>
      <c r="I43" s="21">
        <f t="shared" si="28"/>
        <v>1.1498773989047735</v>
      </c>
      <c r="J43" s="21"/>
      <c r="K43" s="21"/>
      <c r="L43" s="48">
        <f t="shared" ref="L43:L59" si="29">L42*B43</f>
        <v>18379116</v>
      </c>
      <c r="M43" s="61" cm="1">
        <f t="array" ref="M43">SUMPRODUCT($M42:$R42, TRANSPOSE('Migration Matrix - invol'!C$66:C$71))+($B43-1)*$L42*C43</f>
        <v>5955478.2425247943</v>
      </c>
      <c r="N43" s="61" cm="1">
        <f t="array" ref="N43">SUMPRODUCT($M42:$R42, TRANSPOSE('Migration Matrix - invol'!D$66:D$71))+($B43-1)*$L42*D43</f>
        <v>4159416.317738974</v>
      </c>
      <c r="O43" s="61" cm="1">
        <f t="array" ref="O43">SUMPRODUCT($M42:$R42, TRANSPOSE('Migration Matrix - invol'!E$66:E$71))+($B43-1)*$L42*E43</f>
        <v>4782191.2453499632</v>
      </c>
      <c r="P43" s="61" cm="1">
        <f t="array" ref="P43">SUMPRODUCT($M42:$R42, TRANSPOSE('Migration Matrix - invol'!F$66:F$71))+($B43-1)*$L42*F43</f>
        <v>1282278.4343297787</v>
      </c>
      <c r="Q43" s="61" cm="1">
        <f t="array" ref="Q43">SUMPRODUCT($M42:$R42, TRANSPOSE('Migration Matrix - invol'!G$66:G$71))+($B43-1)*$L42*G43</f>
        <v>1516257.6804833519</v>
      </c>
      <c r="R43" s="61" cm="1">
        <f t="array" ref="R43">SUMPRODUCT($M42:$R42, TRANSPOSE('Migration Matrix - invol'!H$66:H$71))+($B43-1)*$L42*H43</f>
        <v>683494.07957313734</v>
      </c>
      <c r="S43" s="147" t="b">
        <f t="shared" si="16"/>
        <v>1</v>
      </c>
      <c r="V43" cm="1">
        <f t="array" ref="V43">SUMPRODUCT('Migration Matrix - invol'!M$78:M$83,TRANSPOSE(Population!$M43:$R43))</f>
        <v>7608.8398964722001</v>
      </c>
      <c r="W43" cm="1">
        <f t="array" ref="W43">SUMPRODUCT('Migration Matrix - invol'!N$78:N$83,TRANSPOSE(Population!$M43:$R43))</f>
        <v>8665.485048634886</v>
      </c>
      <c r="X43" cm="1">
        <f t="array" ref="X43">SUMPRODUCT('Migration Matrix - invol'!O$78:O$83,TRANSPOSE(Population!$M43:$R43))</f>
        <v>8602.051656882406</v>
      </c>
      <c r="Y43" cm="1">
        <f t="array" ref="Y43">SUMPRODUCT('Migration Matrix - invol'!P$78:P$83,TRANSPOSE(Population!$M43:$R43))</f>
        <v>11100.097535196355</v>
      </c>
      <c r="Z43" cm="1">
        <f t="array" ref="Z43">SUMPRODUCT('Migration Matrix - invol'!Q$78:Q$83,TRANSPOSE(Population!$M43:$R43))</f>
        <v>10970.103813942036</v>
      </c>
      <c r="AA43" cm="1">
        <f t="array" ref="AA43">SUMPRODUCT('Migration Matrix - invol'!R$78:R$83,TRANSPOSE(Population!$M43:$R43))</f>
        <v>11544.047259658921</v>
      </c>
      <c r="AE43">
        <f>SUMPRODUCT('Migration Matrix - invol'!$M$78:$R$78,Population!$M43:$R43)</f>
        <v>8530.599100212421</v>
      </c>
      <c r="AF43">
        <f>SUMPRODUCT('Migration Matrix - invol'!$M$79:$R$79,Population!$M43:$R43)</f>
        <v>10367.615708096535</v>
      </c>
      <c r="AG43">
        <f>SUMPRODUCT('Migration Matrix - invol'!$M$80:$R$80,Population!$M43:$R43)</f>
        <v>8802.8844298922431</v>
      </c>
      <c r="AH43">
        <f>SUMPRODUCT('Migration Matrix - invol'!$M$81:$R$81,Population!$M43:$R43)</f>
        <v>7973.6029808994654</v>
      </c>
      <c r="AI43">
        <f>SUMPRODUCT('Migration Matrix - invol'!$M$82:$R$82,Population!$M43:$R43)</f>
        <v>8096.591353180811</v>
      </c>
      <c r="AJ43">
        <f>SUMPRODUCT('Migration Matrix - invol'!$M$83:$R$83,Population!$M43:$R43)</f>
        <v>3989.0648169665737</v>
      </c>
      <c r="AN43">
        <f t="shared" si="17"/>
        <v>-921.75920374022098</v>
      </c>
      <c r="AO43">
        <f t="shared" si="3"/>
        <v>-1702.130659461649</v>
      </c>
      <c r="AP43">
        <f t="shared" si="4"/>
        <v>-200.83277300983718</v>
      </c>
      <c r="AQ43">
        <f t="shared" si="5"/>
        <v>3126.4945542968899</v>
      </c>
      <c r="AR43">
        <f t="shared" si="6"/>
        <v>2873.5124607612252</v>
      </c>
      <c r="AS43">
        <f t="shared" si="7"/>
        <v>7554.9824426923469</v>
      </c>
      <c r="AV43" s="66">
        <f t="shared" si="21"/>
        <v>0.32403507560019723</v>
      </c>
      <c r="AW43" s="66">
        <f t="shared" si="22"/>
        <v>0.22631209889196924</v>
      </c>
      <c r="AX43" s="66">
        <f t="shared" si="23"/>
        <v>0.26019702173651676</v>
      </c>
      <c r="AY43" s="66">
        <f t="shared" si="24"/>
        <v>6.9768232287656204E-2</v>
      </c>
      <c r="AZ43" s="66">
        <f t="shared" si="25"/>
        <v>8.2498945024524137E-2</v>
      </c>
      <c r="BA43" s="66">
        <f t="shared" si="26"/>
        <v>3.7188626459136412E-2</v>
      </c>
    </row>
    <row r="44" spans="1:53">
      <c r="A44">
        <f t="shared" si="27"/>
        <v>2055</v>
      </c>
      <c r="B44" s="49" cm="1">
        <f t="array" ref="B44">1+pop_growth</f>
        <v>1</v>
      </c>
      <c r="C44" s="117">
        <f t="shared" si="20"/>
        <v>0.16666666666666666</v>
      </c>
      <c r="D44" s="117">
        <f t="shared" si="20"/>
        <v>0.16666666666666666</v>
      </c>
      <c r="E44" s="117">
        <f t="shared" si="20"/>
        <v>0.16666666666666666</v>
      </c>
      <c r="F44" s="117">
        <f t="shared" si="20"/>
        <v>0.16666666666666666</v>
      </c>
      <c r="G44" s="117">
        <f t="shared" si="20"/>
        <v>0.16666666666666666</v>
      </c>
      <c r="H44" s="117">
        <f t="shared" si="20"/>
        <v>0.16666666666666666</v>
      </c>
      <c r="I44" s="21">
        <f t="shared" si="28"/>
        <v>1.1498773989047735</v>
      </c>
      <c r="J44" s="21"/>
      <c r="K44" s="21"/>
      <c r="L44" s="48">
        <f t="shared" si="29"/>
        <v>18379116</v>
      </c>
      <c r="M44" s="61" cm="1">
        <f t="array" ref="M44">SUMPRODUCT($M43:$R43, TRANSPOSE('Migration Matrix - invol'!C$66:C$71))+($B44-1)*$L43*C44</f>
        <v>5942619.4680001857</v>
      </c>
      <c r="N44" s="61" cm="1">
        <f t="array" ref="N44">SUMPRODUCT($M43:$R43, TRANSPOSE('Migration Matrix - invol'!D$66:D$71))+($B44-1)*$L43*D44</f>
        <v>4152880.8361514974</v>
      </c>
      <c r="O44" s="61" cm="1">
        <f t="array" ref="O44">SUMPRODUCT($M43:$R43, TRANSPOSE('Migration Matrix - invol'!E$66:E$71))+($B44-1)*$L43*E44</f>
        <v>4775317.0591276335</v>
      </c>
      <c r="P44" s="61" cm="1">
        <f t="array" ref="P44">SUMPRODUCT($M43:$R43, TRANSPOSE('Migration Matrix - invol'!F$66:F$71))+($B44-1)*$L43*F44</f>
        <v>1290416.0411134877</v>
      </c>
      <c r="Q44" s="61" cm="1">
        <f t="array" ref="Q44">SUMPRODUCT($M43:$R43, TRANSPOSE('Migration Matrix - invol'!G$66:G$71))+($B44-1)*$L43*G44</f>
        <v>1523587.9784202632</v>
      </c>
      <c r="R44" s="61" cm="1">
        <f t="array" ref="R44">SUMPRODUCT($M43:$R43, TRANSPOSE('Migration Matrix - invol'!H$66:H$71))+($B44-1)*$L43*H44</f>
        <v>694294.61718693061</v>
      </c>
      <c r="S44" s="147" t="b">
        <f t="shared" si="16"/>
        <v>1</v>
      </c>
      <c r="V44" cm="1">
        <f t="array" ref="V44">SUMPRODUCT('Migration Matrix - invol'!M$78:M$83,TRANSPOSE(Population!$M44:$R44))</f>
        <v>7609.3739259114418</v>
      </c>
      <c r="W44" cm="1">
        <f t="array" ref="W44">SUMPRODUCT('Migration Matrix - invol'!N$78:N$83,TRANSPOSE(Population!$M44:$R44))</f>
        <v>8661.9547301675539</v>
      </c>
      <c r="X44" cm="1">
        <f t="array" ref="X44">SUMPRODUCT('Migration Matrix - invol'!O$78:O$83,TRANSPOSE(Population!$M44:$R44))</f>
        <v>8598.2067709172534</v>
      </c>
      <c r="Y44" cm="1">
        <f t="array" ref="Y44">SUMPRODUCT('Migration Matrix - invol'!P$78:P$83,TRANSPOSE(Population!$M44:$R44))</f>
        <v>11088.006974614504</v>
      </c>
      <c r="Z44" cm="1">
        <f t="array" ref="Z44">SUMPRODUCT('Migration Matrix - invol'!Q$78:Q$83,TRANSPOSE(Population!$M44:$R44))</f>
        <v>10958.288866126653</v>
      </c>
      <c r="AA44" cm="1">
        <f t="array" ref="AA44">SUMPRODUCT('Migration Matrix - invol'!R$78:R$83,TRANSPOSE(Population!$M44:$R44))</f>
        <v>11533.317177509254</v>
      </c>
      <c r="AE44">
        <f>SUMPRODUCT('Migration Matrix - invol'!$M$78:$R$78,Population!$M44:$R44)</f>
        <v>8539.4284827596912</v>
      </c>
      <c r="AF44">
        <f>SUMPRODUCT('Migration Matrix - invol'!$M$79:$R$79,Population!$M44:$R44)</f>
        <v>10372.380742737232</v>
      </c>
      <c r="AG44">
        <f>SUMPRODUCT('Migration Matrix - invol'!$M$80:$R$80,Population!$M44:$R44)</f>
        <v>8807.3348970351162</v>
      </c>
      <c r="AH44">
        <f>SUMPRODUCT('Migration Matrix - invol'!$M$81:$R$81,Population!$M44:$R44)</f>
        <v>7969.8077734256412</v>
      </c>
      <c r="AI44">
        <f>SUMPRODUCT('Migration Matrix - invol'!$M$82:$R$82,Population!$M44:$R44)</f>
        <v>8093.0717584734566</v>
      </c>
      <c r="AJ44">
        <f>SUMPRODUCT('Migration Matrix - invol'!$M$83:$R$83,Population!$M44:$R44)</f>
        <v>3986.6300879249347</v>
      </c>
      <c r="AN44">
        <f t="shared" si="17"/>
        <v>-930.05455684824938</v>
      </c>
      <c r="AO44">
        <f t="shared" si="3"/>
        <v>-1710.4260125696783</v>
      </c>
      <c r="AP44">
        <f t="shared" si="4"/>
        <v>-209.12812611786285</v>
      </c>
      <c r="AQ44">
        <f t="shared" si="5"/>
        <v>3118.1992011888624</v>
      </c>
      <c r="AR44">
        <f t="shared" si="6"/>
        <v>2865.2171076531968</v>
      </c>
      <c r="AS44">
        <f t="shared" si="7"/>
        <v>7546.6870895843194</v>
      </c>
      <c r="AV44" s="66">
        <f t="shared" si="21"/>
        <v>0.32333543506663681</v>
      </c>
      <c r="AW44" s="66">
        <f t="shared" si="22"/>
        <v>0.22595650607741402</v>
      </c>
      <c r="AX44" s="66">
        <f t="shared" si="23"/>
        <v>0.25982300014470955</v>
      </c>
      <c r="AY44" s="66">
        <f t="shared" si="24"/>
        <v>7.0210996062786024E-2</v>
      </c>
      <c r="AZ44" s="66">
        <f t="shared" si="25"/>
        <v>8.2897783463593305E-2</v>
      </c>
      <c r="BA44" s="66">
        <f t="shared" si="26"/>
        <v>3.7776279184860179E-2</v>
      </c>
    </row>
    <row r="45" spans="1:53">
      <c r="A45">
        <f t="shared" si="27"/>
        <v>2056</v>
      </c>
      <c r="B45" s="49" cm="1">
        <f t="array" ref="B45">1+pop_growth</f>
        <v>1</v>
      </c>
      <c r="C45" s="117">
        <f t="shared" si="20"/>
        <v>0.16666666666666666</v>
      </c>
      <c r="D45" s="117">
        <f t="shared" si="20"/>
        <v>0.16666666666666666</v>
      </c>
      <c r="E45" s="117">
        <f t="shared" si="20"/>
        <v>0.16666666666666666</v>
      </c>
      <c r="F45" s="117">
        <f t="shared" si="20"/>
        <v>0.16666666666666666</v>
      </c>
      <c r="G45" s="117">
        <f t="shared" si="20"/>
        <v>0.16666666666666666</v>
      </c>
      <c r="H45" s="117">
        <f t="shared" si="20"/>
        <v>0.16666666666666666</v>
      </c>
      <c r="I45" s="21">
        <f t="shared" si="28"/>
        <v>1.1498773989047735</v>
      </c>
      <c r="J45" s="21"/>
      <c r="K45" s="21"/>
      <c r="L45" s="48">
        <f t="shared" si="29"/>
        <v>18379116</v>
      </c>
      <c r="M45" s="61" cm="1">
        <f t="array" ref="M45">SUMPRODUCT($M44:$R44, TRANSPOSE('Migration Matrix - invol'!C$66:C$71))+($B45-1)*$L44*C45</f>
        <v>5929805.4372892426</v>
      </c>
      <c r="N45" s="61" cm="1">
        <f t="array" ref="N45">SUMPRODUCT($M44:$R44, TRANSPOSE('Migration Matrix - invol'!D$66:D$71))+($B45-1)*$L44*D45</f>
        <v>4146365.708759624</v>
      </c>
      <c r="O45" s="61" cm="1">
        <f t="array" ref="O45">SUMPRODUCT($M44:$R44, TRANSPOSE('Migration Matrix - invol'!E$66:E$71))+($B45-1)*$L44*E45</f>
        <v>4768461.2774312748</v>
      </c>
      <c r="P45" s="61" cm="1">
        <f t="array" ref="P45">SUMPRODUCT($M44:$R44, TRANSPOSE('Migration Matrix - invol'!F$66:F$71))+($B45-1)*$L44*F45</f>
        <v>1298522.5511855369</v>
      </c>
      <c r="Q45" s="61" cm="1">
        <f t="array" ref="Q45">SUMPRODUCT($M44:$R44, TRANSPOSE('Migration Matrix - invol'!G$66:G$71))+($B45-1)*$L44*G45</f>
        <v>1530888.8165029217</v>
      </c>
      <c r="R45" s="61" cm="1">
        <f t="array" ref="R45">SUMPRODUCT($M44:$R44, TRANSPOSE('Migration Matrix - invol'!H$66:H$71))+($B45-1)*$L44*H45</f>
        <v>705072.20883139828</v>
      </c>
      <c r="S45" s="147" t="b">
        <f t="shared" si="16"/>
        <v>1</v>
      </c>
      <c r="V45" cm="1">
        <f t="array" ref="V45">SUMPRODUCT('Migration Matrix - invol'!M$78:M$83,TRANSPOSE(Population!$M45:$R45))</f>
        <v>7609.9008906125637</v>
      </c>
      <c r="W45" cm="1">
        <f t="array" ref="W45">SUMPRODUCT('Migration Matrix - invol'!N$78:N$83,TRANSPOSE(Population!$M45:$R45))</f>
        <v>8658.4332296804841</v>
      </c>
      <c r="X45" cm="1">
        <f t="array" ref="X45">SUMPRODUCT('Migration Matrix - invol'!O$78:O$83,TRANSPOSE(Population!$M45:$R45))</f>
        <v>8594.3736278144679</v>
      </c>
      <c r="Y45" cm="1">
        <f t="array" ref="Y45">SUMPRODUCT('Migration Matrix - invol'!P$78:P$83,TRANSPOSE(Population!$M45:$R45))</f>
        <v>11075.954575151474</v>
      </c>
      <c r="Z45" cm="1">
        <f t="array" ref="Z45">SUMPRODUCT('Migration Matrix - invol'!Q$78:Q$83,TRANSPOSE(Population!$M45:$R45))</f>
        <v>10946.511721539036</v>
      </c>
      <c r="AA45" cm="1">
        <f t="array" ref="AA45">SUMPRODUCT('Migration Matrix - invol'!R$78:R$83,TRANSPOSE(Population!$M45:$R45))</f>
        <v>11522.615926263685</v>
      </c>
      <c r="AE45">
        <f>SUMPRODUCT('Migration Matrix - invol'!$M$78:$R$78,Population!$M45:$R45)</f>
        <v>8548.2271422978029</v>
      </c>
      <c r="AF45">
        <f>SUMPRODUCT('Migration Matrix - invol'!$M$79:$R$79,Population!$M45:$R45)</f>
        <v>10377.130937087151</v>
      </c>
      <c r="AG45">
        <f>SUMPRODUCT('Migration Matrix - invol'!$M$80:$R$80,Population!$M45:$R45)</f>
        <v>8811.7734487693233</v>
      </c>
      <c r="AH45">
        <f>SUMPRODUCT('Migration Matrix - invol'!$M$81:$R$81,Population!$M45:$R45)</f>
        <v>7966.0270687996008</v>
      </c>
      <c r="AI45">
        <f>SUMPRODUCT('Migration Matrix - invol'!$M$82:$R$82,Population!$M45:$R45)</f>
        <v>8089.5663087228268</v>
      </c>
      <c r="AJ45">
        <f>SUMPRODUCT('Migration Matrix - invol'!$M$83:$R$83,Population!$M45:$R45)</f>
        <v>3984.2005315163556</v>
      </c>
      <c r="AN45">
        <f t="shared" si="17"/>
        <v>-938.32625168523919</v>
      </c>
      <c r="AO45">
        <f t="shared" si="3"/>
        <v>-1718.6977074066672</v>
      </c>
      <c r="AP45">
        <f t="shared" si="4"/>
        <v>-217.39982095485539</v>
      </c>
      <c r="AQ45">
        <f t="shared" si="5"/>
        <v>3109.9275063518735</v>
      </c>
      <c r="AR45">
        <f t="shared" si="6"/>
        <v>2856.9454128162097</v>
      </c>
      <c r="AS45">
        <f t="shared" si="7"/>
        <v>7538.4153947473296</v>
      </c>
      <c r="AV45" s="66">
        <f t="shared" si="21"/>
        <v>0.32263822902522854</v>
      </c>
      <c r="AW45" s="66">
        <f t="shared" si="22"/>
        <v>0.22560202072611241</v>
      </c>
      <c r="AX45" s="66">
        <f t="shared" si="23"/>
        <v>0.25944997993544816</v>
      </c>
      <c r="AY45" s="66">
        <f t="shared" si="24"/>
        <v>7.0652067878865174E-2</v>
      </c>
      <c r="AZ45" s="66">
        <f t="shared" si="25"/>
        <v>8.3295019004337403E-2</v>
      </c>
      <c r="BA45" s="66">
        <f t="shared" si="26"/>
        <v>3.8362683430008183E-2</v>
      </c>
    </row>
    <row r="46" spans="1:53">
      <c r="A46">
        <f t="shared" si="27"/>
        <v>2057</v>
      </c>
      <c r="B46" s="49" cm="1">
        <f t="array" ref="B46">1+pop_growth</f>
        <v>1</v>
      </c>
      <c r="C46" s="117">
        <f t="shared" si="20"/>
        <v>0.16666666666666666</v>
      </c>
      <c r="D46" s="117">
        <f t="shared" si="20"/>
        <v>0.16666666666666666</v>
      </c>
      <c r="E46" s="117">
        <f t="shared" si="20"/>
        <v>0.16666666666666666</v>
      </c>
      <c r="F46" s="117">
        <f t="shared" si="20"/>
        <v>0.16666666666666666</v>
      </c>
      <c r="G46" s="117">
        <f t="shared" si="20"/>
        <v>0.16666666666666666</v>
      </c>
      <c r="H46" s="117">
        <f t="shared" si="20"/>
        <v>0.16666666666666666</v>
      </c>
      <c r="I46" s="21">
        <f t="shared" si="28"/>
        <v>1.1498773989047735</v>
      </c>
      <c r="J46" s="21"/>
      <c r="K46" s="21"/>
      <c r="L46" s="48">
        <f t="shared" si="29"/>
        <v>18379116</v>
      </c>
      <c r="M46" s="61" cm="1">
        <f t="array" ref="M46">SUMPRODUCT($M45:$R45, TRANSPOSE('Migration Matrix - invol'!C$66:C$71))+($B46-1)*$L45*C46</f>
        <v>5917035.9894843493</v>
      </c>
      <c r="N46" s="61" cm="1">
        <f t="array" ref="N46">SUMPRODUCT($M45:$R45, TRANSPOSE('Migration Matrix - invol'!D$66:D$71))+($B46-1)*$L45*D46</f>
        <v>4139870.8699950669</v>
      </c>
      <c r="O46" s="61" cm="1">
        <f t="array" ref="O46">SUMPRODUCT($M45:$R45, TRANSPOSE('Migration Matrix - invol'!E$66:E$71))+($B46-1)*$L45*E46</f>
        <v>4761623.8524456043</v>
      </c>
      <c r="P46" s="61" cm="1">
        <f t="array" ref="P46">SUMPRODUCT($M45:$R45, TRANSPOSE('Migration Matrix - invol'!F$66:F$71))+($B46-1)*$L45*F46</f>
        <v>1306598.0753163307</v>
      </c>
      <c r="Q46" s="61" cm="1">
        <f t="array" ref="Q46">SUMPRODUCT($M45:$R45, TRANSPOSE('Migration Matrix - invol'!G$66:G$71))+($B46-1)*$L45*G46</f>
        <v>1538160.3034372241</v>
      </c>
      <c r="R46" s="61" cm="1">
        <f t="array" ref="R46">SUMPRODUCT($M45:$R45, TRANSPOSE('Migration Matrix - invol'!H$66:H$71))+($B46-1)*$L45*H46</f>
        <v>715826.90932142374</v>
      </c>
      <c r="S46" s="147" t="b">
        <f t="shared" si="16"/>
        <v>1</v>
      </c>
      <c r="V46" cm="1">
        <f t="array" ref="V46">SUMPRODUCT('Migration Matrix - invol'!M$78:M$83,TRANSPOSE(Population!$M46:$R46))</f>
        <v>7610.4208280252678</v>
      </c>
      <c r="W46" cm="1">
        <f t="array" ref="W46">SUMPRODUCT('Migration Matrix - invol'!N$78:N$83,TRANSPOSE(Population!$M46:$R46))</f>
        <v>8654.9205219433388</v>
      </c>
      <c r="X46" cm="1">
        <f t="array" ref="X46">SUMPRODUCT('Migration Matrix - invol'!O$78:O$83,TRANSPOSE(Population!$M46:$R46))</f>
        <v>8590.552185494169</v>
      </c>
      <c r="Y46" cm="1">
        <f t="array" ref="Y46">SUMPRODUCT('Migration Matrix - invol'!P$78:P$83,TRANSPOSE(Population!$M46:$R46))</f>
        <v>11063.94021210997</v>
      </c>
      <c r="Z46" cm="1">
        <f t="array" ref="Z46">SUMPRODUCT('Migration Matrix - invol'!Q$78:Q$83,TRANSPOSE(Population!$M46:$R46))</f>
        <v>10934.772254948432</v>
      </c>
      <c r="AA46" cm="1">
        <f t="array" ref="AA46">SUMPRODUCT('Migration Matrix - invol'!R$78:R$83,TRANSPOSE(Population!$M46:$R46))</f>
        <v>11511.943420529151</v>
      </c>
      <c r="AE46">
        <f>SUMPRODUCT('Migration Matrix - invol'!$M$78:$R$78,Population!$M46:$R46)</f>
        <v>8556.9951893127836</v>
      </c>
      <c r="AF46">
        <f>SUMPRODUCT('Migration Matrix - invol'!$M$79:$R$79,Population!$M46:$R46)</f>
        <v>10381.866338952283</v>
      </c>
      <c r="AG46">
        <f>SUMPRODUCT('Migration Matrix - invol'!$M$80:$R$80,Population!$M46:$R46)</f>
        <v>8816.2001160513009</v>
      </c>
      <c r="AH46">
        <f>SUMPRODUCT('Migration Matrix - invol'!$M$81:$R$81,Population!$M46:$R46)</f>
        <v>7962.2608153603733</v>
      </c>
      <c r="AI46">
        <f>SUMPRODUCT('Migration Matrix - invol'!$M$82:$R$82,Population!$M46:$R46)</f>
        <v>8086.0749517345002</v>
      </c>
      <c r="AJ46">
        <f>SUMPRODUCT('Migration Matrix - invol'!$M$83:$R$83,Population!$M46:$R46)</f>
        <v>3981.7761353840979</v>
      </c>
      <c r="AN46">
        <f t="shared" si="17"/>
        <v>-946.57436128751579</v>
      </c>
      <c r="AO46">
        <f t="shared" si="3"/>
        <v>-1726.9458170089438</v>
      </c>
      <c r="AP46">
        <f t="shared" si="4"/>
        <v>-225.64793055713199</v>
      </c>
      <c r="AQ46">
        <f t="shared" si="5"/>
        <v>3101.6793967495969</v>
      </c>
      <c r="AR46">
        <f t="shared" si="6"/>
        <v>2848.6973032139313</v>
      </c>
      <c r="AS46">
        <f t="shared" si="7"/>
        <v>7530.167285145053</v>
      </c>
      <c r="AV46" s="66">
        <f t="shared" si="21"/>
        <v>0.32194344872105651</v>
      </c>
      <c r="AW46" s="66">
        <f t="shared" si="22"/>
        <v>0.22524863927052133</v>
      </c>
      <c r="AX46" s="66">
        <f t="shared" si="23"/>
        <v>0.25907795850712323</v>
      </c>
      <c r="AY46" s="66">
        <f t="shared" si="24"/>
        <v>7.1091453762864909E-2</v>
      </c>
      <c r="AZ46" s="66">
        <f t="shared" si="25"/>
        <v>8.3690657561398721E-2</v>
      </c>
      <c r="BA46" s="66">
        <f t="shared" si="26"/>
        <v>3.8947842177035272E-2</v>
      </c>
    </row>
    <row r="47" spans="1:53">
      <c r="A47">
        <f t="shared" si="27"/>
        <v>2058</v>
      </c>
      <c r="B47" s="49" cm="1">
        <f t="array" ref="B47">1+pop_growth</f>
        <v>1</v>
      </c>
      <c r="C47" s="117">
        <f t="shared" si="20"/>
        <v>0.16666666666666666</v>
      </c>
      <c r="D47" s="117">
        <f t="shared" si="20"/>
        <v>0.16666666666666666</v>
      </c>
      <c r="E47" s="117">
        <f t="shared" si="20"/>
        <v>0.16666666666666666</v>
      </c>
      <c r="F47" s="117">
        <f t="shared" si="20"/>
        <v>0.16666666666666666</v>
      </c>
      <c r="G47" s="117">
        <f t="shared" si="20"/>
        <v>0.16666666666666666</v>
      </c>
      <c r="H47" s="117">
        <f t="shared" si="20"/>
        <v>0.16666666666666666</v>
      </c>
      <c r="I47" s="21">
        <f t="shared" si="28"/>
        <v>1.1498773989047735</v>
      </c>
      <c r="J47" s="21"/>
      <c r="K47" s="21"/>
      <c r="L47" s="48">
        <f t="shared" si="29"/>
        <v>18379116</v>
      </c>
      <c r="M47" s="61" cm="1">
        <f t="array" ref="M47">SUMPRODUCT($M46:$R46, TRANSPOSE('Migration Matrix - invol'!C$66:C$71))+($B47-1)*$L46*C47</f>
        <v>5904310.9642686071</v>
      </c>
      <c r="N47" s="61" cm="1">
        <f t="array" ref="N47">SUMPRODUCT($M46:$R46, TRANSPOSE('Migration Matrix - invol'!D$66:D$71))+($B47-1)*$L46*D47</f>
        <v>4133396.2545039351</v>
      </c>
      <c r="O47" s="61" cm="1">
        <f t="array" ref="O47">SUMPRODUCT($M46:$R46, TRANSPOSE('Migration Matrix - invol'!E$66:E$71))+($B47-1)*$L46*E47</f>
        <v>4754804.7364679296</v>
      </c>
      <c r="P47" s="61" cm="1">
        <f t="array" ref="P47">SUMPRODUCT($M46:$R46, TRANSPOSE('Migration Matrix - invol'!F$66:F$71))+($B47-1)*$L46*F47</f>
        <v>1314642.7238929614</v>
      </c>
      <c r="Q47" s="61" cm="1">
        <f t="array" ref="Q47">SUMPRODUCT($M46:$R46, TRANSPOSE('Migration Matrix - invol'!G$66:G$71))+($B47-1)*$L46*G47</f>
        <v>1545402.5475422244</v>
      </c>
      <c r="R47" s="61" cm="1">
        <f t="array" ref="R47">SUMPRODUCT($M46:$R46, TRANSPOSE('Migration Matrix - invol'!H$66:H$71))+($B47-1)*$L46*H47</f>
        <v>726558.77332434128</v>
      </c>
      <c r="S47" s="147" t="b">
        <f t="shared" si="16"/>
        <v>1</v>
      </c>
      <c r="V47" cm="1">
        <f t="array" ref="V47">SUMPRODUCT('Migration Matrix - invol'!M$78:M$83,TRANSPOSE(Population!$M47:$R47))</f>
        <v>7610.9337754307016</v>
      </c>
      <c r="W47" cm="1">
        <f t="array" ref="W47">SUMPRODUCT('Migration Matrix - invol'!N$78:N$83,TRANSPOSE(Population!$M47:$R47))</f>
        <v>8651.4165818065212</v>
      </c>
      <c r="X47" cm="1">
        <f t="array" ref="X47">SUMPRODUCT('Migration Matrix - invol'!O$78:O$83,TRANSPOSE(Population!$M47:$R47))</f>
        <v>8586.7424020406361</v>
      </c>
      <c r="Y47" cm="1">
        <f t="array" ref="Y47">SUMPRODUCT('Migration Matrix - invol'!P$78:P$83,TRANSPOSE(Population!$M47:$R47))</f>
        <v>11051.963761208521</v>
      </c>
      <c r="Z47" cm="1">
        <f t="array" ref="Z47">SUMPRODUCT('Migration Matrix - invol'!Q$78:Q$83,TRANSPOSE(Population!$M47:$R47))</f>
        <v>10923.070341546885</v>
      </c>
      <c r="AA47" cm="1">
        <f t="array" ref="AA47">SUMPRODUCT('Migration Matrix - invol'!R$78:R$83,TRANSPOSE(Population!$M47:$R47))</f>
        <v>11501.299575182911</v>
      </c>
      <c r="AE47">
        <f>SUMPRODUCT('Migration Matrix - invol'!$M$78:$R$78,Population!$M47:$R47)</f>
        <v>8565.7327338850464</v>
      </c>
      <c r="AF47">
        <f>SUMPRODUCT('Migration Matrix - invol'!$M$79:$R$79,Population!$M47:$R47)</f>
        <v>10386.586995982296</v>
      </c>
      <c r="AG47">
        <f>SUMPRODUCT('Migration Matrix - invol'!$M$80:$R$80,Population!$M47:$R47)</f>
        <v>8820.614929764597</v>
      </c>
      <c r="AH47">
        <f>SUMPRODUCT('Migration Matrix - invol'!$M$81:$R$81,Population!$M47:$R47)</f>
        <v>7958.5089616257565</v>
      </c>
      <c r="AI47">
        <f>SUMPRODUCT('Migration Matrix - invol'!$M$82:$R$82,Population!$M47:$R47)</f>
        <v>8082.5976354997838</v>
      </c>
      <c r="AJ47">
        <f>SUMPRODUCT('Migration Matrix - invol'!$M$83:$R$83,Population!$M47:$R47)</f>
        <v>3979.356887204689</v>
      </c>
      <c r="AN47">
        <f t="shared" si="17"/>
        <v>-954.79895845434476</v>
      </c>
      <c r="AO47">
        <f t="shared" si="3"/>
        <v>-1735.1704141757746</v>
      </c>
      <c r="AP47">
        <f t="shared" si="4"/>
        <v>-233.87252772396096</v>
      </c>
      <c r="AQ47">
        <f t="shared" si="5"/>
        <v>3093.4547995827643</v>
      </c>
      <c r="AR47">
        <f t="shared" si="6"/>
        <v>2840.4727060471014</v>
      </c>
      <c r="AS47">
        <f t="shared" si="7"/>
        <v>7521.9426879782222</v>
      </c>
      <c r="AV47" s="66">
        <f t="shared" si="21"/>
        <v>0.3212510854313454</v>
      </c>
      <c r="AW47" s="66">
        <f t="shared" si="22"/>
        <v>0.224896358154763</v>
      </c>
      <c r="AX47" s="66">
        <f t="shared" si="23"/>
        <v>0.25870693326425109</v>
      </c>
      <c r="AY47" s="66">
        <f t="shared" si="24"/>
        <v>7.1529159720900695E-2</v>
      </c>
      <c r="AZ47" s="66">
        <f t="shared" si="25"/>
        <v>8.4084705028371565E-2</v>
      </c>
      <c r="BA47" s="66">
        <f t="shared" si="26"/>
        <v>3.9531758400368183E-2</v>
      </c>
    </row>
    <row r="48" spans="1:53">
      <c r="A48">
        <f t="shared" si="27"/>
        <v>2059</v>
      </c>
      <c r="B48" s="49" cm="1">
        <f t="array" ref="B48">1+pop_growth</f>
        <v>1</v>
      </c>
      <c r="C48" s="117">
        <f t="shared" si="20"/>
        <v>0.16666666666666666</v>
      </c>
      <c r="D48" s="117">
        <f t="shared" si="20"/>
        <v>0.16666666666666666</v>
      </c>
      <c r="E48" s="117">
        <f t="shared" si="20"/>
        <v>0.16666666666666666</v>
      </c>
      <c r="F48" s="117">
        <f t="shared" si="20"/>
        <v>0.16666666666666666</v>
      </c>
      <c r="G48" s="117">
        <f t="shared" si="20"/>
        <v>0.16666666666666666</v>
      </c>
      <c r="H48" s="117">
        <f t="shared" si="20"/>
        <v>0.16666666666666666</v>
      </c>
      <c r="I48" s="21">
        <f t="shared" si="28"/>
        <v>1.1498773989047735</v>
      </c>
      <c r="J48" s="21"/>
      <c r="K48" s="21"/>
      <c r="L48" s="48">
        <f t="shared" si="29"/>
        <v>18379116</v>
      </c>
      <c r="M48" s="61" cm="1">
        <f t="array" ref="M48">SUMPRODUCT($M47:$R47, TRANSPOSE('Migration Matrix - invol'!C$66:C$71))+($B48-1)*$L47*C48</f>
        <v>5891630.2019136343</v>
      </c>
      <c r="N48" s="61" cm="1">
        <f t="array" ref="N48">SUMPRODUCT($M47:$R47, TRANSPOSE('Migration Matrix - invol'!D$66:D$71))+($B48-1)*$L47*D48</f>
        <v>4126941.7971460307</v>
      </c>
      <c r="O48" s="61" cm="1">
        <f t="array" ref="O48">SUMPRODUCT($M47:$R47, TRANSPOSE('Migration Matrix - invol'!E$66:E$71))+($B48-1)*$L47*E48</f>
        <v>4748003.8819079548</v>
      </c>
      <c r="P48" s="61" cm="1">
        <f t="array" ref="P48">SUMPRODUCT($M47:$R47, TRANSPOSE('Migration Matrix - invol'!F$66:F$71))+($B48-1)*$L47*F48</f>
        <v>1322656.6069205187</v>
      </c>
      <c r="Q48" s="61" cm="1">
        <f t="array" ref="Q48">SUMPRODUCT($M47:$R47, TRANSPOSE('Migration Matrix - invol'!G$66:G$71))+($B48-1)*$L47*G48</f>
        <v>1552615.6567514883</v>
      </c>
      <c r="R48" s="61" cm="1">
        <f t="array" ref="R48">SUMPRODUCT($M47:$R47, TRANSPOSE('Migration Matrix - invol'!H$66:H$71))+($B48-1)*$L47*H48</f>
        <v>737267.8553603742</v>
      </c>
      <c r="S48" s="147" t="b">
        <f t="shared" si="16"/>
        <v>1</v>
      </c>
      <c r="V48" cm="1">
        <f t="array" ref="V48">SUMPRODUCT('Migration Matrix - invol'!M$78:M$83,TRANSPOSE(Population!$M48:$R48))</f>
        <v>7611.4397699421634</v>
      </c>
      <c r="W48" cm="1">
        <f t="array" ref="W48">SUMPRODUCT('Migration Matrix - invol'!N$78:N$83,TRANSPOSE(Population!$M48:$R48))</f>
        <v>8647.9213842008885</v>
      </c>
      <c r="X48" cm="1">
        <f t="array" ref="X48">SUMPRODUCT('Migration Matrix - invol'!O$78:O$83,TRANSPOSE(Population!$M48:$R48))</f>
        <v>8582.9442357016396</v>
      </c>
      <c r="Y48" cm="1">
        <f t="array" ref="Y48">SUMPRODUCT('Migration Matrix - invol'!P$78:P$83,TRANSPOSE(Population!$M48:$R48))</f>
        <v>11040.025098580074</v>
      </c>
      <c r="Z48" cm="1">
        <f t="array" ref="Z48">SUMPRODUCT('Migration Matrix - invol'!Q$78:Q$83,TRANSPOSE(Population!$M48:$R48))</f>
        <v>10911.405856947787</v>
      </c>
      <c r="AA48" cm="1">
        <f t="array" ref="AA48">SUMPRODUCT('Migration Matrix - invol'!R$78:R$83,TRANSPOSE(Population!$M48:$R48))</f>
        <v>11490.684305371642</v>
      </c>
      <c r="AE48">
        <f>SUMPRODUCT('Migration Matrix - invol'!$M$78:$R$78,Population!$M48:$R48)</f>
        <v>8574.4398856909065</v>
      </c>
      <c r="AF48">
        <f>SUMPRODUCT('Migration Matrix - invol'!$M$79:$R$79,Population!$M48:$R48)</f>
        <v>10391.292955671061</v>
      </c>
      <c r="AG48">
        <f>SUMPRODUCT('Migration Matrix - invol'!$M$80:$R$80,Population!$M48:$R48)</f>
        <v>8825.0179207199981</v>
      </c>
      <c r="AH48">
        <f>SUMPRODUCT('Migration Matrix - invol'!$M$81:$R$81,Population!$M48:$R48)</f>
        <v>7954.7714562917045</v>
      </c>
      <c r="AI48">
        <f>SUMPRODUCT('Migration Matrix - invol'!$M$82:$R$82,Population!$M48:$R48)</f>
        <v>8079.1343081950836</v>
      </c>
      <c r="AJ48">
        <f>SUMPRODUCT('Migration Matrix - invol'!$M$83:$R$83,Population!$M48:$R48)</f>
        <v>3976.9427746878164</v>
      </c>
      <c r="AN48">
        <f t="shared" si="17"/>
        <v>-963.00011574874316</v>
      </c>
      <c r="AO48">
        <f t="shared" si="3"/>
        <v>-1743.3715714701721</v>
      </c>
      <c r="AP48">
        <f t="shared" si="4"/>
        <v>-242.07368501835845</v>
      </c>
      <c r="AQ48">
        <f t="shared" si="5"/>
        <v>3085.2536422883695</v>
      </c>
      <c r="AR48">
        <f t="shared" si="6"/>
        <v>2832.2715487527039</v>
      </c>
      <c r="AS48">
        <f t="shared" si="7"/>
        <v>7513.7415306838257</v>
      </c>
      <c r="AV48" s="66">
        <f t="shared" si="21"/>
        <v>0.3205611304653409</v>
      </c>
      <c r="AW48" s="66">
        <f t="shared" si="22"/>
        <v>0.22454517383458653</v>
      </c>
      <c r="AX48" s="66">
        <f t="shared" si="23"/>
        <v>0.25833690161746381</v>
      </c>
      <c r="AY48" s="66">
        <f t="shared" si="24"/>
        <v>7.1965191738303333E-2</v>
      </c>
      <c r="AZ48" s="66">
        <f t="shared" si="25"/>
        <v>8.4477167277876061E-2</v>
      </c>
      <c r="BA48" s="66">
        <f t="shared" si="26"/>
        <v>4.0114435066429428E-2</v>
      </c>
    </row>
    <row r="49" spans="1:53">
      <c r="A49">
        <f t="shared" si="27"/>
        <v>2060</v>
      </c>
      <c r="B49" s="49" cm="1">
        <f t="array" ref="B49">1+pop_growth</f>
        <v>1</v>
      </c>
      <c r="C49" s="117">
        <f t="shared" si="20"/>
        <v>0.16666666666666666</v>
      </c>
      <c r="D49" s="117">
        <f t="shared" si="20"/>
        <v>0.16666666666666666</v>
      </c>
      <c r="E49" s="117">
        <f t="shared" si="20"/>
        <v>0.16666666666666666</v>
      </c>
      <c r="F49" s="117">
        <f t="shared" si="20"/>
        <v>0.16666666666666666</v>
      </c>
      <c r="G49" s="117">
        <f t="shared" si="20"/>
        <v>0.16666666666666666</v>
      </c>
      <c r="H49" s="117">
        <f t="shared" si="20"/>
        <v>0.16666666666666666</v>
      </c>
      <c r="I49" s="21">
        <f t="shared" si="28"/>
        <v>1.1498773989047735</v>
      </c>
      <c r="J49" s="21"/>
      <c r="K49" s="21"/>
      <c r="L49" s="48">
        <f t="shared" si="29"/>
        <v>18379116</v>
      </c>
      <c r="M49" s="61" cm="1">
        <f t="array" ref="M49">SUMPRODUCT($M48:$R48, TRANSPOSE('Migration Matrix - invol'!C$66:C$71))+($B49-1)*$L48*C49</f>
        <v>5878993.5432773717</v>
      </c>
      <c r="N49" s="61" cm="1">
        <f t="array" ref="N49">SUMPRODUCT($M48:$R48, TRANSPOSE('Migration Matrix - invol'!D$66:D$71))+($B49-1)*$L48*D49</f>
        <v>4120507.4329941473</v>
      </c>
      <c r="O49" s="61" cm="1">
        <f t="array" ref="O49">SUMPRODUCT($M48:$R48, TRANSPOSE('Migration Matrix - invol'!E$66:E$71))+($B49-1)*$L48*E49</f>
        <v>4741221.2412875723</v>
      </c>
      <c r="P49" s="61" cm="1">
        <f t="array" ref="P49">SUMPRODUCT($M48:$R48, TRANSPOSE('Migration Matrix - invol'!F$66:F$71))+($B49-1)*$L48*F49</f>
        <v>1330639.8340233976</v>
      </c>
      <c r="Q49" s="61" cm="1">
        <f t="array" ref="Q49">SUMPRODUCT($M48:$R48, TRANSPOSE('Migration Matrix - invol'!G$66:G$71))+($B49-1)*$L48*G49</f>
        <v>1559799.7386144425</v>
      </c>
      <c r="R49" s="61" cm="1">
        <f t="array" ref="R49">SUMPRODUCT($M48:$R48, TRANSPOSE('Migration Matrix - invol'!H$66:H$71))+($B49-1)*$L48*H49</f>
        <v>747954.20980307122</v>
      </c>
      <c r="S49" s="147" t="b">
        <f t="shared" si="16"/>
        <v>1</v>
      </c>
      <c r="V49" cm="1">
        <f t="array" ref="V49">SUMPRODUCT('Migration Matrix - invol'!M$78:M$83,TRANSPOSE(Population!$M49:$R49))</f>
        <v>7611.9388485058289</v>
      </c>
      <c r="W49" cm="1">
        <f t="array" ref="W49">SUMPRODUCT('Migration Matrix - invol'!N$78:N$83,TRANSPOSE(Population!$M49:$R49))</f>
        <v>8644.4349041374699</v>
      </c>
      <c r="X49" cm="1">
        <f t="array" ref="X49">SUMPRODUCT('Migration Matrix - invol'!O$78:O$83,TRANSPOSE(Population!$M49:$R49))</f>
        <v>8579.1576448877786</v>
      </c>
      <c r="Y49" cm="1">
        <f t="array" ref="Y49">SUMPRODUCT('Migration Matrix - invol'!P$78:P$83,TRANSPOSE(Population!$M49:$R49))</f>
        <v>11028.124100770583</v>
      </c>
      <c r="Z49" cm="1">
        <f t="array" ref="Z49">SUMPRODUCT('Migration Matrix - invol'!Q$78:Q$83,TRANSPOSE(Population!$M49:$R49))</f>
        <v>10899.77867718444</v>
      </c>
      <c r="AA49" cm="1">
        <f t="array" ref="AA49">SUMPRODUCT('Migration Matrix - invol'!R$78:R$83,TRANSPOSE(Population!$M49:$R49))</f>
        <v>11480.09752651055</v>
      </c>
      <c r="AE49">
        <f>SUMPRODUCT('Migration Matrix - invol'!$M$78:$R$78,Population!$M49:$R49)</f>
        <v>8583.1167540040842</v>
      </c>
      <c r="AF49">
        <f>SUMPRODUCT('Migration Matrix - invol'!$M$79:$R$79,Population!$M49:$R49)</f>
        <v>10395.984265357152</v>
      </c>
      <c r="AG49">
        <f>SUMPRODUCT('Migration Matrix - invol'!$M$80:$R$80,Population!$M49:$R49)</f>
        <v>8829.4091196556474</v>
      </c>
      <c r="AH49">
        <f>SUMPRODUCT('Migration Matrix - invol'!$M$81:$R$81,Population!$M49:$R49)</f>
        <v>7951.0482482317238</v>
      </c>
      <c r="AI49">
        <f>SUMPRODUCT('Migration Matrix - invol'!$M$82:$R$82,Population!$M49:$R49)</f>
        <v>8075.6849181812449</v>
      </c>
      <c r="AJ49">
        <f>SUMPRODUCT('Migration Matrix - invol'!$M$83:$R$83,Population!$M49:$R49)</f>
        <v>3974.5337855762341</v>
      </c>
      <c r="AN49">
        <f t="shared" si="17"/>
        <v>-971.17790549825531</v>
      </c>
      <c r="AO49">
        <f t="shared" si="3"/>
        <v>-1751.5493612196824</v>
      </c>
      <c r="AP49">
        <f t="shared" si="4"/>
        <v>-250.25147476786879</v>
      </c>
      <c r="AQ49">
        <f t="shared" si="5"/>
        <v>3077.0758525388592</v>
      </c>
      <c r="AR49">
        <f t="shared" si="6"/>
        <v>2824.0937590031954</v>
      </c>
      <c r="AS49">
        <f t="shared" si="7"/>
        <v>7505.5637409343162</v>
      </c>
      <c r="AV49" s="66">
        <f t="shared" si="21"/>
        <v>0.31987357516419024</v>
      </c>
      <c r="AW49" s="66">
        <f t="shared" si="22"/>
        <v>0.22419508277732983</v>
      </c>
      <c r="AX49" s="66">
        <f t="shared" si="23"/>
        <v>0.25796786098349739</v>
      </c>
      <c r="AY49" s="66">
        <f t="shared" si="24"/>
        <v>7.2399555779690261E-2</v>
      </c>
      <c r="AZ49" s="66">
        <f t="shared" si="25"/>
        <v>8.4868050161631417E-2</v>
      </c>
      <c r="BA49" s="66">
        <f t="shared" si="26"/>
        <v>4.0695875133661012E-2</v>
      </c>
    </row>
    <row r="50" spans="1:53">
      <c r="A50">
        <f t="shared" si="27"/>
        <v>2061</v>
      </c>
      <c r="B50" s="49" cm="1">
        <f t="array" ref="B50">1+pop_growth</f>
        <v>1</v>
      </c>
      <c r="C50" s="117">
        <f t="shared" si="20"/>
        <v>0.16666666666666666</v>
      </c>
      <c r="D50" s="117">
        <f t="shared" si="20"/>
        <v>0.16666666666666666</v>
      </c>
      <c r="E50" s="117">
        <f t="shared" si="20"/>
        <v>0.16666666666666666</v>
      </c>
      <c r="F50" s="117">
        <f t="shared" si="20"/>
        <v>0.16666666666666666</v>
      </c>
      <c r="G50" s="117">
        <f t="shared" si="20"/>
        <v>0.16666666666666666</v>
      </c>
      <c r="H50" s="117">
        <f t="shared" si="20"/>
        <v>0.16666666666666666</v>
      </c>
      <c r="I50" s="21">
        <f t="shared" si="28"/>
        <v>1.1498773989047735</v>
      </c>
      <c r="J50" s="21"/>
      <c r="K50" s="21"/>
      <c r="L50" s="48">
        <f t="shared" si="29"/>
        <v>18379116</v>
      </c>
      <c r="M50" s="61" cm="1">
        <f t="array" ref="M50">SUMPRODUCT($M49:$R49, TRANSPOSE('Migration Matrix - invol'!C$66:C$71))+($B50-1)*$L49*C50</f>
        <v>5866400.8298019031</v>
      </c>
      <c r="N50" s="61" cm="1">
        <f t="array" ref="N50">SUMPRODUCT($M49:$R49, TRANSPOSE('Migration Matrix - invol'!D$66:D$71))+($B50-1)*$L49*D50</f>
        <v>4114093.0973333707</v>
      </c>
      <c r="O50" s="61" cm="1">
        <f t="array" ref="O50">SUMPRODUCT($M49:$R49, TRANSPOSE('Migration Matrix - invol'!E$66:E$71))+($B50-1)*$L49*E50</f>
        <v>4734456.7672406705</v>
      </c>
      <c r="P50" s="61" cm="1">
        <f t="array" ref="P50">SUMPRODUCT($M49:$R49, TRANSPOSE('Migration Matrix - invol'!F$66:F$71))+($B50-1)*$L49*F50</f>
        <v>1338592.514446598</v>
      </c>
      <c r="Q50" s="61" cm="1">
        <f t="array" ref="Q50">SUMPRODUCT($M49:$R49, TRANSPOSE('Migration Matrix - invol'!G$66:G$71))+($B50-1)*$L49*G50</f>
        <v>1566954.9002977186</v>
      </c>
      <c r="R50" s="61" cm="1">
        <f t="array" ref="R50">SUMPRODUCT($M49:$R49, TRANSPOSE('Migration Matrix - invol'!H$66:H$71))+($B50-1)*$L49*H50</f>
        <v>758617.89087974152</v>
      </c>
      <c r="S50" s="147" t="b">
        <f t="shared" si="16"/>
        <v>1</v>
      </c>
      <c r="V50" cm="1">
        <f t="array" ref="V50">SUMPRODUCT('Migration Matrix - invol'!M$78:M$83,TRANSPOSE(Population!$M50:$R50))</f>
        <v>7612.4310479014612</v>
      </c>
      <c r="W50" cm="1">
        <f t="array" ref="W50">SUMPRODUCT('Migration Matrix - invol'!N$78:N$83,TRANSPOSE(Population!$M50:$R50))</f>
        <v>8640.957116707199</v>
      </c>
      <c r="X50" cm="1">
        <f t="array" ref="X50">SUMPRODUCT('Migration Matrix - invol'!O$78:O$83,TRANSPOSE(Population!$M50:$R50))</f>
        <v>8575.3825881718403</v>
      </c>
      <c r="Y50" cm="1">
        <f t="array" ref="Y50">SUMPRODUCT('Migration Matrix - invol'!P$78:P$83,TRANSPOSE(Population!$M50:$R50))</f>
        <v>11016.260644737637</v>
      </c>
      <c r="Z50" cm="1">
        <f t="array" ref="Z50">SUMPRODUCT('Migration Matrix - invol'!Q$78:Q$83,TRANSPOSE(Population!$M50:$R50))</f>
        <v>10888.188678708622</v>
      </c>
      <c r="AA50" cm="1">
        <f t="array" ref="AA50">SUMPRODUCT('Migration Matrix - invol'!R$78:R$83,TRANSPOSE(Population!$M50:$R50))</f>
        <v>11469.539154282496</v>
      </c>
      <c r="AE50">
        <f>SUMPRODUCT('Migration Matrix - invol'!$M$78:$R$78,Population!$M50:$R50)</f>
        <v>8591.7634476971944</v>
      </c>
      <c r="AF50">
        <f>SUMPRODUCT('Migration Matrix - invol'!$M$79:$R$79,Population!$M50:$R50)</f>
        <v>10400.660972224361</v>
      </c>
      <c r="AG50">
        <f>SUMPRODUCT('Migration Matrix - invol'!$M$80:$R$80,Population!$M50:$R50)</f>
        <v>8833.788557237187</v>
      </c>
      <c r="AH50">
        <f>SUMPRODUCT('Migration Matrix - invol'!$M$81:$R$81,Population!$M50:$R50)</f>
        <v>7947.3392864962561</v>
      </c>
      <c r="AI50">
        <f>SUMPRODUCT('Migration Matrix - invol'!$M$82:$R$82,Population!$M50:$R50)</f>
        <v>8072.2494140029075</v>
      </c>
      <c r="AJ50">
        <f>SUMPRODUCT('Migration Matrix - invol'!$M$83:$R$83,Population!$M50:$R50)</f>
        <v>3972.1299076456594</v>
      </c>
      <c r="AN50">
        <f t="shared" si="17"/>
        <v>-979.33239979573318</v>
      </c>
      <c r="AO50">
        <f t="shared" si="3"/>
        <v>-1759.7038555171621</v>
      </c>
      <c r="AP50">
        <f t="shared" si="4"/>
        <v>-258.40596906534665</v>
      </c>
      <c r="AQ50">
        <f t="shared" si="5"/>
        <v>3068.9213582413804</v>
      </c>
      <c r="AR50">
        <f t="shared" si="6"/>
        <v>2815.9392647057148</v>
      </c>
      <c r="AS50">
        <f t="shared" si="7"/>
        <v>7497.4092466368365</v>
      </c>
      <c r="AV50" s="66">
        <f t="shared" si="21"/>
        <v>0.31918841090082367</v>
      </c>
      <c r="AW50" s="66">
        <f t="shared" si="22"/>
        <v>0.22384608146188156</v>
      </c>
      <c r="AX50" s="66">
        <f t="shared" si="23"/>
        <v>0.25759980878518152</v>
      </c>
      <c r="AY50" s="66">
        <f t="shared" si="24"/>
        <v>7.2832257789036098E-2</v>
      </c>
      <c r="AZ50" s="66">
        <f t="shared" si="25"/>
        <v>8.5257359510529152E-2</v>
      </c>
      <c r="BA50" s="66">
        <f t="shared" si="26"/>
        <v>4.1276081552548097E-2</v>
      </c>
    </row>
    <row r="51" spans="1:53">
      <c r="A51">
        <f t="shared" si="27"/>
        <v>2062</v>
      </c>
      <c r="B51" s="49" cm="1">
        <f t="array" ref="B51">1+pop_growth</f>
        <v>1</v>
      </c>
      <c r="C51" s="117">
        <f t="shared" si="20"/>
        <v>0.16666666666666666</v>
      </c>
      <c r="D51" s="117">
        <f t="shared" si="20"/>
        <v>0.16666666666666666</v>
      </c>
      <c r="E51" s="117">
        <f t="shared" si="20"/>
        <v>0.16666666666666666</v>
      </c>
      <c r="F51" s="117">
        <f t="shared" si="20"/>
        <v>0.16666666666666666</v>
      </c>
      <c r="G51" s="117">
        <f t="shared" si="20"/>
        <v>0.16666666666666666</v>
      </c>
      <c r="H51" s="117">
        <f t="shared" si="20"/>
        <v>0.16666666666666666</v>
      </c>
      <c r="I51" s="21">
        <f t="shared" si="28"/>
        <v>1.1498773989047735</v>
      </c>
      <c r="J51" s="21"/>
      <c r="K51" s="21"/>
      <c r="L51" s="48">
        <f t="shared" si="29"/>
        <v>18379116</v>
      </c>
      <c r="M51" s="61" cm="1">
        <f t="array" ref="M51">SUMPRODUCT($M50:$R50, TRANSPOSE('Migration Matrix - invol'!C$66:C$71))+($B51-1)*$L50*C51</f>
        <v>5853851.9035112811</v>
      </c>
      <c r="N51" s="61" cm="1">
        <f t="array" ref="N51">SUMPRODUCT($M50:$R50, TRANSPOSE('Migration Matrix - invol'!D$66:D$71))+($B51-1)*$L50*D51</f>
        <v>4107698.7256603851</v>
      </c>
      <c r="O51" s="61" cm="1">
        <f t="array" ref="O51">SUMPRODUCT($M50:$R50, TRANSPOSE('Migration Matrix - invol'!E$66:E$71))+($B51-1)*$L50*E51</f>
        <v>4727710.4125129301</v>
      </c>
      <c r="P51" s="61" cm="1">
        <f t="array" ref="P51">SUMPRODUCT($M50:$R50, TRANSPOSE('Migration Matrix - invol'!F$66:F$71))+($B51-1)*$L50*F51</f>
        <v>1346514.7570570237</v>
      </c>
      <c r="Q51" s="61" cm="1">
        <f t="array" ref="Q51">SUMPRODUCT($M50:$R50, TRANSPOSE('Migration Matrix - invol'!G$66:G$71))+($B51-1)*$L50*G51</f>
        <v>1574081.2485864933</v>
      </c>
      <c r="R51" s="61" cm="1">
        <f t="array" ref="R51">SUMPRODUCT($M50:$R50, TRANSPOSE('Migration Matrix - invol'!H$66:H$71))+($B51-1)*$L50*H51</f>
        <v>769258.95267188828</v>
      </c>
      <c r="S51" s="147" t="b">
        <f t="shared" si="16"/>
        <v>1</v>
      </c>
      <c r="V51" cm="1">
        <f t="array" ref="V51">SUMPRODUCT('Migration Matrix - invol'!M$78:M$83,TRANSPOSE(Population!$M51:$R51))</f>
        <v>7612.9164047431141</v>
      </c>
      <c r="W51" cm="1">
        <f t="array" ref="W51">SUMPRODUCT('Migration Matrix - invol'!N$78:N$83,TRANSPOSE(Population!$M51:$R51))</f>
        <v>8637.4879970806269</v>
      </c>
      <c r="X51" cm="1">
        <f t="array" ref="X51">SUMPRODUCT('Migration Matrix - invol'!O$78:O$83,TRANSPOSE(Population!$M51:$R51))</f>
        <v>8571.6190242881185</v>
      </c>
      <c r="Y51" cm="1">
        <f t="array" ref="Y51">SUMPRODUCT('Migration Matrix - invol'!P$78:P$83,TRANSPOSE(Population!$M51:$R51))</f>
        <v>11004.434607849049</v>
      </c>
      <c r="Z51" cm="1">
        <f t="array" ref="Z51">SUMPRODUCT('Migration Matrix - invol'!Q$78:Q$83,TRANSPOSE(Population!$M51:$R51))</f>
        <v>10876.635738389165</v>
      </c>
      <c r="AA51" cm="1">
        <f t="array" ref="AA51">SUMPRODUCT('Migration Matrix - invol'!R$78:R$83,TRANSPOSE(Population!$M51:$R51))</f>
        <v>11459.009104637104</v>
      </c>
      <c r="AE51">
        <f>SUMPRODUCT('Migration Matrix - invol'!$M$78:$R$78,Population!$M51:$R51)</f>
        <v>8600.3800752432599</v>
      </c>
      <c r="AF51">
        <f>SUMPRODUCT('Migration Matrix - invol'!$M$79:$R$79,Population!$M51:$R51)</f>
        <v>10405.323123302202</v>
      </c>
      <c r="AG51">
        <f>SUMPRODUCT('Migration Matrix - invol'!$M$80:$R$80,Population!$M51:$R51)</f>
        <v>8838.1562640578832</v>
      </c>
      <c r="AH51">
        <f>SUMPRODUCT('Migration Matrix - invol'!$M$81:$R$81,Population!$M51:$R51)</f>
        <v>7943.6445203120838</v>
      </c>
      <c r="AI51">
        <f>SUMPRODUCT('Migration Matrix - invol'!$M$82:$R$82,Population!$M51:$R51)</f>
        <v>8068.8277443878642</v>
      </c>
      <c r="AJ51">
        <f>SUMPRODUCT('Migration Matrix - invol'!$M$83:$R$83,Population!$M51:$R51)</f>
        <v>3969.7311287046823</v>
      </c>
      <c r="AN51">
        <f t="shared" si="17"/>
        <v>-987.46367050014578</v>
      </c>
      <c r="AO51">
        <f t="shared" si="3"/>
        <v>-1767.8351262215747</v>
      </c>
      <c r="AP51">
        <f t="shared" si="4"/>
        <v>-266.53723976976471</v>
      </c>
      <c r="AQ51">
        <f t="shared" si="5"/>
        <v>3060.7900875369651</v>
      </c>
      <c r="AR51">
        <f t="shared" si="6"/>
        <v>2807.8079940013004</v>
      </c>
      <c r="AS51">
        <f t="shared" si="7"/>
        <v>7489.2779759324212</v>
      </c>
      <c r="AV51" s="66">
        <f t="shared" si="21"/>
        <v>0.31850562907983609</v>
      </c>
      <c r="AW51" s="66">
        <f t="shared" si="22"/>
        <v>0.22349816637864331</v>
      </c>
      <c r="AX51" s="66">
        <f t="shared" si="23"/>
        <v>0.25723274245142858</v>
      </c>
      <c r="AY51" s="66">
        <f t="shared" si="24"/>
        <v>7.32633036897435E-2</v>
      </c>
      <c r="AZ51" s="66">
        <f t="shared" si="25"/>
        <v>8.5645101134706011E-2</v>
      </c>
      <c r="BA51" s="66">
        <f t="shared" si="26"/>
        <v>4.1855057265642606E-2</v>
      </c>
    </row>
    <row r="52" spans="1:53">
      <c r="A52">
        <f t="shared" si="27"/>
        <v>2063</v>
      </c>
      <c r="B52" s="49" cm="1">
        <f t="array" ref="B52">1+pop_growth</f>
        <v>1</v>
      </c>
      <c r="C52" s="117">
        <f t="shared" si="20"/>
        <v>0.16666666666666666</v>
      </c>
      <c r="D52" s="117">
        <f t="shared" si="20"/>
        <v>0.16666666666666666</v>
      </c>
      <c r="E52" s="117">
        <f t="shared" si="20"/>
        <v>0.16666666666666666</v>
      </c>
      <c r="F52" s="117">
        <f t="shared" si="20"/>
        <v>0.16666666666666666</v>
      </c>
      <c r="G52" s="117">
        <f t="shared" si="20"/>
        <v>0.16666666666666666</v>
      </c>
      <c r="H52" s="117">
        <f t="shared" si="20"/>
        <v>0.16666666666666666</v>
      </c>
      <c r="I52" s="21">
        <f t="shared" si="28"/>
        <v>1.1498773989047735</v>
      </c>
      <c r="J52" s="21"/>
      <c r="K52" s="21"/>
      <c r="L52" s="48">
        <f t="shared" si="29"/>
        <v>18379116</v>
      </c>
      <c r="M52" s="61" cm="1">
        <f t="array" ref="M52">SUMPRODUCT($M51:$R51, TRANSPOSE('Migration Matrix - invol'!C$66:C$71))+($B52-1)*$L51*C52</f>
        <v>5841346.6070093578</v>
      </c>
      <c r="N52" s="61" cm="1">
        <f t="array" ref="N52">SUMPRODUCT($M51:$R51, TRANSPOSE('Migration Matrix - invol'!D$66:D$71))+($B52-1)*$L51*D52</f>
        <v>4101324.2536827787</v>
      </c>
      <c r="O52" s="61" cm="1">
        <f t="array" ref="O52">SUMPRODUCT($M51:$R51, TRANSPOSE('Migration Matrix - invol'!E$66:E$71))+($B52-1)*$L51*E52</f>
        <v>4720982.1299616266</v>
      </c>
      <c r="P52" s="61" cm="1">
        <f t="array" ref="P52">SUMPRODUCT($M51:$R51, TRANSPOSE('Migration Matrix - invol'!F$66:F$71))+($B52-1)*$L51*F52</f>
        <v>1354406.6703447744</v>
      </c>
      <c r="Q52" s="61" cm="1">
        <f t="array" ref="Q52">SUMPRODUCT($M51:$R51, TRANSPOSE('Migration Matrix - invol'!G$66:G$71))+($B52-1)*$L51*G52</f>
        <v>1581178.8898858232</v>
      </c>
      <c r="R52" s="61" cm="1">
        <f t="array" ref="R52">SUMPRODUCT($M51:$R51, TRANSPOSE('Migration Matrix - invol'!H$66:H$71))+($B52-1)*$L51*H52</f>
        <v>779877.44911564118</v>
      </c>
      <c r="S52" s="147" t="b">
        <f t="shared" si="16"/>
        <v>1</v>
      </c>
      <c r="V52" cm="1">
        <f t="array" ref="V52">SUMPRODUCT('Migration Matrix - invol'!M$78:M$83,TRANSPOSE(Population!$M52:$R52))</f>
        <v>7613.3949554798473</v>
      </c>
      <c r="W52" cm="1">
        <f t="array" ref="W52">SUMPRODUCT('Migration Matrix - invol'!N$78:N$83,TRANSPOSE(Population!$M52:$R52))</f>
        <v>8634.0275205076614</v>
      </c>
      <c r="X52" cm="1">
        <f t="array" ref="X52">SUMPRODUCT('Migration Matrix - invol'!O$78:O$83,TRANSPOSE(Population!$M52:$R52))</f>
        <v>8567.8669121317944</v>
      </c>
      <c r="Y52" cm="1">
        <f t="array" ref="Y52">SUMPRODUCT('Migration Matrix - invol'!P$78:P$83,TRANSPOSE(Population!$M52:$R52))</f>
        <v>10992.645867881502</v>
      </c>
      <c r="Z52" cm="1">
        <f t="array" ref="Z52">SUMPRODUCT('Migration Matrix - invol'!Q$78:Q$83,TRANSPOSE(Population!$M52:$R52))</f>
        <v>10865.119733510537</v>
      </c>
      <c r="AA52" cm="1">
        <f t="array" ref="AA52">SUMPRODUCT('Migration Matrix - invol'!R$78:R$83,TRANSPOSE(Population!$M52:$R52))</f>
        <v>11448.507293789893</v>
      </c>
      <c r="AE52">
        <f>SUMPRODUCT('Migration Matrix - invol'!$M$78:$R$78,Population!$M52:$R52)</f>
        <v>8608.9667447171832</v>
      </c>
      <c r="AF52">
        <f>SUMPRODUCT('Migration Matrix - invol'!$M$79:$R$79,Population!$M52:$R52)</f>
        <v>10409.970765466425</v>
      </c>
      <c r="AG52">
        <f>SUMPRODUCT('Migration Matrix - invol'!$M$80:$R$80,Population!$M52:$R52)</f>
        <v>8842.5122706387483</v>
      </c>
      <c r="AH52">
        <f>SUMPRODUCT('Migration Matrix - invol'!$M$81:$R$81,Population!$M52:$R52)</f>
        <v>7939.9638990817257</v>
      </c>
      <c r="AI52">
        <f>SUMPRODUCT('Migration Matrix - invol'!$M$82:$R$82,Population!$M52:$R52)</f>
        <v>8065.4198582464251</v>
      </c>
      <c r="AJ52">
        <f>SUMPRODUCT('Migration Matrix - invol'!$M$83:$R$83,Population!$M52:$R52)</f>
        <v>3967.3374365946602</v>
      </c>
      <c r="AN52">
        <f t="shared" si="17"/>
        <v>-995.57178923733591</v>
      </c>
      <c r="AO52">
        <f t="shared" si="3"/>
        <v>-1775.9432449587639</v>
      </c>
      <c r="AP52">
        <f t="shared" si="4"/>
        <v>-274.64535850695393</v>
      </c>
      <c r="AQ52">
        <f t="shared" si="5"/>
        <v>3052.6819687997759</v>
      </c>
      <c r="AR52">
        <f t="shared" si="6"/>
        <v>2799.6998752641121</v>
      </c>
      <c r="AS52">
        <f t="shared" si="7"/>
        <v>7481.1698571952329</v>
      </c>
      <c r="AV52" s="66">
        <f t="shared" si="21"/>
        <v>0.31782522113736905</v>
      </c>
      <c r="AW52" s="66">
        <f t="shared" si="22"/>
        <v>0.22315133402949189</v>
      </c>
      <c r="AX52" s="66">
        <f t="shared" si="23"/>
        <v>0.25686665941722259</v>
      </c>
      <c r="AY52" s="66">
        <f t="shared" si="24"/>
        <v>7.3692699384713303E-2</v>
      </c>
      <c r="AZ52" s="66">
        <f t="shared" si="25"/>
        <v>8.6031280823616496E-2</v>
      </c>
      <c r="BA52" s="66">
        <f t="shared" si="26"/>
        <v>4.2432805207586764E-2</v>
      </c>
    </row>
    <row r="53" spans="1:53">
      <c r="A53">
        <f t="shared" si="27"/>
        <v>2064</v>
      </c>
      <c r="B53" s="49" cm="1">
        <f t="array" ref="B53">1+pop_growth</f>
        <v>1</v>
      </c>
      <c r="C53" s="117">
        <f t="shared" si="20"/>
        <v>0.16666666666666666</v>
      </c>
      <c r="D53" s="117">
        <f t="shared" si="20"/>
        <v>0.16666666666666666</v>
      </c>
      <c r="E53" s="117">
        <f t="shared" si="20"/>
        <v>0.16666666666666666</v>
      </c>
      <c r="F53" s="117">
        <f t="shared" si="20"/>
        <v>0.16666666666666666</v>
      </c>
      <c r="G53" s="117">
        <f t="shared" si="20"/>
        <v>0.16666666666666666</v>
      </c>
      <c r="H53" s="117">
        <f t="shared" si="20"/>
        <v>0.16666666666666666</v>
      </c>
      <c r="I53" s="21">
        <f t="shared" si="28"/>
        <v>1.1498773989047735</v>
      </c>
      <c r="J53" s="21"/>
      <c r="K53" s="21"/>
      <c r="L53" s="48">
        <f t="shared" si="29"/>
        <v>18379116</v>
      </c>
      <c r="M53" s="61" cm="1">
        <f t="array" ref="M53">SUMPRODUCT($M52:$R52, TRANSPOSE('Migration Matrix - invol'!C$66:C$71))+($B53-1)*$L52*C53</f>
        <v>5828884.7834776267</v>
      </c>
      <c r="N53" s="61" cm="1">
        <f t="array" ref="N53">SUMPRODUCT($M52:$R52, TRANSPOSE('Migration Matrix - invol'!D$66:D$71))+($B53-1)*$L52*D53</f>
        <v>4094969.6173183513</v>
      </c>
      <c r="O53" s="61" cm="1">
        <f t="array" ref="O53">SUMPRODUCT($M52:$R52, TRANSPOSE('Migration Matrix - invol'!E$66:E$71))+($B53-1)*$L52*E53</f>
        <v>4714271.8725554273</v>
      </c>
      <c r="P53" s="61" cm="1">
        <f t="array" ref="P53">SUMPRODUCT($M52:$R52, TRANSPOSE('Migration Matrix - invol'!F$66:F$71))+($B53-1)*$L52*F53</f>
        <v>1362268.3624244349</v>
      </c>
      <c r="Q53" s="61" cm="1">
        <f t="array" ref="Q53">SUMPRODUCT($M52:$R52, TRANSPOSE('Migration Matrix - invol'!G$66:G$71))+($B53-1)*$L52*G53</f>
        <v>1588247.9302219751</v>
      </c>
      <c r="R53" s="61" cm="1">
        <f t="array" ref="R53">SUMPRODUCT($M52:$R52, TRANSPOSE('Migration Matrix - invol'!H$66:H$71))+($B53-1)*$L52*H53</f>
        <v>790473.4340021871</v>
      </c>
      <c r="S53" s="147" t="b">
        <f t="shared" si="16"/>
        <v>1</v>
      </c>
      <c r="V53" cm="1">
        <f t="array" ref="V53">SUMPRODUCT('Migration Matrix - invol'!M$78:M$83,TRANSPOSE(Population!$M53:$R53))</f>
        <v>7613.8667363964214</v>
      </c>
      <c r="W53" cm="1">
        <f t="array" ref="W53">SUMPRODUCT('Migration Matrix - invol'!N$78:N$83,TRANSPOSE(Population!$M53:$R53))</f>
        <v>8630.5756623172656</v>
      </c>
      <c r="X53" cm="1">
        <f t="array" ref="X53">SUMPRODUCT('Migration Matrix - invol'!O$78:O$83,TRANSPOSE(Population!$M53:$R53))</f>
        <v>8564.1262107582534</v>
      </c>
      <c r="Y53" cm="1">
        <f t="array" ref="Y53">SUMPRODUCT('Migration Matrix - invol'!P$78:P$83,TRANSPOSE(Population!$M53:$R53))</f>
        <v>10980.894303019126</v>
      </c>
      <c r="Z53" cm="1">
        <f t="array" ref="Z53">SUMPRODUCT('Migration Matrix - invol'!Q$78:Q$83,TRANSPOSE(Population!$M53:$R53))</f>
        <v>10853.640541771405</v>
      </c>
      <c r="AA53" cm="1">
        <f t="array" ref="AA53">SUMPRODUCT('Migration Matrix - invol'!R$78:R$83,TRANSPOSE(Population!$M53:$R53))</f>
        <v>11438.033638221385</v>
      </c>
      <c r="AE53">
        <f>SUMPRODUCT('Migration Matrix - invol'!$M$78:$R$78,Population!$M53:$R53)</f>
        <v>8617.5235637972328</v>
      </c>
      <c r="AF53">
        <f>SUMPRODUCT('Migration Matrix - invol'!$M$79:$R$79,Population!$M53:$R53)</f>
        <v>10414.603945439507</v>
      </c>
      <c r="AG53">
        <f>SUMPRODUCT('Migration Matrix - invol'!$M$80:$R$80,Population!$M53:$R53)</f>
        <v>8846.8566074286809</v>
      </c>
      <c r="AH53">
        <f>SUMPRODUCT('Migration Matrix - invol'!$M$81:$R$81,Population!$M53:$R53)</f>
        <v>7936.2973723828254</v>
      </c>
      <c r="AI53">
        <f>SUMPRODUCT('Migration Matrix - invol'!$M$82:$R$82,Population!$M53:$R53)</f>
        <v>8062.0257046707693</v>
      </c>
      <c r="AJ53">
        <f>SUMPRODUCT('Migration Matrix - invol'!$M$83:$R$83,Population!$M53:$R53)</f>
        <v>3964.9488191896266</v>
      </c>
      <c r="AN53">
        <f t="shared" si="17"/>
        <v>-1003.6568274008114</v>
      </c>
      <c r="AO53">
        <f t="shared" si="3"/>
        <v>-1784.0282831222412</v>
      </c>
      <c r="AP53">
        <f t="shared" si="4"/>
        <v>-282.73039667042758</v>
      </c>
      <c r="AQ53">
        <f t="shared" si="5"/>
        <v>3044.5969306363004</v>
      </c>
      <c r="AR53">
        <f t="shared" si="6"/>
        <v>2791.6148371006357</v>
      </c>
      <c r="AS53">
        <f t="shared" si="7"/>
        <v>7473.0848190317574</v>
      </c>
      <c r="AV53" s="66">
        <f t="shared" si="21"/>
        <v>0.31714717854099328</v>
      </c>
      <c r="AW53" s="66">
        <f t="shared" si="22"/>
        <v>0.22280558092774164</v>
      </c>
      <c r="AX53" s="66">
        <f t="shared" si="23"/>
        <v>0.2565015571236085</v>
      </c>
      <c r="AY53" s="66">
        <f t="shared" si="24"/>
        <v>7.4120450756414769E-2</v>
      </c>
      <c r="AZ53" s="66">
        <f t="shared" si="25"/>
        <v>8.6415904346105382E-2</v>
      </c>
      <c r="BA53" s="66">
        <f t="shared" si="26"/>
        <v>4.3009328305136499E-2</v>
      </c>
    </row>
    <row r="54" spans="1:53">
      <c r="A54">
        <f t="shared" si="27"/>
        <v>2065</v>
      </c>
      <c r="B54" s="49" cm="1">
        <f t="array" ref="B54">1+pop_growth</f>
        <v>1</v>
      </c>
      <c r="C54" s="117">
        <f t="shared" si="20"/>
        <v>0.16666666666666666</v>
      </c>
      <c r="D54" s="117">
        <f t="shared" si="20"/>
        <v>0.16666666666666666</v>
      </c>
      <c r="E54" s="117">
        <f t="shared" si="20"/>
        <v>0.16666666666666666</v>
      </c>
      <c r="F54" s="117">
        <f t="shared" si="20"/>
        <v>0.16666666666666666</v>
      </c>
      <c r="G54" s="117">
        <f t="shared" si="20"/>
        <v>0.16666666666666666</v>
      </c>
      <c r="H54" s="117">
        <f t="shared" si="20"/>
        <v>0.16666666666666666</v>
      </c>
      <c r="I54" s="21">
        <f t="shared" si="28"/>
        <v>1.1498773989047735</v>
      </c>
      <c r="J54" s="21"/>
      <c r="K54" s="21"/>
      <c r="L54" s="48">
        <f t="shared" si="29"/>
        <v>18379116</v>
      </c>
      <c r="M54" s="61" cm="1">
        <f t="array" ref="M54">SUMPRODUCT($M53:$R53, TRANSPOSE('Migration Matrix - invol'!C$66:C$71))+($B54-1)*$L53*C54</f>
        <v>5816466.276673072</v>
      </c>
      <c r="N54" s="61" cm="1">
        <f t="array" ref="N54">SUMPRODUCT($M53:$R53, TRANSPOSE('Migration Matrix - invol'!D$66:D$71))+($B54-1)*$L53*D54</f>
        <v>4088634.752694427</v>
      </c>
      <c r="O54" s="61" cm="1">
        <f t="array" ref="O54">SUMPRODUCT($M53:$R53, TRANSPOSE('Migration Matrix - invol'!E$66:E$71))+($B54-1)*$L53*E54</f>
        <v>4707579.5933741936</v>
      </c>
      <c r="P54" s="61" cm="1">
        <f t="array" ref="P54">SUMPRODUCT($M53:$R53, TRANSPOSE('Migration Matrix - invol'!F$66:F$71))+($B54-1)*$L53*F54</f>
        <v>1370099.9410363589</v>
      </c>
      <c r="Q54" s="61" cm="1">
        <f t="array" ref="Q54">SUMPRODUCT($M53:$R53, TRANSPOSE('Migration Matrix - invol'!G$66:G$71))+($B54-1)*$L53*G54</f>
        <v>1595288.4752437517</v>
      </c>
      <c r="R54" s="61" cm="1">
        <f t="array" ref="R54">SUMPRODUCT($M53:$R53, TRANSPOSE('Migration Matrix - invol'!H$66:H$71))+($B54-1)*$L53*H54</f>
        <v>801046.96097819984</v>
      </c>
      <c r="S54" s="147" t="b">
        <f t="shared" si="16"/>
        <v>1</v>
      </c>
      <c r="V54" cm="1">
        <f t="array" ref="V54">SUMPRODUCT('Migration Matrix - invol'!M$78:M$83,TRANSPOSE(Population!$M54:$R54))</f>
        <v>7614.3317836140068</v>
      </c>
      <c r="W54" cm="1">
        <f t="array" ref="W54">SUMPRODUCT('Migration Matrix - invol'!N$78:N$83,TRANSPOSE(Population!$M54:$R54))</f>
        <v>8627.1323979172157</v>
      </c>
      <c r="X54" cm="1">
        <f t="array" ref="X54">SUMPRODUCT('Migration Matrix - invol'!O$78:O$83,TRANSPOSE(Population!$M54:$R54))</f>
        <v>8560.3968793824642</v>
      </c>
      <c r="Y54" cm="1">
        <f t="array" ref="Y54">SUMPRODUCT('Migration Matrix - invol'!P$78:P$83,TRANSPOSE(Population!$M54:$R54))</f>
        <v>10969.179791852161</v>
      </c>
      <c r="Z54" cm="1">
        <f t="array" ref="Z54">SUMPRODUCT('Migration Matrix - invol'!Q$78:Q$83,TRANSPOSE(Population!$M54:$R54))</f>
        <v>10842.198041283244</v>
      </c>
      <c r="AA54" cm="1">
        <f t="array" ref="AA54">SUMPRODUCT('Migration Matrix - invol'!R$78:R$83,TRANSPOSE(Population!$M54:$R54))</f>
        <v>11427.588054676244</v>
      </c>
      <c r="AE54">
        <f>SUMPRODUCT('Migration Matrix - invol'!$M$78:$R$78,Population!$M54:$R54)</f>
        <v>8626.0506397665249</v>
      </c>
      <c r="AF54">
        <f>SUMPRODUCT('Migration Matrix - invol'!$M$79:$R$79,Population!$M54:$R54)</f>
        <v>10419.222709791162</v>
      </c>
      <c r="AG54">
        <f>SUMPRODUCT('Migration Matrix - invol'!$M$80:$R$80,Population!$M54:$R54)</f>
        <v>8851.1893048045949</v>
      </c>
      <c r="AH54">
        <f>SUMPRODUCT('Migration Matrix - invol'!$M$81:$R$81,Population!$M54:$R54)</f>
        <v>7932.6448899675652</v>
      </c>
      <c r="AI54">
        <f>SUMPRODUCT('Migration Matrix - invol'!$M$82:$R$82,Population!$M54:$R54)</f>
        <v>8058.6452329343138</v>
      </c>
      <c r="AJ54">
        <f>SUMPRODUCT('Migration Matrix - invol'!$M$83:$R$83,Population!$M54:$R54)</f>
        <v>3962.5652643961912</v>
      </c>
      <c r="AN54">
        <f t="shared" si="17"/>
        <v>-1011.7188561525181</v>
      </c>
      <c r="AO54">
        <f t="shared" si="3"/>
        <v>-1792.0903118739461</v>
      </c>
      <c r="AP54">
        <f t="shared" si="4"/>
        <v>-290.79242542213069</v>
      </c>
      <c r="AQ54">
        <f t="shared" si="5"/>
        <v>3036.5349018845955</v>
      </c>
      <c r="AR54">
        <f t="shared" si="6"/>
        <v>2783.5528083489298</v>
      </c>
      <c r="AS54">
        <f t="shared" si="7"/>
        <v>7465.0227902800525</v>
      </c>
      <c r="AV54" s="66">
        <f t="shared" si="21"/>
        <v>0.31647149278959186</v>
      </c>
      <c r="AW54" s="66">
        <f t="shared" si="22"/>
        <v>0.22246090359810705</v>
      </c>
      <c r="AX54" s="66">
        <f t="shared" si="23"/>
        <v>0.25613743301768127</v>
      </c>
      <c r="AY54" s="66">
        <f t="shared" si="24"/>
        <v>7.4546563666955418E-2</v>
      </c>
      <c r="AZ54" s="66">
        <f t="shared" si="25"/>
        <v>8.679897745047975E-2</v>
      </c>
      <c r="BA54" s="66">
        <f t="shared" si="26"/>
        <v>4.3584629477184854E-2</v>
      </c>
    </row>
    <row r="55" spans="1:53">
      <c r="A55">
        <f t="shared" si="27"/>
        <v>2066</v>
      </c>
      <c r="B55" s="49" cm="1">
        <f t="array" ref="B55">1+pop_growth</f>
        <v>1</v>
      </c>
      <c r="C55" s="117">
        <f t="shared" si="20"/>
        <v>0.16666666666666666</v>
      </c>
      <c r="D55" s="117">
        <f t="shared" si="20"/>
        <v>0.16666666666666666</v>
      </c>
      <c r="E55" s="117">
        <f t="shared" si="20"/>
        <v>0.16666666666666666</v>
      </c>
      <c r="F55" s="117">
        <f t="shared" si="20"/>
        <v>0.16666666666666666</v>
      </c>
      <c r="G55" s="117">
        <f t="shared" si="20"/>
        <v>0.16666666666666666</v>
      </c>
      <c r="H55" s="117">
        <f t="shared" si="20"/>
        <v>0.16666666666666666</v>
      </c>
      <c r="I55" s="21">
        <f t="shared" si="28"/>
        <v>1.1498773989047735</v>
      </c>
      <c r="J55" s="21"/>
      <c r="K55" s="21"/>
      <c r="L55" s="48">
        <f t="shared" si="29"/>
        <v>18379116</v>
      </c>
      <c r="M55" s="61" cm="1">
        <f t="array" ref="M55">SUMPRODUCT($M54:$R54, TRANSPOSE('Migration Matrix - invol'!C$66:C$71))+($B55-1)*$L54*C55</f>
        <v>5804090.9309260268</v>
      </c>
      <c r="N55" s="61" cm="1">
        <f t="array" ref="N55">SUMPRODUCT($M54:$R54, TRANSPOSE('Migration Matrix - invol'!D$66:D$71))+($B55-1)*$L54*D55</f>
        <v>4082319.5961471647</v>
      </c>
      <c r="O55" s="61" cm="1">
        <f t="array" ref="O55">SUMPRODUCT($M54:$R54, TRANSPOSE('Migration Matrix - invol'!E$66:E$71))+($B55-1)*$L54*E55</f>
        <v>4700905.2456087824</v>
      </c>
      <c r="P55" s="61" cm="1">
        <f t="array" ref="P55">SUMPRODUCT($M54:$R54, TRANSPOSE('Migration Matrix - invol'!F$66:F$71))+($B55-1)*$L54*F55</f>
        <v>1377901.5135479493</v>
      </c>
      <c r="Q55" s="61" cm="1">
        <f t="array" ref="Q55">SUMPRODUCT($M54:$R54, TRANSPOSE('Migration Matrix - invol'!G$66:G$71))+($B55-1)*$L54*G55</f>
        <v>1602300.6302238128</v>
      </c>
      <c r="R55" s="61" cm="1">
        <f t="array" ref="R55">SUMPRODUCT($M54:$R54, TRANSPOSE('Migration Matrix - invol'!H$66:H$71))+($B55-1)*$L54*H55</f>
        <v>811598.0835462684</v>
      </c>
      <c r="S55" s="147" t="b">
        <f t="shared" si="16"/>
        <v>1</v>
      </c>
      <c r="V55" cm="1">
        <f t="array" ref="V55">SUMPRODUCT('Migration Matrix - invol'!M$78:M$83,TRANSPOSE(Population!$M55:$R55))</f>
        <v>7614.7901330908717</v>
      </c>
      <c r="W55" cm="1">
        <f t="array" ref="W55">SUMPRODUCT('Migration Matrix - invol'!N$78:N$83,TRANSPOSE(Population!$M55:$R55))</f>
        <v>8623.6977027938065</v>
      </c>
      <c r="X55" cm="1">
        <f t="array" ref="X55">SUMPRODUCT('Migration Matrix - invol'!O$78:O$83,TRANSPOSE(Population!$M55:$R55))</f>
        <v>8556.6788773783173</v>
      </c>
      <c r="Y55" cm="1">
        <f t="array" ref="Y55">SUMPRODUCT('Migration Matrix - invol'!P$78:P$83,TRANSPOSE(Population!$M55:$R55))</f>
        <v>10957.502213375566</v>
      </c>
      <c r="Z55" cm="1">
        <f t="array" ref="Z55">SUMPRODUCT('Migration Matrix - invol'!Q$78:Q$83,TRANSPOSE(Population!$M55:$R55))</f>
        <v>10830.792110568917</v>
      </c>
      <c r="AA55" cm="1">
        <f t="array" ref="AA55">SUMPRODUCT('Migration Matrix - invol'!R$78:R$83,TRANSPOSE(Population!$M55:$R55))</f>
        <v>11417.170460162408</v>
      </c>
      <c r="AE55">
        <f>SUMPRODUCT('Migration Matrix - invol'!$M$78:$R$78,Population!$M55:$R55)</f>
        <v>8634.5480795144795</v>
      </c>
      <c r="AF55">
        <f>SUMPRODUCT('Migration Matrix - invol'!$M$79:$R$79,Population!$M55:$R55)</f>
        <v>10423.827104938844</v>
      </c>
      <c r="AG55">
        <f>SUMPRODUCT('Migration Matrix - invol'!$M$80:$R$80,Population!$M55:$R55)</f>
        <v>8855.5103930715413</v>
      </c>
      <c r="AH55">
        <f>SUMPRODUCT('Migration Matrix - invol'!$M$81:$R$81,Population!$M55:$R55)</f>
        <v>7929.0064017620616</v>
      </c>
      <c r="AI55">
        <f>SUMPRODUCT('Migration Matrix - invol'!$M$82:$R$82,Population!$M55:$R55)</f>
        <v>8055.2783924910755</v>
      </c>
      <c r="AJ55">
        <f>SUMPRODUCT('Migration Matrix - invol'!$M$83:$R$83,Population!$M55:$R55)</f>
        <v>3960.1867601534441</v>
      </c>
      <c r="AN55">
        <f t="shared" si="17"/>
        <v>-1019.7579464236078</v>
      </c>
      <c r="AO55">
        <f t="shared" si="3"/>
        <v>-1800.1294021450376</v>
      </c>
      <c r="AP55">
        <f t="shared" si="4"/>
        <v>-298.83151569322399</v>
      </c>
      <c r="AQ55">
        <f t="shared" si="5"/>
        <v>3028.4958116135049</v>
      </c>
      <c r="AR55">
        <f t="shared" si="6"/>
        <v>2775.5137180778411</v>
      </c>
      <c r="AS55">
        <f t="shared" si="7"/>
        <v>7456.9837000089638</v>
      </c>
      <c r="AV55" s="66">
        <f t="shared" si="21"/>
        <v>0.3157981554132433</v>
      </c>
      <c r="AW55" s="66">
        <f t="shared" si="22"/>
        <v>0.22211729857666521</v>
      </c>
      <c r="AX55" s="66">
        <f t="shared" si="23"/>
        <v>0.25577428455257489</v>
      </c>
      <c r="AY55" s="66">
        <f t="shared" si="24"/>
        <v>7.4971043958150616E-2</v>
      </c>
      <c r="AZ55" s="66">
        <f t="shared" si="25"/>
        <v>8.7180505864580912E-2</v>
      </c>
      <c r="BA55" s="66">
        <f t="shared" si="26"/>
        <v>4.4158711634785283E-2</v>
      </c>
    </row>
    <row r="56" spans="1:53">
      <c r="A56">
        <f t="shared" si="27"/>
        <v>2067</v>
      </c>
      <c r="B56" s="49" cm="1">
        <f t="array" ref="B56">1+pop_growth</f>
        <v>1</v>
      </c>
      <c r="C56" s="117">
        <f t="shared" si="20"/>
        <v>0.16666666666666666</v>
      </c>
      <c r="D56" s="117">
        <f t="shared" si="20"/>
        <v>0.16666666666666666</v>
      </c>
      <c r="E56" s="117">
        <f t="shared" si="20"/>
        <v>0.16666666666666666</v>
      </c>
      <c r="F56" s="117">
        <f t="shared" si="20"/>
        <v>0.16666666666666666</v>
      </c>
      <c r="G56" s="117">
        <f t="shared" si="20"/>
        <v>0.16666666666666666</v>
      </c>
      <c r="H56" s="117">
        <f t="shared" si="20"/>
        <v>0.16666666666666666</v>
      </c>
      <c r="I56" s="21">
        <f t="shared" si="28"/>
        <v>1.1498773989047735</v>
      </c>
      <c r="J56" s="21"/>
      <c r="K56" s="21"/>
      <c r="L56" s="48">
        <f t="shared" si="29"/>
        <v>18379116</v>
      </c>
      <c r="M56" s="61" cm="1">
        <f t="array" ref="M56">SUMPRODUCT($M55:$R55, TRANSPOSE('Migration Matrix - invol'!C$66:C$71))+($B56-1)*$L55*C56</f>
        <v>5791758.5911380379</v>
      </c>
      <c r="N56" s="61" cm="1">
        <f t="array" ref="N56">SUMPRODUCT($M55:$R55, TRANSPOSE('Migration Matrix - invol'!D$66:D$71))+($B56-1)*$L55*D56</f>
        <v>4076024.084220876</v>
      </c>
      <c r="O56" s="61" cm="1">
        <f t="array" ref="O56">SUMPRODUCT($M55:$R55, TRANSPOSE('Migration Matrix - invol'!E$66:E$71))+($B56-1)*$L55*E56</f>
        <v>4694248.7825608421</v>
      </c>
      <c r="P56" s="61" cm="1">
        <f t="array" ref="P56">SUMPRODUCT($M55:$R55, TRANSPOSE('Migration Matrix - invol'!F$66:F$71))+($B56-1)*$L55*F56</f>
        <v>1385673.1869549321</v>
      </c>
      <c r="Q56" s="61" cm="1">
        <f t="array" ref="Q56">SUMPRODUCT($M55:$R55, TRANSPOSE('Migration Matrix - invol'!G$66:G$71))+($B56-1)*$L55*G56</f>
        <v>1609284.5000599923</v>
      </c>
      <c r="R56" s="61" cm="1">
        <f t="array" ref="R56">SUMPRODUCT($M55:$R55, TRANSPOSE('Migration Matrix - invol'!H$66:H$71))+($B56-1)*$L55*H56</f>
        <v>822126.85506532365</v>
      </c>
      <c r="S56" s="147" t="b">
        <f t="shared" si="16"/>
        <v>1</v>
      </c>
      <c r="V56" cm="1">
        <f t="array" ref="V56">SUMPRODUCT('Migration Matrix - invol'!M$78:M$83,TRANSPOSE(Population!$M56:$R56))</f>
        <v>7615.2418206230832</v>
      </c>
      <c r="W56" cm="1">
        <f t="array" ref="W56">SUMPRODUCT('Migration Matrix - invol'!N$78:N$83,TRANSPOSE(Population!$M56:$R56))</f>
        <v>8620.2715525115873</v>
      </c>
      <c r="X56" cm="1">
        <f t="array" ref="X56">SUMPRODUCT('Migration Matrix - invol'!O$78:O$83,TRANSPOSE(Population!$M56:$R56))</f>
        <v>8552.9721642779932</v>
      </c>
      <c r="Y56" cm="1">
        <f t="array" ref="Y56">SUMPRODUCT('Migration Matrix - invol'!P$78:P$83,TRANSPOSE(Population!$M56:$R56))</f>
        <v>10945.861446987659</v>
      </c>
      <c r="Z56" cm="1">
        <f t="array" ref="Z56">SUMPRODUCT('Migration Matrix - invol'!Q$78:Q$83,TRANSPOSE(Population!$M56:$R56))</f>
        <v>10819.422628561271</v>
      </c>
      <c r="AA56" cm="1">
        <f t="array" ref="AA56">SUMPRODUCT('Migration Matrix - invol'!R$78:R$83,TRANSPOSE(Population!$M56:$R56))</f>
        <v>11406.780771950205</v>
      </c>
      <c r="AE56">
        <f>SUMPRODUCT('Migration Matrix - invol'!$M$78:$R$78,Population!$M56:$R56)</f>
        <v>8643.0159895383058</v>
      </c>
      <c r="AF56">
        <f>SUMPRODUCT('Migration Matrix - invol'!$M$79:$R$79,Population!$M56:$R56)</f>
        <v>10428.417177148238</v>
      </c>
      <c r="AG56">
        <f>SUMPRODUCT('Migration Matrix - invol'!$M$80:$R$80,Population!$M56:$R56)</f>
        <v>8859.8199024628339</v>
      </c>
      <c r="AH56">
        <f>SUMPRODUCT('Migration Matrix - invol'!$M$81:$R$81,Population!$M56:$R56)</f>
        <v>7925.3818578657729</v>
      </c>
      <c r="AI56">
        <f>SUMPRODUCT('Migration Matrix - invol'!$M$82:$R$82,Population!$M56:$R56)</f>
        <v>8051.9251329750477</v>
      </c>
      <c r="AJ56">
        <f>SUMPRODUCT('Migration Matrix - invol'!$M$83:$R$83,Population!$M56:$R56)</f>
        <v>3957.8132944328604</v>
      </c>
      <c r="AN56">
        <f t="shared" si="17"/>
        <v>-1027.7741689152226</v>
      </c>
      <c r="AO56">
        <f t="shared" si="3"/>
        <v>-1808.1456246366506</v>
      </c>
      <c r="AP56">
        <f t="shared" si="4"/>
        <v>-306.84773818484064</v>
      </c>
      <c r="AQ56">
        <f t="shared" si="5"/>
        <v>3020.4795891218864</v>
      </c>
      <c r="AR56">
        <f t="shared" si="6"/>
        <v>2767.4974955862235</v>
      </c>
      <c r="AS56">
        <f t="shared" si="7"/>
        <v>7448.9674775173444</v>
      </c>
      <c r="AV56" s="66">
        <f t="shared" si="21"/>
        <v>0.31512715797310586</v>
      </c>
      <c r="AW56" s="66">
        <f t="shared" si="22"/>
        <v>0.22177476241081867</v>
      </c>
      <c r="AX56" s="66">
        <f t="shared" si="23"/>
        <v>0.25541210918745177</v>
      </c>
      <c r="AY56" s="66">
        <f t="shared" si="24"/>
        <v>7.5393897451593E-2</v>
      </c>
      <c r="AZ56" s="66">
        <f t="shared" si="25"/>
        <v>8.7560495295856036E-2</v>
      </c>
      <c r="BA56" s="66">
        <f t="shared" si="26"/>
        <v>4.4731577681174854E-2</v>
      </c>
    </row>
    <row r="57" spans="1:53">
      <c r="A57">
        <f t="shared" si="27"/>
        <v>2068</v>
      </c>
      <c r="B57" s="49" cm="1">
        <f t="array" ref="B57">1+pop_growth</f>
        <v>1</v>
      </c>
      <c r="C57" s="117">
        <f t="shared" si="20"/>
        <v>0.16666666666666666</v>
      </c>
      <c r="D57" s="117">
        <f t="shared" si="20"/>
        <v>0.16666666666666666</v>
      </c>
      <c r="E57" s="117">
        <f t="shared" si="20"/>
        <v>0.16666666666666666</v>
      </c>
      <c r="F57" s="117">
        <f t="shared" si="20"/>
        <v>0.16666666666666666</v>
      </c>
      <c r="G57" s="117">
        <f t="shared" si="20"/>
        <v>0.16666666666666666</v>
      </c>
      <c r="H57" s="117">
        <f t="shared" si="20"/>
        <v>0.16666666666666666</v>
      </c>
      <c r="I57" s="21">
        <f t="shared" si="28"/>
        <v>1.1498773989047735</v>
      </c>
      <c r="J57" s="21"/>
      <c r="K57" s="21"/>
      <c r="L57" s="48">
        <f t="shared" si="29"/>
        <v>18379116</v>
      </c>
      <c r="M57" s="61" cm="1">
        <f t="array" ref="M57">SUMPRODUCT($M56:$R56, TRANSPOSE('Migration Matrix - invol'!C$66:C$71))+($B57-1)*$L56*C57</f>
        <v>5779469.1027797423</v>
      </c>
      <c r="N57" s="61" cm="1">
        <f t="array" ref="N57">SUMPRODUCT($M56:$R56, TRANSPOSE('Migration Matrix - invol'!D$66:D$71))+($B57-1)*$L56*D57</f>
        <v>4069748.1536673415</v>
      </c>
      <c r="O57" s="61" cm="1">
        <f t="array" ref="O57">SUMPRODUCT($M56:$R56, TRANSPOSE('Migration Matrix - invol'!E$66:E$71))+($B57-1)*$L56*E57</f>
        <v>4687610.1576426178</v>
      </c>
      <c r="P57" s="61" cm="1">
        <f t="array" ref="P57">SUMPRODUCT($M56:$R56, TRANSPOSE('Migration Matrix - invol'!F$66:F$71))+($B57-1)*$L56*F57</f>
        <v>1393415.0678826298</v>
      </c>
      <c r="Q57" s="61" cm="1">
        <f t="array" ref="Q57">SUMPRODUCT($M56:$R56, TRANSPOSE('Migration Matrix - invol'!G$66:G$71))+($B57-1)*$L56*G57</f>
        <v>1616240.1892766098</v>
      </c>
      <c r="R57" s="61" cm="1">
        <f t="array" ref="R57">SUMPRODUCT($M56:$R56, TRANSPOSE('Migration Matrix - invol'!H$66:H$71))+($B57-1)*$L56*H57</f>
        <v>832633.32875106379</v>
      </c>
      <c r="S57" s="147" t="b">
        <f t="shared" si="16"/>
        <v>1</v>
      </c>
      <c r="V57" cm="1">
        <f t="array" ref="V57">SUMPRODUCT('Migration Matrix - invol'!M$78:M$83,TRANSPOSE(Population!$M57:$R57))</f>
        <v>7615.6868818452012</v>
      </c>
      <c r="W57" cm="1">
        <f t="array" ref="W57">SUMPRODUCT('Migration Matrix - invol'!N$78:N$83,TRANSPOSE(Population!$M57:$R57))</f>
        <v>8616.8539227130896</v>
      </c>
      <c r="X57" cm="1">
        <f t="array" ref="X57">SUMPRODUCT('Migration Matrix - invol'!O$78:O$83,TRANSPOSE(Population!$M57:$R57))</f>
        <v>8549.2766997713261</v>
      </c>
      <c r="Y57" cm="1">
        <f t="array" ref="Y57">SUMPRODUCT('Migration Matrix - invol'!P$78:P$83,TRANSPOSE(Population!$M57:$R57))</f>
        <v>10934.257372488764</v>
      </c>
      <c r="Z57" cm="1">
        <f t="array" ref="Z57">SUMPRODUCT('Migration Matrix - invol'!Q$78:Q$83,TRANSPOSE(Population!$M57:$R57))</f>
        <v>10808.089474601755</v>
      </c>
      <c r="AA57" cm="1">
        <f t="array" ref="AA57">SUMPRODUCT('Migration Matrix - invol'!R$78:R$83,TRANSPOSE(Population!$M57:$R57))</f>
        <v>11396.41890757152</v>
      </c>
      <c r="AE57">
        <f>SUMPRODUCT('Migration Matrix - invol'!$M$78:$R$78,Population!$M57:$R57)</f>
        <v>8651.4544759444561</v>
      </c>
      <c r="AF57">
        <f>SUMPRODUCT('Migration Matrix - invol'!$M$79:$R$79,Population!$M57:$R57)</f>
        <v>10432.992972533772</v>
      </c>
      <c r="AG57">
        <f>SUMPRODUCT('Migration Matrix - invol'!$M$80:$R$80,Population!$M57:$R57)</f>
        <v>8864.1178631401945</v>
      </c>
      <c r="AH57">
        <f>SUMPRODUCT('Migration Matrix - invol'!$M$81:$R$81,Population!$M57:$R57)</f>
        <v>7921.7712085509065</v>
      </c>
      <c r="AI57">
        <f>SUMPRODUCT('Migration Matrix - invol'!$M$82:$R$82,Population!$M57:$R57)</f>
        <v>8048.5854041995599</v>
      </c>
      <c r="AJ57">
        <f>SUMPRODUCT('Migration Matrix - invol'!$M$83:$R$83,Population!$M57:$R57)</f>
        <v>3955.4448552382037</v>
      </c>
      <c r="AN57">
        <f t="shared" si="17"/>
        <v>-1035.7675940992549</v>
      </c>
      <c r="AO57">
        <f t="shared" si="3"/>
        <v>-1816.139049820682</v>
      </c>
      <c r="AP57">
        <f t="shared" si="4"/>
        <v>-314.84116336886837</v>
      </c>
      <c r="AQ57">
        <f t="shared" si="5"/>
        <v>3012.4861639378578</v>
      </c>
      <c r="AR57">
        <f t="shared" si="6"/>
        <v>2759.5040704021949</v>
      </c>
      <c r="AS57">
        <f t="shared" si="7"/>
        <v>7440.9740523333166</v>
      </c>
      <c r="AV57" s="66">
        <f t="shared" si="21"/>
        <v>0.31445849206130166</v>
      </c>
      <c r="AW57" s="66">
        <f t="shared" si="22"/>
        <v>0.22143329165925835</v>
      </c>
      <c r="AX57" s="66">
        <f t="shared" si="23"/>
        <v>0.25505090438749162</v>
      </c>
      <c r="AY57" s="66">
        <f t="shared" si="24"/>
        <v>7.581512994872168E-2</v>
      </c>
      <c r="AZ57" s="66">
        <f t="shared" si="25"/>
        <v>8.7938951431429546E-2</v>
      </c>
      <c r="BA57" s="66">
        <f t="shared" si="26"/>
        <v>4.5303230511797403E-2</v>
      </c>
    </row>
    <row r="58" spans="1:53">
      <c r="A58">
        <f t="shared" si="27"/>
        <v>2069</v>
      </c>
      <c r="B58" s="49" cm="1">
        <f t="array" ref="B58">1+pop_growth</f>
        <v>1</v>
      </c>
      <c r="C58" s="117">
        <f t="shared" si="20"/>
        <v>0.16666666666666666</v>
      </c>
      <c r="D58" s="117">
        <f t="shared" si="20"/>
        <v>0.16666666666666666</v>
      </c>
      <c r="E58" s="117">
        <f t="shared" si="20"/>
        <v>0.16666666666666666</v>
      </c>
      <c r="F58" s="117">
        <f t="shared" si="20"/>
        <v>0.16666666666666666</v>
      </c>
      <c r="G58" s="117">
        <f t="shared" si="20"/>
        <v>0.16666666666666666</v>
      </c>
      <c r="H58" s="117">
        <f t="shared" si="20"/>
        <v>0.16666666666666666</v>
      </c>
      <c r="I58" s="21">
        <f t="shared" si="28"/>
        <v>1.1498773989047735</v>
      </c>
      <c r="J58" s="21"/>
      <c r="K58" s="21"/>
      <c r="L58" s="48">
        <f t="shared" si="29"/>
        <v>18379116</v>
      </c>
      <c r="M58" s="61" cm="1">
        <f t="array" ref="M58">SUMPRODUCT($M57:$R57, TRANSPOSE('Migration Matrix - invol'!C$66:C$71))+($B58-1)*$L57*C58</f>
        <v>5767222.3118887451</v>
      </c>
      <c r="N58" s="61" cm="1">
        <f t="array" ref="N58">SUMPRODUCT($M57:$R57, TRANSPOSE('Migration Matrix - invol'!D$66:D$71))+($B58-1)*$L57*D58</f>
        <v>4063491.7414451307</v>
      </c>
      <c r="O58" s="61" cm="1">
        <f t="array" ref="O58">SUMPRODUCT($M57:$R57, TRANSPOSE('Migration Matrix - invol'!E$66:E$71))+($B58-1)*$L57*E58</f>
        <v>4680989.3243767489</v>
      </c>
      <c r="P58" s="61" cm="1">
        <f t="array" ref="P58">SUMPRODUCT($M57:$R57, TRANSPOSE('Migration Matrix - invol'!F$66:F$71))+($B58-1)*$L57*F58</f>
        <v>1401127.262587226</v>
      </c>
      <c r="Q58" s="61" cm="1">
        <f t="array" ref="Q58">SUMPRODUCT($M57:$R57, TRANSPOSE('Migration Matrix - invol'!G$66:G$71))+($B58-1)*$L57*G58</f>
        <v>1623167.802025778</v>
      </c>
      <c r="R58" s="61" cm="1">
        <f t="array" ref="R58">SUMPRODUCT($M57:$R57, TRANSPOSE('Migration Matrix - invol'!H$66:H$71))+($B58-1)*$L57*H58</f>
        <v>843117.55767637864</v>
      </c>
      <c r="S58" s="147" t="b">
        <f t="shared" si="16"/>
        <v>1</v>
      </c>
      <c r="V58" cm="1">
        <f t="array" ref="V58">SUMPRODUCT('Migration Matrix - invol'!M$78:M$83,TRANSPOSE(Population!$M58:$R58))</f>
        <v>7616.125352230958</v>
      </c>
      <c r="W58" cm="1">
        <f t="array" ref="W58">SUMPRODUCT('Migration Matrix - invol'!N$78:N$83,TRANSPOSE(Population!$M58:$R58))</f>
        <v>8613.4447891185609</v>
      </c>
      <c r="X58" cm="1">
        <f t="array" ref="X58">SUMPRODUCT('Migration Matrix - invol'!O$78:O$83,TRANSPOSE(Population!$M58:$R58))</f>
        <v>8545.5924437051563</v>
      </c>
      <c r="Y58" cm="1">
        <f t="array" ref="Y58">SUMPRODUCT('Migration Matrix - invol'!P$78:P$83,TRANSPOSE(Population!$M58:$R58))</f>
        <v>10922.689870079841</v>
      </c>
      <c r="Z58" cm="1">
        <f t="array" ref="Z58">SUMPRODUCT('Migration Matrix - invol'!Q$78:Q$83,TRANSPOSE(Population!$M58:$R58))</f>
        <v>10796.792528439</v>
      </c>
      <c r="AA58" cm="1">
        <f t="array" ref="AA58">SUMPRODUCT('Migration Matrix - invol'!R$78:R$83,TRANSPOSE(Population!$M58:$R58))</f>
        <v>11386.084784818899</v>
      </c>
      <c r="AE58">
        <f>SUMPRODUCT('Migration Matrix - invol'!$M$78:$R$78,Population!$M58:$R58)</f>
        <v>8659.8636444500644</v>
      </c>
      <c r="AF58">
        <f>SUMPRODUCT('Migration Matrix - invol'!$M$79:$R$79,Population!$M58:$R58)</f>
        <v>10437.554537059095</v>
      </c>
      <c r="AG58">
        <f>SUMPRODUCT('Migration Matrix - invol'!$M$80:$R$80,Population!$M58:$R58)</f>
        <v>8868.4043051938752</v>
      </c>
      <c r="AH58">
        <f>SUMPRODUCT('Migration Matrix - invol'!$M$81:$R$81,Population!$M58:$R58)</f>
        <v>7918.1744042618311</v>
      </c>
      <c r="AI58">
        <f>SUMPRODUCT('Migration Matrix - invol'!$M$82:$R$82,Population!$M58:$R58)</f>
        <v>8045.2591561566551</v>
      </c>
      <c r="AJ58">
        <f>SUMPRODUCT('Migration Matrix - invol'!$M$83:$R$83,Population!$M58:$R58)</f>
        <v>3953.0814306054294</v>
      </c>
      <c r="AN58">
        <f t="shared" si="17"/>
        <v>-1043.7382922191064</v>
      </c>
      <c r="AO58">
        <f t="shared" si="3"/>
        <v>-1824.1097479405344</v>
      </c>
      <c r="AP58">
        <f t="shared" si="4"/>
        <v>-322.81186148871893</v>
      </c>
      <c r="AQ58">
        <f t="shared" si="5"/>
        <v>3004.5154658180099</v>
      </c>
      <c r="AR58">
        <f t="shared" si="6"/>
        <v>2751.5333722823452</v>
      </c>
      <c r="AS58">
        <f t="shared" si="7"/>
        <v>7433.0033542134697</v>
      </c>
      <c r="AV58" s="66">
        <f t="shared" si="21"/>
        <v>0.31379214930080124</v>
      </c>
      <c r="AW58" s="66">
        <f t="shared" si="22"/>
        <v>0.22109288289192638</v>
      </c>
      <c r="AX58" s="66">
        <f t="shared" si="23"/>
        <v>0.25469066762388076</v>
      </c>
      <c r="AY58" s="66">
        <f t="shared" si="24"/>
        <v>7.623474723089109E-2</v>
      </c>
      <c r="AZ58" s="66">
        <f t="shared" si="25"/>
        <v>8.8315879938174288E-2</v>
      </c>
      <c r="BA58" s="66">
        <f t="shared" si="26"/>
        <v>4.587367301432662E-2</v>
      </c>
    </row>
    <row r="59" spans="1:53">
      <c r="A59">
        <f t="shared" si="27"/>
        <v>2070</v>
      </c>
      <c r="B59" s="49" cm="1">
        <f t="array" ref="B59">1+pop_growth</f>
        <v>1</v>
      </c>
      <c r="C59" s="117">
        <f t="shared" si="20"/>
        <v>0.16666666666666666</v>
      </c>
      <c r="D59" s="117">
        <f t="shared" si="20"/>
        <v>0.16666666666666666</v>
      </c>
      <c r="E59" s="117">
        <f t="shared" si="20"/>
        <v>0.16666666666666666</v>
      </c>
      <c r="F59" s="117">
        <f t="shared" si="20"/>
        <v>0.16666666666666666</v>
      </c>
      <c r="G59" s="117">
        <f t="shared" si="20"/>
        <v>0.16666666666666666</v>
      </c>
      <c r="H59" s="117">
        <f t="shared" si="20"/>
        <v>0.16666666666666666</v>
      </c>
      <c r="I59" s="21">
        <f t="shared" si="28"/>
        <v>1.1498773989047735</v>
      </c>
      <c r="J59" s="21"/>
      <c r="K59" s="21"/>
      <c r="L59" s="48">
        <f t="shared" si="29"/>
        <v>18379116</v>
      </c>
      <c r="M59" s="61" cm="1">
        <f t="array" ref="M59">SUMPRODUCT($M58:$R58, TRANSPOSE('Migration Matrix - invol'!C$66:C$71))+($B59-1)*$L58*C59</f>
        <v>5755018.0650675083</v>
      </c>
      <c r="N59" s="61" cm="1">
        <f t="array" ref="N59">SUMPRODUCT($M58:$R58, TRANSPOSE('Migration Matrix - invol'!D$66:D$71))+($B59-1)*$L58*D59</f>
        <v>4057254.7847189247</v>
      </c>
      <c r="O59" s="61" cm="1">
        <f t="array" ref="O59">SUMPRODUCT($M58:$R58, TRANSPOSE('Migration Matrix - invol'!E$66:E$71))+($B59-1)*$L58*E59</f>
        <v>4674386.2363960678</v>
      </c>
      <c r="P59" s="61" cm="1">
        <f t="array" ref="P59">SUMPRODUCT($M58:$R58, TRANSPOSE('Migration Matrix - invol'!F$66:F$71))+($B59-1)*$L58*F59</f>
        <v>1408809.8769570286</v>
      </c>
      <c r="Q59" s="61" cm="1">
        <f t="array" ref="Q59">SUMPRODUCT($M58:$R58, TRANSPOSE('Migration Matrix - invol'!G$66:G$71))+($B59-1)*$L58*G59</f>
        <v>1630067.4420887055</v>
      </c>
      <c r="R59" s="61" cm="1">
        <f t="array" ref="R59">SUMPRODUCT($M58:$R58, TRANSPOSE('Migration Matrix - invol'!H$66:H$71))+($B59-1)*$L58*H59</f>
        <v>853579.59477177227</v>
      </c>
      <c r="S59" s="147" t="b">
        <f t="shared" si="16"/>
        <v>1</v>
      </c>
      <c r="V59" cm="1">
        <f t="array" ref="V59">SUMPRODUCT('Migration Matrix - invol'!M$78:M$83,TRANSPOSE(Population!$M59:$R59))</f>
        <v>7616.5572670939555</v>
      </c>
      <c r="W59" cm="1">
        <f t="array" ref="W59">SUMPRODUCT('Migration Matrix - invol'!N$78:N$83,TRANSPOSE(Population!$M59:$R59))</f>
        <v>8610.044127525689</v>
      </c>
      <c r="X59" cm="1">
        <f t="array" ref="X59">SUMPRODUCT('Migration Matrix - invol'!O$78:O$83,TRANSPOSE(Population!$M59:$R59))</f>
        <v>8541.9193560826989</v>
      </c>
      <c r="Y59" cm="1">
        <f t="array" ref="Y59">SUMPRODUCT('Migration Matrix - invol'!P$78:P$83,TRANSPOSE(Population!$M59:$R59))</f>
        <v>10911.15882036113</v>
      </c>
      <c r="Z59" cm="1">
        <f t="array" ref="Z59">SUMPRODUCT('Migration Matrix - invol'!Q$78:Q$83,TRANSPOSE(Population!$M59:$R59))</f>
        <v>10785.531670227447</v>
      </c>
      <c r="AA59" cm="1">
        <f t="array" ref="AA59">SUMPRODUCT('Migration Matrix - invol'!R$78:R$83,TRANSPOSE(Population!$M59:$R59))</f>
        <v>11375.778321744701</v>
      </c>
      <c r="AE59">
        <f>SUMPRODUCT('Migration Matrix - invol'!$M$78:$R$78,Population!$M59:$R59)</f>
        <v>8668.2436003844159</v>
      </c>
      <c r="AF59">
        <f>SUMPRODUCT('Migration Matrix - invol'!$M$79:$R$79,Population!$M59:$R59)</f>
        <v>10442.10191653758</v>
      </c>
      <c r="AG59">
        <f>SUMPRODUCT('Migration Matrix - invol'!$M$80:$R$80,Population!$M59:$R59)</f>
        <v>8872.6792586427764</v>
      </c>
      <c r="AH59">
        <f>SUMPRODUCT('Migration Matrix - invol'!$M$81:$R$81,Population!$M59:$R59)</f>
        <v>7914.5913956144796</v>
      </c>
      <c r="AI59">
        <f>SUMPRODUCT('Migration Matrix - invol'!$M$82:$R$82,Population!$M59:$R59)</f>
        <v>8041.9463390164601</v>
      </c>
      <c r="AJ59">
        <f>SUMPRODUCT('Migration Matrix - invol'!$M$83:$R$83,Population!$M59:$R59)</f>
        <v>3950.723008602592</v>
      </c>
      <c r="AN59">
        <f t="shared" si="17"/>
        <v>-1051.6863332904604</v>
      </c>
      <c r="AO59">
        <f t="shared" si="3"/>
        <v>-1832.0577890118911</v>
      </c>
      <c r="AP59">
        <f t="shared" si="4"/>
        <v>-330.75990256007753</v>
      </c>
      <c r="AQ59">
        <f t="shared" si="5"/>
        <v>2996.5674247466504</v>
      </c>
      <c r="AR59">
        <f t="shared" si="6"/>
        <v>2743.5853312109866</v>
      </c>
      <c r="AS59">
        <f t="shared" si="7"/>
        <v>7425.0553131421093</v>
      </c>
      <c r="AV59" s="66">
        <f t="shared" si="21"/>
        <v>0.31312812134530887</v>
      </c>
      <c r="AW59" s="66">
        <f t="shared" si="22"/>
        <v>0.22075353268997946</v>
      </c>
      <c r="AX59" s="66">
        <f t="shared" si="23"/>
        <v>0.25433139637380098</v>
      </c>
      <c r="AY59" s="66">
        <f t="shared" si="24"/>
        <v>7.6652755059439678E-2</v>
      </c>
      <c r="AZ59" s="66">
        <f t="shared" si="25"/>
        <v>8.8691286462782293E-2</v>
      </c>
      <c r="BA59" s="66">
        <f t="shared" si="26"/>
        <v>4.6442908068689066E-2</v>
      </c>
    </row>
    <row r="62" spans="1:53">
      <c r="AM62" t="s">
        <v>170</v>
      </c>
    </row>
    <row r="63" spans="1:53">
      <c r="V63" t="s">
        <v>26</v>
      </c>
      <c r="W63" t="s">
        <v>27</v>
      </c>
      <c r="X63" t="s">
        <v>28</v>
      </c>
      <c r="Y63" t="s">
        <v>29</v>
      </c>
      <c r="Z63" t="s">
        <v>30</v>
      </c>
      <c r="AA63" t="s">
        <v>31</v>
      </c>
      <c r="AE63" t="s">
        <v>26</v>
      </c>
      <c r="AF63" t="s">
        <v>27</v>
      </c>
      <c r="AG63" t="s">
        <v>28</v>
      </c>
      <c r="AH63" t="s">
        <v>29</v>
      </c>
      <c r="AI63" t="s">
        <v>30</v>
      </c>
      <c r="AJ63" t="s">
        <v>31</v>
      </c>
      <c r="AN63" t="s">
        <v>26</v>
      </c>
      <c r="AO63" t="s">
        <v>27</v>
      </c>
      <c r="AP63" t="s">
        <v>28</v>
      </c>
      <c r="AQ63" t="s">
        <v>29</v>
      </c>
      <c r="AR63" t="s">
        <v>30</v>
      </c>
      <c r="AS63" t="s">
        <v>31</v>
      </c>
    </row>
    <row r="64" spans="1:53">
      <c r="V64" s="159">
        <f>V9/M9</f>
        <v>1.1818501576553865E-3</v>
      </c>
      <c r="W64" s="159">
        <f t="shared" ref="W64:AA64" si="30">W9/N9</f>
        <v>2.0682633903745867E-3</v>
      </c>
      <c r="X64" s="159">
        <f t="shared" si="30"/>
        <v>1.7122211846462045E-3</v>
      </c>
      <c r="Y64" s="159">
        <f t="shared" si="30"/>
        <v>1.1192627387286125E-2</v>
      </c>
      <c r="Z64" s="159">
        <f t="shared" si="30"/>
        <v>8.8225629584732946E-3</v>
      </c>
      <c r="AA64" s="159">
        <f t="shared" si="30"/>
        <v>3.8047032327263683E-2</v>
      </c>
      <c r="AE64" s="159">
        <f>AE9/M9</f>
        <v>1.2838432372305568E-3</v>
      </c>
      <c r="AF64" s="159">
        <f t="shared" ref="AF64:AJ64" si="31">AF9/N9</f>
        <v>2.4033816669742601E-3</v>
      </c>
      <c r="AG64" s="159">
        <f t="shared" si="31"/>
        <v>1.6988685574421815E-3</v>
      </c>
      <c r="AH64" s="159">
        <f t="shared" si="31"/>
        <v>7.8848715052020138E-3</v>
      </c>
      <c r="AI64" s="159">
        <f t="shared" si="31"/>
        <v>6.3799730320805359E-3</v>
      </c>
      <c r="AJ64" s="159">
        <f t="shared" si="31"/>
        <v>1.3025393964008664E-2</v>
      </c>
      <c r="AN64" s="159">
        <f t="shared" ref="AN64:AN95" si="32">AN9/M9</f>
        <v>-1.0199307957517021E-4</v>
      </c>
      <c r="AO64" s="159">
        <f t="shared" ref="AO64:AO95" si="33">AO9/N9</f>
        <v>-3.3511827659967342E-4</v>
      </c>
      <c r="AP64" s="159">
        <f t="shared" ref="AP64:AP95" si="34">AP9/O9</f>
        <v>1.335262720402296E-5</v>
      </c>
      <c r="AQ64" s="159">
        <f t="shared" ref="AQ64:AQ95" si="35">AQ9/P9</f>
        <v>3.3077558820841114E-3</v>
      </c>
      <c r="AR64" s="159">
        <f t="shared" ref="AR64:AR95" si="36">AR9/Q9</f>
        <v>2.4425899263927583E-3</v>
      </c>
      <c r="AS64" s="159">
        <f t="shared" ref="AS64:AS95" si="37">AS9/R9</f>
        <v>2.5021638363255022E-2</v>
      </c>
    </row>
    <row r="65" spans="22:45">
      <c r="V65" s="159">
        <f t="shared" ref="V65:AA65" si="38">V10/M10</f>
        <v>1.1843566614363049E-3</v>
      </c>
      <c r="W65" s="159">
        <f t="shared" si="38"/>
        <v>2.0030103976759563E-3</v>
      </c>
      <c r="X65" s="159">
        <f t="shared" si="38"/>
        <v>1.7403099514978016E-3</v>
      </c>
      <c r="Y65" s="159">
        <f t="shared" si="38"/>
        <v>1.1572904547576059E-2</v>
      </c>
      <c r="Z65" s="159">
        <f t="shared" si="38"/>
        <v>9.0542407937973662E-3</v>
      </c>
      <c r="AA65" s="159">
        <f t="shared" si="38"/>
        <v>3.7965336433360149E-2</v>
      </c>
      <c r="AE65" s="159">
        <f t="shared" ref="AE65:AJ65" si="39">AE10/M10</f>
        <v>1.2833649552162708E-3</v>
      </c>
      <c r="AF65" s="159">
        <f t="shared" si="39"/>
        <v>2.3254713381161527E-3</v>
      </c>
      <c r="AG65" s="159">
        <f t="shared" si="39"/>
        <v>1.723042229324538E-3</v>
      </c>
      <c r="AH65" s="159">
        <f t="shared" si="39"/>
        <v>8.1436178098564793E-3</v>
      </c>
      <c r="AI65" s="159">
        <f t="shared" si="39"/>
        <v>6.5396963656227155E-3</v>
      </c>
      <c r="AJ65" s="159">
        <f t="shared" si="39"/>
        <v>1.2976190113588805E-2</v>
      </c>
      <c r="AN65" s="159">
        <f t="shared" si="32"/>
        <v>-9.9008293779965861E-5</v>
      </c>
      <c r="AO65" s="159">
        <f t="shared" si="33"/>
        <v>-3.2246094044019615E-4</v>
      </c>
      <c r="AP65" s="159">
        <f t="shared" si="34"/>
        <v>1.7267722173263477E-5</v>
      </c>
      <c r="AQ65" s="159">
        <f t="shared" si="35"/>
        <v>3.4292867377195804E-3</v>
      </c>
      <c r="AR65" s="159">
        <f t="shared" si="36"/>
        <v>2.5145444281746503E-3</v>
      </c>
      <c r="AS65" s="159">
        <f t="shared" si="37"/>
        <v>2.4989146319771342E-2</v>
      </c>
    </row>
    <row r="66" spans="22:45">
      <c r="V66" s="159">
        <f t="shared" ref="V66:AA66" si="40">V11/M11</f>
        <v>1.1871539519847981E-3</v>
      </c>
      <c r="W66" s="159">
        <f t="shared" si="40"/>
        <v>2.0054481429040748E-3</v>
      </c>
      <c r="X66" s="159">
        <f t="shared" si="40"/>
        <v>1.7420678818870685E-3</v>
      </c>
      <c r="Y66" s="159">
        <f t="shared" si="40"/>
        <v>1.1453252074602708E-2</v>
      </c>
      <c r="Z66" s="159">
        <f t="shared" si="40"/>
        <v>8.984002431752125E-3</v>
      </c>
      <c r="AA66" s="159">
        <f t="shared" si="40"/>
        <v>3.6577214054963676E-2</v>
      </c>
      <c r="AE66" s="159">
        <f t="shared" ref="AE66:AJ66" si="41">AE11/M11</f>
        <v>1.2878124324800205E-3</v>
      </c>
      <c r="AF66" s="159">
        <f t="shared" si="41"/>
        <v>2.3305245593630997E-3</v>
      </c>
      <c r="AG66" s="159">
        <f t="shared" si="41"/>
        <v>1.7265935894691371E-3</v>
      </c>
      <c r="AH66" s="159">
        <f t="shared" si="41"/>
        <v>8.0645376234786143E-3</v>
      </c>
      <c r="AI66" s="159">
        <f t="shared" si="41"/>
        <v>6.4932876436195053E-3</v>
      </c>
      <c r="AJ66" s="159">
        <f t="shared" si="41"/>
        <v>1.250603608341028E-2</v>
      </c>
      <c r="AN66" s="159">
        <f t="shared" si="32"/>
        <v>-1.0065848049522241E-4</v>
      </c>
      <c r="AO66" s="159">
        <f t="shared" si="33"/>
        <v>-3.2507641645902508E-4</v>
      </c>
      <c r="AP66" s="159">
        <f t="shared" si="34"/>
        <v>1.5474292417931186E-5</v>
      </c>
      <c r="AQ66" s="159">
        <f t="shared" si="35"/>
        <v>3.3887144511240948E-3</v>
      </c>
      <c r="AR66" s="159">
        <f t="shared" si="36"/>
        <v>2.4907147881326201E-3</v>
      </c>
      <c r="AS66" s="159">
        <f t="shared" si="37"/>
        <v>2.4071177971553399E-2</v>
      </c>
    </row>
    <row r="67" spans="22:45">
      <c r="V67" s="159">
        <f t="shared" ref="V67:AA67" si="42">V12/M12</f>
        <v>1.1899531797275487E-3</v>
      </c>
      <c r="W67" s="159">
        <f t="shared" si="42"/>
        <v>2.0078857870815549E-3</v>
      </c>
      <c r="X67" s="159">
        <f t="shared" si="42"/>
        <v>1.7438267455562515E-3</v>
      </c>
      <c r="Y67" s="159">
        <f t="shared" si="42"/>
        <v>1.1336210493309108E-2</v>
      </c>
      <c r="Z67" s="159">
        <f t="shared" si="42"/>
        <v>8.9149526531106388E-3</v>
      </c>
      <c r="AA67" s="159">
        <f t="shared" si="42"/>
        <v>3.5287258362823593E-2</v>
      </c>
      <c r="AE67" s="159">
        <f t="shared" ref="AE67:AJ67" si="43">AE12/M12</f>
        <v>1.2922643966258227E-3</v>
      </c>
      <c r="AF67" s="159">
        <f t="shared" si="43"/>
        <v>2.3355786569496636E-3</v>
      </c>
      <c r="AG67" s="159">
        <f t="shared" si="43"/>
        <v>1.7301460830208522E-3</v>
      </c>
      <c r="AH67" s="159">
        <f t="shared" si="43"/>
        <v>7.9871884605933908E-3</v>
      </c>
      <c r="AI67" s="159">
        <f t="shared" si="43"/>
        <v>6.4476694745624133E-3</v>
      </c>
      <c r="AJ67" s="159">
        <f t="shared" si="43"/>
        <v>1.206912420041647E-2</v>
      </c>
      <c r="AN67" s="159">
        <f t="shared" si="32"/>
        <v>-1.0231121689827399E-4</v>
      </c>
      <c r="AO67" s="159">
        <f t="shared" si="33"/>
        <v>-3.2769286986810884E-4</v>
      </c>
      <c r="AP67" s="159">
        <f t="shared" si="34"/>
        <v>1.3680662535399118E-5</v>
      </c>
      <c r="AQ67" s="159">
        <f t="shared" si="35"/>
        <v>3.3490220327157174E-3</v>
      </c>
      <c r="AR67" s="159">
        <f t="shared" si="36"/>
        <v>2.4672831785482251E-3</v>
      </c>
      <c r="AS67" s="159">
        <f t="shared" si="37"/>
        <v>2.321813416240712E-2</v>
      </c>
    </row>
    <row r="68" spans="22:45">
      <c r="V68" s="159">
        <f t="shared" ref="V68:AA68" si="44">V13/M13</f>
        <v>1.1927543321656119E-3</v>
      </c>
      <c r="W68" s="159">
        <f t="shared" si="44"/>
        <v>2.0103233189893302E-3</v>
      </c>
      <c r="X68" s="159">
        <f t="shared" si="44"/>
        <v>1.7455865339902486E-3</v>
      </c>
      <c r="Y68" s="159">
        <f t="shared" si="44"/>
        <v>1.1221695919623433E-2</v>
      </c>
      <c r="Z68" s="159">
        <f t="shared" si="44"/>
        <v>8.8470619538741167E-3</v>
      </c>
      <c r="AA68" s="159">
        <f t="shared" si="44"/>
        <v>3.4085415530378041E-2</v>
      </c>
      <c r="AE68" s="159">
        <f t="shared" ref="AE68:AJ68" si="45">AE13/M13</f>
        <v>1.2967208289161513E-3</v>
      </c>
      <c r="AF68" s="159">
        <f t="shared" si="45"/>
        <v>2.3406336079501606E-3</v>
      </c>
      <c r="AG68" s="159">
        <f t="shared" si="45"/>
        <v>1.7336996969288317E-3</v>
      </c>
      <c r="AH68" s="159">
        <f t="shared" si="45"/>
        <v>7.9115147079641471E-3</v>
      </c>
      <c r="AI68" s="159">
        <f t="shared" si="45"/>
        <v>6.4028222361156625E-3</v>
      </c>
      <c r="AJ68" s="159">
        <f t="shared" si="45"/>
        <v>1.1662049953725957E-2</v>
      </c>
      <c r="AN68" s="159">
        <f t="shared" si="32"/>
        <v>-1.0396649675053941E-4</v>
      </c>
      <c r="AO68" s="159">
        <f t="shared" si="33"/>
        <v>-3.3031028896083042E-4</v>
      </c>
      <c r="AP68" s="159">
        <f t="shared" si="34"/>
        <v>1.1886837061417026E-5</v>
      </c>
      <c r="AQ68" s="159">
        <f t="shared" si="35"/>
        <v>3.3101812116592853E-3</v>
      </c>
      <c r="AR68" s="159">
        <f t="shared" si="36"/>
        <v>2.4442397177584542E-3</v>
      </c>
      <c r="AS68" s="159">
        <f t="shared" si="37"/>
        <v>2.2423365576652084E-2</v>
      </c>
    </row>
    <row r="69" spans="22:45">
      <c r="V69" s="159">
        <f t="shared" ref="V69:AA69" si="46">V14/M14</f>
        <v>1.1955573967598189E-3</v>
      </c>
      <c r="W69" s="159">
        <f t="shared" si="46"/>
        <v>2.0127607274114416E-3</v>
      </c>
      <c r="X69" s="159">
        <f t="shared" si="46"/>
        <v>1.7473472386693827E-3</v>
      </c>
      <c r="Y69" s="159">
        <f t="shared" si="46"/>
        <v>1.1109628024928805E-2</v>
      </c>
      <c r="Z69" s="159">
        <f t="shared" si="46"/>
        <v>8.7803017985899276E-3</v>
      </c>
      <c r="AA69" s="159">
        <f t="shared" si="46"/>
        <v>3.2962959299149136E-2</v>
      </c>
      <c r="AE69" s="159">
        <f t="shared" ref="AE69:AJ69" si="47">AE14/M14</f>
        <v>1.3011817105326455E-3</v>
      </c>
      <c r="AF69" s="159">
        <f t="shared" si="47"/>
        <v>2.3456893894309842E-3</v>
      </c>
      <c r="AG69" s="159">
        <f t="shared" si="47"/>
        <v>1.7372544181271875E-3</v>
      </c>
      <c r="AH69" s="159">
        <f t="shared" si="47"/>
        <v>7.8374631095254627E-3</v>
      </c>
      <c r="AI69" s="159">
        <f t="shared" si="47"/>
        <v>6.3587269500837091E-3</v>
      </c>
      <c r="AJ69" s="159">
        <f t="shared" si="47"/>
        <v>1.1281858384658229E-2</v>
      </c>
      <c r="AN69" s="159">
        <f t="shared" si="32"/>
        <v>-1.0562431377282664E-4</v>
      </c>
      <c r="AO69" s="159">
        <f t="shared" si="33"/>
        <v>-3.3292866201954283E-4</v>
      </c>
      <c r="AP69" s="159">
        <f t="shared" si="34"/>
        <v>1.0092820542195128E-5</v>
      </c>
      <c r="AQ69" s="159">
        <f t="shared" si="35"/>
        <v>3.2721649154033418E-3</v>
      </c>
      <c r="AR69" s="159">
        <f t="shared" si="36"/>
        <v>2.4215748485062181E-3</v>
      </c>
      <c r="AS69" s="159">
        <f t="shared" si="37"/>
        <v>2.1681100914490905E-2</v>
      </c>
    </row>
    <row r="70" spans="22:45">
      <c r="V70" s="159">
        <f t="shared" ref="V70:AA70" si="48">V15/M15</f>
        <v>1.1983623609309907E-3</v>
      </c>
      <c r="W70" s="159">
        <f t="shared" si="48"/>
        <v>2.015198001135247E-3</v>
      </c>
      <c r="X70" s="159">
        <f t="shared" si="48"/>
        <v>1.7491088510695045E-3</v>
      </c>
      <c r="Y70" s="159">
        <f t="shared" si="48"/>
        <v>1.0999929849662282E-2</v>
      </c>
      <c r="Z70" s="159">
        <f t="shared" si="48"/>
        <v>8.7146445809297476E-3</v>
      </c>
      <c r="AA70" s="159">
        <f t="shared" si="48"/>
        <v>3.19122788560866E-2</v>
      </c>
      <c r="AE70" s="159">
        <f t="shared" ref="AE70:AJ70" si="49">AE15/M15</f>
        <v>1.3056470225763939E-3</v>
      </c>
      <c r="AF70" s="159">
        <f t="shared" si="49"/>
        <v>2.3507459784510368E-3</v>
      </c>
      <c r="AG70" s="159">
        <f t="shared" si="49"/>
        <v>1.7408102335351875E-3</v>
      </c>
      <c r="AH70" s="159">
        <f t="shared" si="49"/>
        <v>7.7649826428042683E-3</v>
      </c>
      <c r="AI70" s="159">
        <f t="shared" si="49"/>
        <v>6.3153652561933928E-3</v>
      </c>
      <c r="AJ70" s="159">
        <f t="shared" si="49"/>
        <v>1.0925972255986767E-2</v>
      </c>
      <c r="AN70" s="159">
        <f t="shared" si="32"/>
        <v>-1.0728466164540327E-4</v>
      </c>
      <c r="AO70" s="159">
        <f t="shared" si="33"/>
        <v>-3.3554797731578972E-4</v>
      </c>
      <c r="AP70" s="159">
        <f t="shared" si="34"/>
        <v>8.2986175343169673E-6</v>
      </c>
      <c r="AQ70" s="159">
        <f t="shared" si="35"/>
        <v>3.2349472068580122E-3</v>
      </c>
      <c r="AR70" s="159">
        <f t="shared" si="36"/>
        <v>2.3992793247363539E-3</v>
      </c>
      <c r="AS70" s="159">
        <f t="shared" si="37"/>
        <v>2.0986306600099834E-2</v>
      </c>
    </row>
    <row r="71" spans="22:45">
      <c r="V71" s="159">
        <f t="shared" ref="V71:AA71" si="50">V16/M16</f>
        <v>1.2011692120601452E-3</v>
      </c>
      <c r="W71" s="159">
        <f t="shared" si="50"/>
        <v>2.0176351289516278E-3</v>
      </c>
      <c r="X71" s="159">
        <f t="shared" si="50"/>
        <v>1.7508713626621082E-3</v>
      </c>
      <c r="Y71" s="159">
        <f t="shared" si="50"/>
        <v>1.0892527628519087E-2</v>
      </c>
      <c r="Z71" s="159">
        <f t="shared" si="50"/>
        <v>8.6500635861776476E-3</v>
      </c>
      <c r="AA71" s="159">
        <f t="shared" si="50"/>
        <v>3.092670612369738E-2</v>
      </c>
      <c r="AE71" s="159">
        <f t="shared" ref="AE71:AJ71" si="51">AE16/M16</f>
        <v>1.3101167460682177E-3</v>
      </c>
      <c r="AF71" s="159">
        <f t="shared" si="51"/>
        <v>2.3558033520621577E-3</v>
      </c>
      <c r="AG71" s="159">
        <f t="shared" si="51"/>
        <v>1.7443671300574556E-3</v>
      </c>
      <c r="AH71" s="159">
        <f t="shared" si="51"/>
        <v>7.6940244030349195E-3</v>
      </c>
      <c r="AI71" s="159">
        <f t="shared" si="51"/>
        <v>6.2727193871462764E-3</v>
      </c>
      <c r="AJ71" s="159">
        <f t="shared" si="51"/>
        <v>1.0592133567479159E-2</v>
      </c>
      <c r="AN71" s="159">
        <f t="shared" si="32"/>
        <v>-1.0894753400807234E-4</v>
      </c>
      <c r="AO71" s="159">
        <f t="shared" si="33"/>
        <v>-3.3816822311053007E-4</v>
      </c>
      <c r="AP71" s="159">
        <f t="shared" si="34"/>
        <v>6.504232604652547E-6</v>
      </c>
      <c r="AQ71" s="159">
        <f t="shared" si="35"/>
        <v>3.1985032254841675E-3</v>
      </c>
      <c r="AR71" s="159">
        <f t="shared" si="36"/>
        <v>2.3773441990313712E-3</v>
      </c>
      <c r="AS71" s="159">
        <f t="shared" si="37"/>
        <v>2.0334572556218219E-2</v>
      </c>
    </row>
    <row r="72" spans="22:45">
      <c r="V72" s="159">
        <f t="shared" ref="V72:AA72" si="52">V17/M17</f>
        <v>1.203977937488714E-3</v>
      </c>
      <c r="W72" s="159">
        <f t="shared" si="52"/>
        <v>2.0200720996551994E-3</v>
      </c>
      <c r="X72" s="159">
        <f t="shared" si="52"/>
        <v>1.7526347649144364E-3</v>
      </c>
      <c r="Y72" s="159">
        <f t="shared" si="52"/>
        <v>1.0787350626427692E-2</v>
      </c>
      <c r="Z72" s="159">
        <f t="shared" si="52"/>
        <v>8.5865329555209931E-3</v>
      </c>
      <c r="AA72" s="159">
        <f t="shared" si="52"/>
        <v>3.0000374176115525E-2</v>
      </c>
      <c r="AE72" s="159">
        <f t="shared" ref="AE72:AJ72" si="53">AE17/M17</f>
        <v>1.314590861948961E-3</v>
      </c>
      <c r="AF72" s="159">
        <f t="shared" si="53"/>
        <v>2.3608614873095544E-3</v>
      </c>
      <c r="AG72" s="159">
        <f t="shared" si="53"/>
        <v>1.7479250945841701E-3</v>
      </c>
      <c r="AH72" s="159">
        <f t="shared" si="53"/>
        <v>7.6245414944150691E-3</v>
      </c>
      <c r="AI72" s="159">
        <f t="shared" si="53"/>
        <v>6.2307721448699909E-3</v>
      </c>
      <c r="AJ72" s="159">
        <f t="shared" si="53"/>
        <v>1.0278355611563232E-2</v>
      </c>
      <c r="AN72" s="159">
        <f t="shared" si="32"/>
        <v>-1.1061292446024701E-4</v>
      </c>
      <c r="AO72" s="159">
        <f t="shared" si="33"/>
        <v>-3.4078938765435499E-4</v>
      </c>
      <c r="AP72" s="159">
        <f t="shared" si="34"/>
        <v>4.7096703302662688E-6</v>
      </c>
      <c r="AQ72" s="159">
        <f t="shared" si="35"/>
        <v>3.162809132012623E-3</v>
      </c>
      <c r="AR72" s="159">
        <f t="shared" si="36"/>
        <v>2.3557608106510026E-3</v>
      </c>
      <c r="AS72" s="159">
        <f t="shared" si="37"/>
        <v>1.9722018564552295E-2</v>
      </c>
    </row>
    <row r="73" spans="22:45">
      <c r="V73" s="159">
        <f t="shared" ref="V73:AA73" si="54">V18/M18</f>
        <v>1.2067885245187551E-3</v>
      </c>
      <c r="W73" s="159">
        <f t="shared" si="54"/>
        <v>2.0225089020445104E-3</v>
      </c>
      <c r="X73" s="159">
        <f t="shared" si="54"/>
        <v>1.7543990492895917E-3</v>
      </c>
      <c r="Y73" s="159">
        <f t="shared" si="54"/>
        <v>1.068433098452938E-2</v>
      </c>
      <c r="Z73" s="159">
        <f t="shared" si="54"/>
        <v>8.524027652043879E-3</v>
      </c>
      <c r="AA73" s="159">
        <f t="shared" si="54"/>
        <v>2.9128100427483542E-2</v>
      </c>
      <c r="AE73" s="159">
        <f t="shared" ref="AE73:AJ73" si="55">AE18/M18</f>
        <v>1.3190693510797818E-3</v>
      </c>
      <c r="AF73" s="159">
        <f t="shared" si="55"/>
        <v>2.3659203612322278E-3</v>
      </c>
      <c r="AG73" s="159">
        <f t="shared" si="55"/>
        <v>1.7514841139912544E-3</v>
      </c>
      <c r="AH73" s="159">
        <f t="shared" si="55"/>
        <v>7.5564889279942423E-3</v>
      </c>
      <c r="AI73" s="159">
        <f t="shared" si="55"/>
        <v>6.1895068779018476E-3</v>
      </c>
      <c r="AJ73" s="159">
        <f t="shared" si="55"/>
        <v>9.9828834176004175E-3</v>
      </c>
      <c r="AN73" s="159">
        <f t="shared" si="32"/>
        <v>-1.1228082656102649E-4</v>
      </c>
      <c r="AO73" s="159">
        <f t="shared" si="33"/>
        <v>-3.4341145918771721E-4</v>
      </c>
      <c r="AP73" s="159">
        <f t="shared" si="34"/>
        <v>2.9149352983371934E-6</v>
      </c>
      <c r="AQ73" s="159">
        <f t="shared" si="35"/>
        <v>3.1278420565351377E-3</v>
      </c>
      <c r="AR73" s="159">
        <f t="shared" si="36"/>
        <v>2.3345207741420314E-3</v>
      </c>
      <c r="AS73" s="159">
        <f t="shared" si="37"/>
        <v>1.9145217009883125E-2</v>
      </c>
    </row>
    <row r="74" spans="22:45">
      <c r="V74" s="159">
        <f t="shared" ref="V74:AA74" si="56">V19/M19</f>
        <v>1.2096009604131701E-3</v>
      </c>
      <c r="W74" s="159">
        <f t="shared" si="56"/>
        <v>2.0249455249222574E-3</v>
      </c>
      <c r="X74" s="159">
        <f t="shared" si="56"/>
        <v>1.7561642072466467E-3</v>
      </c>
      <c r="Y74" s="159">
        <f t="shared" si="56"/>
        <v>1.0583403575457492E-2</v>
      </c>
      <c r="Z74" s="159">
        <f t="shared" si="56"/>
        <v>8.462523428329153E-3</v>
      </c>
      <c r="AA74" s="159">
        <f t="shared" si="56"/>
        <v>2.8305289679239863E-2</v>
      </c>
      <c r="AE74" s="159">
        <f t="shared" ref="AE74:AJ74" si="57">AE19/M19</f>
        <v>1.3235521942424485E-3</v>
      </c>
      <c r="AF74" s="159">
        <f t="shared" si="57"/>
        <v>2.3709799508634063E-3</v>
      </c>
      <c r="AG74" s="159">
        <f t="shared" si="57"/>
        <v>1.7550441751405818E-3</v>
      </c>
      <c r="AH74" s="159">
        <f t="shared" si="57"/>
        <v>7.4898235257278307E-3</v>
      </c>
      <c r="AI74" s="159">
        <f t="shared" si="57"/>
        <v>6.1489074598422636E-3</v>
      </c>
      <c r="AJ74" s="159">
        <f t="shared" si="57"/>
        <v>9.7041609209478265E-3</v>
      </c>
      <c r="AN74" s="159">
        <f t="shared" si="32"/>
        <v>-1.1395123382927832E-4</v>
      </c>
      <c r="AO74" s="159">
        <f t="shared" si="33"/>
        <v>-3.4603442594114905E-4</v>
      </c>
      <c r="AP74" s="159">
        <f t="shared" si="34"/>
        <v>1.1200321060649927E-6</v>
      </c>
      <c r="AQ74" s="159">
        <f t="shared" si="35"/>
        <v>3.0935800497296616E-3</v>
      </c>
      <c r="AR74" s="159">
        <f t="shared" si="36"/>
        <v>2.3136159684868894E-3</v>
      </c>
      <c r="AS74" s="159">
        <f t="shared" si="37"/>
        <v>1.8601128758292038E-2</v>
      </c>
    </row>
    <row r="75" spans="22:45">
      <c r="V75" s="159">
        <f t="shared" ref="V75:AA75" si="58">V20/M20</f>
        <v>1.2124152323959225E-3</v>
      </c>
      <c r="W75" s="159">
        <f t="shared" si="58"/>
        <v>2.0273819570954879E-3</v>
      </c>
      <c r="X75" s="159">
        <f t="shared" si="58"/>
        <v>1.7579302302407544E-3</v>
      </c>
      <c r="Y75" s="159">
        <f t="shared" si="58"/>
        <v>1.0484505867267842E-2</v>
      </c>
      <c r="Z75" s="159">
        <f t="shared" si="58"/>
        <v>8.4019967955809693E-3</v>
      </c>
      <c r="AA75" s="159">
        <f t="shared" si="58"/>
        <v>2.7527853195976018E-2</v>
      </c>
      <c r="AE75" s="159">
        <f t="shared" ref="AE75:AJ75" si="59">AE20/M20</f>
        <v>1.328039372139636E-3</v>
      </c>
      <c r="AF75" s="159">
        <f t="shared" si="59"/>
        <v>2.3760402332309739E-3</v>
      </c>
      <c r="AG75" s="159">
        <f t="shared" si="59"/>
        <v>1.7586052648801691E-3</v>
      </c>
      <c r="AH75" s="159">
        <f t="shared" si="59"/>
        <v>7.4245038302666174E-3</v>
      </c>
      <c r="AI75" s="159">
        <f t="shared" si="59"/>
        <v>6.1089582688194357E-3</v>
      </c>
      <c r="AJ75" s="159">
        <f t="shared" si="59"/>
        <v>9.4408035597486218E-3</v>
      </c>
      <c r="AN75" s="159">
        <f t="shared" si="32"/>
        <v>-1.1562413974371355E-4</v>
      </c>
      <c r="AO75" s="159">
        <f t="shared" si="33"/>
        <v>-3.486582761354858E-4</v>
      </c>
      <c r="AP75" s="159">
        <f t="shared" si="34"/>
        <v>-6.7503463941468433E-7</v>
      </c>
      <c r="AQ75" s="159">
        <f t="shared" si="35"/>
        <v>3.0600020370012255E-3</v>
      </c>
      <c r="AR75" s="159">
        <f t="shared" si="36"/>
        <v>2.2930385267615344E-3</v>
      </c>
      <c r="AS75" s="159">
        <f t="shared" si="37"/>
        <v>1.8087049636227395E-2</v>
      </c>
    </row>
    <row r="76" spans="22:45">
      <c r="V76" s="159">
        <f t="shared" ref="V76:AA76" si="60">V21/M21</f>
        <v>1.2152313276522571E-3</v>
      </c>
      <c r="W76" s="159">
        <f t="shared" si="60"/>
        <v>2.029818187375809E-3</v>
      </c>
      <c r="X76" s="159">
        <f t="shared" si="60"/>
        <v>1.7596971097232571E-3</v>
      </c>
      <c r="Y76" s="159">
        <f t="shared" si="60"/>
        <v>1.0387577795422841E-2</v>
      </c>
      <c r="Z76" s="159">
        <f t="shared" si="60"/>
        <v>8.3424249941852005E-3</v>
      </c>
      <c r="AA76" s="159">
        <f t="shared" si="60"/>
        <v>2.6792140801212862E-2</v>
      </c>
      <c r="AE76" s="159">
        <f t="shared" ref="AE76:AJ76" si="61">AE21/M21</f>
        <v>1.3325308653952294E-3</v>
      </c>
      <c r="AF76" s="159">
        <f t="shared" si="61"/>
        <v>2.3811011853578984E-3</v>
      </c>
      <c r="AG76" s="159">
        <f t="shared" si="61"/>
        <v>1.762167370044376E-3</v>
      </c>
      <c r="AH76" s="159">
        <f t="shared" si="61"/>
        <v>7.3604900200856596E-3</v>
      </c>
      <c r="AI76" s="159">
        <f t="shared" si="61"/>
        <v>6.0696441679102629E-3</v>
      </c>
      <c r="AJ76" s="159">
        <f t="shared" si="61"/>
        <v>9.1915752806361866E-3</v>
      </c>
      <c r="AN76" s="159">
        <f t="shared" si="32"/>
        <v>-1.1729953774297235E-4</v>
      </c>
      <c r="AO76" s="159">
        <f t="shared" si="33"/>
        <v>-3.5128299798208934E-4</v>
      </c>
      <c r="AP76" s="159">
        <f t="shared" si="34"/>
        <v>-2.4702603211189194E-6</v>
      </c>
      <c r="AQ76" s="159">
        <f t="shared" si="35"/>
        <v>3.0270877753371811E-3</v>
      </c>
      <c r="AR76" s="159">
        <f t="shared" si="36"/>
        <v>2.2727808262749372E-3</v>
      </c>
      <c r="AS76" s="159">
        <f t="shared" si="37"/>
        <v>1.7600565520576678E-2</v>
      </c>
    </row>
    <row r="77" spans="22:45">
      <c r="V77" s="159">
        <f t="shared" ref="V77:AA77" si="62">V22/M22</f>
        <v>1.2180492333289208E-3</v>
      </c>
      <c r="W77" s="159">
        <f t="shared" si="62"/>
        <v>2.0322542045795914E-3</v>
      </c>
      <c r="X77" s="159">
        <f t="shared" si="62"/>
        <v>1.7614648371417983E-3</v>
      </c>
      <c r="Y77" s="159">
        <f t="shared" si="62"/>
        <v>1.0292561642278691E-2</v>
      </c>
      <c r="Z77" s="159">
        <f t="shared" si="62"/>
        <v>8.2837859656302755E-3</v>
      </c>
      <c r="AA77" s="159">
        <f t="shared" si="62"/>
        <v>2.6094883613008105E-2</v>
      </c>
      <c r="AE77" s="159">
        <f t="shared" ref="AE77:AJ77" si="63">AE22/M22</f>
        <v>1.3370266545546243E-3</v>
      </c>
      <c r="AF77" s="159">
        <f t="shared" si="63"/>
        <v>2.3861627842626646E-3</v>
      </c>
      <c r="AG77" s="159">
        <f t="shared" si="63"/>
        <v>1.7657304774541061E-3</v>
      </c>
      <c r="AH77" s="159">
        <f t="shared" si="63"/>
        <v>7.2977438295875321E-3</v>
      </c>
      <c r="AI77" s="159">
        <f t="shared" si="63"/>
        <v>6.0309504864660413E-3</v>
      </c>
      <c r="AJ77" s="159">
        <f t="shared" si="63"/>
        <v>8.9553691473868921E-3</v>
      </c>
      <c r="AN77" s="159">
        <f t="shared" si="32"/>
        <v>-1.1897742122570374E-4</v>
      </c>
      <c r="AO77" s="159">
        <f t="shared" si="33"/>
        <v>-3.5390857968307346E-4</v>
      </c>
      <c r="AP77" s="159">
        <f t="shared" si="34"/>
        <v>-4.2656403123077847E-6</v>
      </c>
      <c r="AQ77" s="159">
        <f t="shared" si="35"/>
        <v>2.9948178126911595E-3</v>
      </c>
      <c r="AR77" s="159">
        <f t="shared" si="36"/>
        <v>2.2528354791642342E-3</v>
      </c>
      <c r="AS77" s="159">
        <f t="shared" si="37"/>
        <v>1.7139514465621217E-2</v>
      </c>
    </row>
    <row r="78" spans="22:45">
      <c r="V78" s="159">
        <f t="shared" ref="V78:AA78" si="64">V23/M23</f>
        <v>1.220868936534388E-3</v>
      </c>
      <c r="W78" s="159">
        <f t="shared" si="64"/>
        <v>2.0346899975281765E-3</v>
      </c>
      <c r="X78" s="159">
        <f t="shared" si="64"/>
        <v>1.7632334039404311E-3</v>
      </c>
      <c r="Y78" s="159">
        <f t="shared" si="64"/>
        <v>1.0199401923567525E-2</v>
      </c>
      <c r="Z78" s="159">
        <f t="shared" si="64"/>
        <v>8.2260583257155843E-3</v>
      </c>
      <c r="AA78" s="159">
        <f t="shared" si="64"/>
        <v>2.5433145523896004E-2</v>
      </c>
      <c r="AE78" s="159">
        <f t="shared" ref="AE78:AJ78" si="65">AE23/M23</f>
        <v>1.3415267200850404E-3</v>
      </c>
      <c r="AF78" s="159">
        <f t="shared" si="65"/>
        <v>2.3912250069597018E-3</v>
      </c>
      <c r="AG78" s="159">
        <f t="shared" si="65"/>
        <v>1.7692945739170025E-3</v>
      </c>
      <c r="AH78" s="159">
        <f t="shared" si="65"/>
        <v>7.2362284738430116E-3</v>
      </c>
      <c r="AI78" s="159">
        <f t="shared" si="65"/>
        <v>5.9928630022944738E-3</v>
      </c>
      <c r="AJ78" s="159">
        <f t="shared" si="65"/>
        <v>8.7311909106517482E-3</v>
      </c>
      <c r="AN78" s="159">
        <f t="shared" si="32"/>
        <v>-1.2065778355065243E-4</v>
      </c>
      <c r="AO78" s="159">
        <f t="shared" si="33"/>
        <v>-3.5653500943152506E-4</v>
      </c>
      <c r="AP78" s="159">
        <f t="shared" si="34"/>
        <v>-6.0611699765713466E-6</v>
      </c>
      <c r="AQ78" s="159">
        <f t="shared" si="35"/>
        <v>2.9631734497245136E-3</v>
      </c>
      <c r="AR78" s="159">
        <f t="shared" si="36"/>
        <v>2.2331953234211105E-3</v>
      </c>
      <c r="AS78" s="159">
        <f t="shared" si="37"/>
        <v>1.6701954613244255E-2</v>
      </c>
    </row>
    <row r="79" spans="22:45">
      <c r="V79" s="159">
        <f t="shared" ref="V79:AA79" si="66">V24/M24</f>
        <v>1.223690424339084E-3</v>
      </c>
      <c r="W79" s="159">
        <f t="shared" si="66"/>
        <v>2.0371255550480842E-3</v>
      </c>
      <c r="X79" s="159">
        <f t="shared" si="66"/>
        <v>1.7650028015597354E-3</v>
      </c>
      <c r="Y79" s="159">
        <f t="shared" si="66"/>
        <v>1.0108045281405383E-2</v>
      </c>
      <c r="Z79" s="159">
        <f t="shared" si="66"/>
        <v>8.1692213389791581E-3</v>
      </c>
      <c r="AA79" s="159">
        <f t="shared" si="66"/>
        <v>2.4804281906008682E-2</v>
      </c>
      <c r="AE79" s="159">
        <f t="shared" ref="AE79:AJ79" si="67">AE24/M24</f>
        <v>1.3460310423758263E-3</v>
      </c>
      <c r="AF79" s="159">
        <f t="shared" si="67"/>
        <v>2.3962878304598116E-3</v>
      </c>
      <c r="AG79" s="159">
        <f t="shared" si="67"/>
        <v>1.7728596462276509E-3</v>
      </c>
      <c r="AH79" s="159">
        <f t="shared" si="67"/>
        <v>7.1759085776582372E-3</v>
      </c>
      <c r="AI79" s="159">
        <f t="shared" si="67"/>
        <v>5.955367924652552E-3</v>
      </c>
      <c r="AJ79" s="159">
        <f t="shared" si="67"/>
        <v>8.5181450243394016E-3</v>
      </c>
      <c r="AN79" s="159">
        <f t="shared" si="32"/>
        <v>-1.2234061803674244E-4</v>
      </c>
      <c r="AO79" s="159">
        <f t="shared" si="33"/>
        <v>-3.5916227541172728E-4</v>
      </c>
      <c r="AP79" s="159">
        <f t="shared" si="34"/>
        <v>-7.8568446679156022E-6</v>
      </c>
      <c r="AQ79" s="159">
        <f t="shared" si="35"/>
        <v>2.9321367037471449E-3</v>
      </c>
      <c r="AR79" s="159">
        <f t="shared" si="36"/>
        <v>2.2138534143266064E-3</v>
      </c>
      <c r="AS79" s="159">
        <f t="shared" si="37"/>
        <v>1.6286136881669282E-2</v>
      </c>
    </row>
    <row r="80" spans="22:45">
      <c r="V80" s="159">
        <f t="shared" ref="V80:AA80" si="68">V25/M25</f>
        <v>1.2265136837756102E-3</v>
      </c>
      <c r="W80" s="159">
        <f t="shared" si="68"/>
        <v>2.0395608659712168E-3</v>
      </c>
      <c r="X80" s="159">
        <f t="shared" si="68"/>
        <v>1.7667730214369209E-3</v>
      </c>
      <c r="Y80" s="159">
        <f t="shared" si="68"/>
        <v>1.0018440383392438E-2</v>
      </c>
      <c r="Z80" s="159">
        <f t="shared" si="68"/>
        <v>8.1132548942803116E-3</v>
      </c>
      <c r="AA80" s="159">
        <f t="shared" si="68"/>
        <v>2.4205904316548406E-2</v>
      </c>
      <c r="AE80" s="159">
        <f t="shared" ref="AE80:AJ80" si="69">AE25/M25</f>
        <v>1.3505396017387775E-3</v>
      </c>
      <c r="AF80" s="159">
        <f t="shared" si="69"/>
        <v>2.4013512317706031E-3</v>
      </c>
      <c r="AG80" s="159">
        <f t="shared" si="69"/>
        <v>1.7764256811677794E-3</v>
      </c>
      <c r="AH80" s="159">
        <f t="shared" si="69"/>
        <v>7.1167501086808549E-3</v>
      </c>
      <c r="AI80" s="159">
        <f t="shared" si="69"/>
        <v>5.9184518780075702E-3</v>
      </c>
      <c r="AJ80" s="159">
        <f t="shared" si="69"/>
        <v>8.3154226938881529E-3</v>
      </c>
      <c r="AN80" s="159">
        <f t="shared" si="32"/>
        <v>-1.2402591796316733E-4</v>
      </c>
      <c r="AO80" s="159">
        <f t="shared" si="33"/>
        <v>-3.617903657993864E-4</v>
      </c>
      <c r="AP80" s="159">
        <f t="shared" si="34"/>
        <v>-9.6526597308584443E-6</v>
      </c>
      <c r="AQ80" s="159">
        <f t="shared" si="35"/>
        <v>2.9016902747115826E-3</v>
      </c>
      <c r="AR80" s="159">
        <f t="shared" si="36"/>
        <v>2.1948030162727413E-3</v>
      </c>
      <c r="AS80" s="159">
        <f t="shared" si="37"/>
        <v>1.5890481622660255E-2</v>
      </c>
    </row>
    <row r="81" spans="22:45">
      <c r="V81" s="159">
        <f t="shared" ref="V81:AA81" si="70">V26/M26</f>
        <v>1.2293387018389745E-3</v>
      </c>
      <c r="W81" s="159">
        <f t="shared" si="70"/>
        <v>2.0419959191350641E-3</v>
      </c>
      <c r="X81" s="159">
        <f t="shared" si="70"/>
        <v>1.7685440550059442E-3</v>
      </c>
      <c r="Y81" s="159">
        <f t="shared" si="70"/>
        <v>9.9305378274046445E-3</v>
      </c>
      <c r="Z81" s="159">
        <f t="shared" si="70"/>
        <v>8.0581394814768816E-3</v>
      </c>
      <c r="AA81" s="159">
        <f t="shared" si="70"/>
        <v>2.3635850210467962E-2</v>
      </c>
      <c r="AE81" s="159">
        <f t="shared" ref="AE81:AJ81" si="71">AE26/M26</f>
        <v>1.3550523784084507E-3</v>
      </c>
      <c r="AF81" s="159">
        <f t="shared" si="71"/>
        <v>2.4064151878969179E-3</v>
      </c>
      <c r="AG81" s="159">
        <f t="shared" si="71"/>
        <v>1.779992665506457E-3</v>
      </c>
      <c r="AH81" s="159">
        <f t="shared" si="71"/>
        <v>7.0587203142794298E-3</v>
      </c>
      <c r="AI81" s="159">
        <f t="shared" si="71"/>
        <v>5.8821018865261145E-3</v>
      </c>
      <c r="AJ81" s="159">
        <f t="shared" si="71"/>
        <v>8.1222916201206478E-3</v>
      </c>
      <c r="AN81" s="159">
        <f t="shared" si="32"/>
        <v>-1.2571367656947615E-4</v>
      </c>
      <c r="AO81" s="159">
        <f t="shared" si="33"/>
        <v>-3.6441926876185386E-4</v>
      </c>
      <c r="AP81" s="159">
        <f t="shared" si="34"/>
        <v>-1.1448610500512744E-5</v>
      </c>
      <c r="AQ81" s="159">
        <f t="shared" si="35"/>
        <v>2.8718175131252151E-3</v>
      </c>
      <c r="AR81" s="159">
        <f t="shared" si="36"/>
        <v>2.1760375949507671E-3</v>
      </c>
      <c r="AS81" s="159">
        <f t="shared" si="37"/>
        <v>1.5513558590347313E-2</v>
      </c>
    </row>
    <row r="82" spans="22:45">
      <c r="V82" s="159">
        <f t="shared" ref="V82:AA82" si="72">V27/M27</f>
        <v>1.2321654654868194E-3</v>
      </c>
      <c r="W82" s="159">
        <f t="shared" si="72"/>
        <v>2.0444307033829125E-3</v>
      </c>
      <c r="X82" s="159">
        <f t="shared" si="72"/>
        <v>1.7703158936976189E-3</v>
      </c>
      <c r="Y82" s="159">
        <f t="shared" si="72"/>
        <v>9.8442900517057303E-3</v>
      </c>
      <c r="Z82" s="159">
        <f t="shared" si="72"/>
        <v>8.0038561691402593E-3</v>
      </c>
      <c r="AA82" s="159">
        <f t="shared" si="72"/>
        <v>2.3092156850738989E-2</v>
      </c>
      <c r="AE82" s="159">
        <f t="shared" ref="AE82:AJ82" si="73">AE27/M27</f>
        <v>1.3595693525424834E-3</v>
      </c>
      <c r="AF82" s="159">
        <f t="shared" si="73"/>
        <v>2.4114796758412612E-3</v>
      </c>
      <c r="AG82" s="159">
        <f t="shared" si="73"/>
        <v>1.7835605860002954E-3</v>
      </c>
      <c r="AH82" s="159">
        <f t="shared" si="73"/>
        <v>7.0017876619500952E-3</v>
      </c>
      <c r="AI82" s="159">
        <f t="shared" si="73"/>
        <v>5.84630535925323E-3</v>
      </c>
      <c r="AJ82" s="159">
        <f t="shared" si="73"/>
        <v>7.9380871645208535E-3</v>
      </c>
      <c r="AN82" s="159">
        <f t="shared" si="32"/>
        <v>-1.2740388705566408E-4</v>
      </c>
      <c r="AO82" s="159">
        <f t="shared" si="33"/>
        <v>-3.6704897245834895E-4</v>
      </c>
      <c r="AP82" s="159">
        <f t="shared" si="34"/>
        <v>-1.3244692302676473E-5</v>
      </c>
      <c r="AQ82" s="159">
        <f t="shared" si="35"/>
        <v>2.8425023897556355E-3</v>
      </c>
      <c r="AR82" s="159">
        <f t="shared" si="36"/>
        <v>2.1575508098870297E-3</v>
      </c>
      <c r="AS82" s="159">
        <f t="shared" si="37"/>
        <v>1.5154069686218135E-2</v>
      </c>
    </row>
    <row r="83" spans="22:45">
      <c r="V83" s="159">
        <f t="shared" ref="V83:AA83" si="74">V28/M28</f>
        <v>1.2349939616396542E-3</v>
      </c>
      <c r="W83" s="159">
        <f t="shared" si="74"/>
        <v>2.0468652075640447E-3</v>
      </c>
      <c r="X83" s="159">
        <f t="shared" si="74"/>
        <v>1.7720885289397264E-3</v>
      </c>
      <c r="Y83" s="159">
        <f t="shared" si="74"/>
        <v>9.7596512500358005E-3</v>
      </c>
      <c r="Z83" s="159">
        <f t="shared" si="74"/>
        <v>7.9503865832546775E-3</v>
      </c>
      <c r="AA83" s="159">
        <f t="shared" si="74"/>
        <v>2.2573038752819477E-2</v>
      </c>
      <c r="AE83" s="159">
        <f t="shared" ref="AE83:AJ83" si="75">AE28/M28</f>
        <v>1.364090504221921E-3</v>
      </c>
      <c r="AF83" s="159">
        <f t="shared" si="75"/>
        <v>2.4165446726042345E-3</v>
      </c>
      <c r="AG83" s="159">
        <f t="shared" si="75"/>
        <v>1.7871294293936514E-3</v>
      </c>
      <c r="AH83" s="159">
        <f t="shared" si="75"/>
        <v>6.9459217830225746E-3</v>
      </c>
      <c r="AI83" s="159">
        <f t="shared" si="75"/>
        <v>5.811050075946185E-3</v>
      </c>
      <c r="AJ83" s="159">
        <f t="shared" si="75"/>
        <v>7.762204711291118E-3</v>
      </c>
      <c r="AN83" s="159">
        <f t="shared" si="32"/>
        <v>-1.2909654258226675E-4</v>
      </c>
      <c r="AO83" s="159">
        <f t="shared" si="33"/>
        <v>-3.6967946504019004E-4</v>
      </c>
      <c r="AP83" s="159">
        <f t="shared" si="34"/>
        <v>-1.5040900453925104E-5</v>
      </c>
      <c r="AQ83" s="159">
        <f t="shared" si="35"/>
        <v>2.8137294670132259E-3</v>
      </c>
      <c r="AR83" s="159">
        <f t="shared" si="36"/>
        <v>2.139336507308492E-3</v>
      </c>
      <c r="AS83" s="159">
        <f t="shared" si="37"/>
        <v>1.4810834041528361E-2</v>
      </c>
    </row>
    <row r="84" spans="22:45">
      <c r="V84" s="159">
        <f t="shared" ref="V84:AA84" si="76">V29/M29</f>
        <v>1.2378241771810866E-3</v>
      </c>
      <c r="W84" s="159">
        <f t="shared" si="76"/>
        <v>2.0492994205339489E-3</v>
      </c>
      <c r="X84" s="159">
        <f t="shared" si="76"/>
        <v>1.773861952157129E-3</v>
      </c>
      <c r="Y84" s="159">
        <f t="shared" si="76"/>
        <v>9.6765772913581637E-3</v>
      </c>
      <c r="Z84" s="159">
        <f t="shared" si="76"/>
        <v>7.8977128868504519E-3</v>
      </c>
      <c r="AA84" s="159">
        <f t="shared" si="76"/>
        <v>2.2076868117106151E-2</v>
      </c>
      <c r="AE84" s="159">
        <f t="shared" ref="AE84:AJ84" si="77">AE29/M29</f>
        <v>1.3686158134515378E-3</v>
      </c>
      <c r="AF84" s="159">
        <f t="shared" si="77"/>
        <v>2.4216101551849593E-3</v>
      </c>
      <c r="AG84" s="159">
        <f t="shared" si="77"/>
        <v>1.7906991824188274E-3</v>
      </c>
      <c r="AH84" s="159">
        <f t="shared" si="77"/>
        <v>6.8910934194544755E-3</v>
      </c>
      <c r="AI84" s="159">
        <f t="shared" si="77"/>
        <v>5.7763241735293838E-3</v>
      </c>
      <c r="AJ84" s="159">
        <f t="shared" si="77"/>
        <v>7.594093041225645E-3</v>
      </c>
      <c r="AN84" s="159">
        <f t="shared" si="32"/>
        <v>-1.3079163627045101E-4</v>
      </c>
      <c r="AO84" s="159">
        <f t="shared" si="33"/>
        <v>-3.7231073465101048E-4</v>
      </c>
      <c r="AP84" s="159">
        <f t="shared" si="34"/>
        <v>-1.6837230261698487E-5</v>
      </c>
      <c r="AQ84" s="159">
        <f t="shared" si="35"/>
        <v>2.7854838719036886E-3</v>
      </c>
      <c r="AR84" s="159">
        <f t="shared" si="36"/>
        <v>2.1213887133210685E-3</v>
      </c>
      <c r="AS84" s="159">
        <f t="shared" si="37"/>
        <v>1.4482775075880507E-2</v>
      </c>
    </row>
    <row r="85" spans="22:45">
      <c r="V85" s="159">
        <f t="shared" ref="V85:AA85" si="78">V30/M30</f>
        <v>1.2406560989580602E-3</v>
      </c>
      <c r="W85" s="159">
        <f t="shared" si="78"/>
        <v>2.0517333311545222E-3</v>
      </c>
      <c r="X85" s="159">
        <f t="shared" si="78"/>
        <v>1.7756361547718825E-3</v>
      </c>
      <c r="Y85" s="159">
        <f t="shared" si="78"/>
        <v>9.5950256439688558E-3</v>
      </c>
      <c r="Z85" s="159">
        <f t="shared" si="78"/>
        <v>7.8458177605237496E-3</v>
      </c>
      <c r="AA85" s="159">
        <f t="shared" si="78"/>
        <v>2.1602157797551015E-2</v>
      </c>
      <c r="AE85" s="159">
        <f t="shared" ref="AE85:AJ85" si="79">AE30/M30</f>
        <v>1.3731452601601682E-3</v>
      </c>
      <c r="AF85" s="159">
        <f t="shared" si="79"/>
        <v>2.4266761005815114E-3</v>
      </c>
      <c r="AG85" s="159">
        <f t="shared" si="79"/>
        <v>1.7942698317962747E-3</v>
      </c>
      <c r="AH85" s="159">
        <f t="shared" si="79"/>
        <v>6.837274373517931E-3</v>
      </c>
      <c r="AI85" s="159">
        <f t="shared" si="79"/>
        <v>5.7421161331388413E-3</v>
      </c>
      <c r="AJ85" s="159">
        <f t="shared" si="79"/>
        <v>7.4332485644010744E-3</v>
      </c>
      <c r="AN85" s="159">
        <f t="shared" si="32"/>
        <v>-1.3248916120210818E-4</v>
      </c>
      <c r="AO85" s="159">
        <f t="shared" si="33"/>
        <v>-3.7494276942698888E-4</v>
      </c>
      <c r="AP85" s="159">
        <f t="shared" si="34"/>
        <v>-1.8633677024392172E-5</v>
      </c>
      <c r="AQ85" s="159">
        <f t="shared" si="35"/>
        <v>2.7577512704509248E-3</v>
      </c>
      <c r="AR85" s="159">
        <f t="shared" si="36"/>
        <v>2.1037016273849091E-3</v>
      </c>
      <c r="AS85" s="159">
        <f t="shared" si="37"/>
        <v>1.4168909233149941E-2</v>
      </c>
    </row>
    <row r="86" spans="22:45">
      <c r="V86" s="159">
        <f t="shared" ref="V86:AA86" si="80">V31/M31</f>
        <v>1.2434897137810852E-3</v>
      </c>
      <c r="W86" s="159">
        <f t="shared" si="80"/>
        <v>2.0541669282942748E-3</v>
      </c>
      <c r="X86" s="159">
        <f t="shared" si="80"/>
        <v>1.7774111282033462E-3</v>
      </c>
      <c r="Y86" s="159">
        <f t="shared" si="80"/>
        <v>9.514955303694686E-3</v>
      </c>
      <c r="Z86" s="159">
        <f t="shared" si="80"/>
        <v>7.7946843837981561E-3</v>
      </c>
      <c r="AA86" s="159">
        <f t="shared" si="80"/>
        <v>2.1147546431051403E-2</v>
      </c>
      <c r="AE86" s="159">
        <f t="shared" ref="AE86:AJ86" si="81">AE31/M31</f>
        <v>1.3776788242010401E-3</v>
      </c>
      <c r="AF86" s="159">
        <f t="shared" si="81"/>
        <v>2.4317424857913479E-3</v>
      </c>
      <c r="AG86" s="159">
        <f t="shared" si="81"/>
        <v>1.797841364234793E-3</v>
      </c>
      <c r="AH86" s="159">
        <f t="shared" si="81"/>
        <v>6.784437460196825E-3</v>
      </c>
      <c r="AI86" s="159">
        <f t="shared" si="81"/>
        <v>5.7084147677265371E-3</v>
      </c>
      <c r="AJ86" s="159">
        <f t="shared" si="81"/>
        <v>7.2792102845662416E-3</v>
      </c>
      <c r="AN86" s="159">
        <f t="shared" si="32"/>
        <v>-1.3418911041995481E-4</v>
      </c>
      <c r="AO86" s="159">
        <f t="shared" si="33"/>
        <v>-3.7757555749707292E-4</v>
      </c>
      <c r="AP86" s="159">
        <f t="shared" si="34"/>
        <v>-2.0430236031446923E-5</v>
      </c>
      <c r="AQ86" s="159">
        <f t="shared" si="35"/>
        <v>2.7305178434978614E-3</v>
      </c>
      <c r="AR86" s="159">
        <f t="shared" si="36"/>
        <v>2.0862696160716186E-3</v>
      </c>
      <c r="AS86" s="159">
        <f t="shared" si="37"/>
        <v>1.3868336146485163E-2</v>
      </c>
    </row>
    <row r="87" spans="22:45">
      <c r="V87" s="159">
        <f t="shared" ref="V87:AA87" si="82">V32/M32</f>
        <v>1.2463250084244822E-3</v>
      </c>
      <c r="W87" s="159">
        <f t="shared" si="82"/>
        <v>2.0566002008285352E-3</v>
      </c>
      <c r="X87" s="159">
        <f t="shared" si="82"/>
        <v>1.7791868638682999E-3</v>
      </c>
      <c r="Y87" s="159">
        <f t="shared" si="82"/>
        <v>9.4363267259251048E-3</v>
      </c>
      <c r="Z87" s="159">
        <f t="shared" si="82"/>
        <v>7.7442964172859318E-3</v>
      </c>
      <c r="AA87" s="159">
        <f t="shared" si="82"/>
        <v>2.0711785414409038E-2</v>
      </c>
      <c r="AE87" s="159">
        <f t="shared" ref="AE87:AJ87" si="83">AE32/M32</f>
        <v>1.3822164853521076E-3</v>
      </c>
      <c r="AF87" s="159">
        <f t="shared" si="83"/>
        <v>2.436809287811737E-3</v>
      </c>
      <c r="AG87" s="159">
        <f t="shared" si="83"/>
        <v>1.8014137664317386E-3</v>
      </c>
      <c r="AH87" s="159">
        <f t="shared" si="83"/>
        <v>6.7325564621257428E-3</v>
      </c>
      <c r="AI87" s="159">
        <f t="shared" si="83"/>
        <v>5.6752092101965811E-3</v>
      </c>
      <c r="AJ87" s="159">
        <f t="shared" si="83"/>
        <v>7.1315553891712E-3</v>
      </c>
      <c r="AN87" s="159">
        <f t="shared" si="32"/>
        <v>-1.3589147692762556E-4</v>
      </c>
      <c r="AO87" s="159">
        <f t="shared" si="33"/>
        <v>-3.8020908698320195E-4</v>
      </c>
      <c r="AP87" s="159">
        <f t="shared" si="34"/>
        <v>-2.2226902563438637E-5</v>
      </c>
      <c r="AQ87" s="159">
        <f t="shared" si="35"/>
        <v>2.7037702637993624E-3</v>
      </c>
      <c r="AR87" s="159">
        <f t="shared" si="36"/>
        <v>2.0690872070893503E-3</v>
      </c>
      <c r="AS87" s="159">
        <f t="shared" si="37"/>
        <v>1.3580230025237837E-2</v>
      </c>
    </row>
    <row r="88" spans="22:45">
      <c r="V88" s="159">
        <f t="shared" ref="V88:AA88" si="84">V33/M33</f>
        <v>1.249161969626617E-3</v>
      </c>
      <c r="W88" s="159">
        <f t="shared" si="84"/>
        <v>2.0590331376396502E-3</v>
      </c>
      <c r="X88" s="159">
        <f t="shared" si="84"/>
        <v>1.7809633531810521E-3</v>
      </c>
      <c r="Y88" s="159">
        <f t="shared" si="84"/>
        <v>9.3591017612412002E-3</v>
      </c>
      <c r="Z88" s="159">
        <f t="shared" si="84"/>
        <v>7.6946379856092061E-3</v>
      </c>
      <c r="AA88" s="159">
        <f t="shared" si="84"/>
        <v>2.0293727466485702E-2</v>
      </c>
      <c r="AE88" s="159">
        <f t="shared" ref="AE88:AJ88" si="85">AE33/M33</f>
        <v>1.3867582233163917E-3</v>
      </c>
      <c r="AF88" s="159">
        <f t="shared" si="85"/>
        <v>2.4418764836401886E-3</v>
      </c>
      <c r="AG88" s="159">
        <f t="shared" si="85"/>
        <v>1.8049870250732224E-3</v>
      </c>
      <c r="AH88" s="159">
        <f t="shared" si="85"/>
        <v>6.6816060869137189E-3</v>
      </c>
      <c r="AI88" s="159">
        <f t="shared" si="85"/>
        <v>5.6424889020468124E-3</v>
      </c>
      <c r="AJ88" s="159">
        <f t="shared" si="85"/>
        <v>6.9898953761887827E-3</v>
      </c>
      <c r="AN88" s="159">
        <f t="shared" si="32"/>
        <v>-1.3759625368977492E-4</v>
      </c>
      <c r="AO88" s="159">
        <f t="shared" si="33"/>
        <v>-3.8284334600053839E-4</v>
      </c>
      <c r="AP88" s="159">
        <f t="shared" si="34"/>
        <v>-2.4023671892170438E-5</v>
      </c>
      <c r="AQ88" s="159">
        <f t="shared" si="35"/>
        <v>2.6774956743274808E-3</v>
      </c>
      <c r="AR88" s="159">
        <f t="shared" si="36"/>
        <v>2.0521490835623936E-3</v>
      </c>
      <c r="AS88" s="159">
        <f t="shared" si="37"/>
        <v>1.3303832090296919E-2</v>
      </c>
    </row>
    <row r="89" spans="22:45">
      <c r="V89" s="159">
        <f t="shared" ref="V89:AA89" si="86">V34/M34</f>
        <v>1.2520005840901439E-3</v>
      </c>
      <c r="W89" s="159">
        <f t="shared" si="86"/>
        <v>2.0614657276171958E-3</v>
      </c>
      <c r="X89" s="159">
        <f t="shared" si="86"/>
        <v>1.782740587553553E-3</v>
      </c>
      <c r="Y89" s="159">
        <f t="shared" si="86"/>
        <v>9.2832435944216266E-3</v>
      </c>
      <c r="Z89" s="159">
        <f t="shared" si="86"/>
        <v>7.6456936610436142E-3</v>
      </c>
      <c r="AA89" s="159">
        <f t="shared" si="86"/>
        <v>1.9892316554918587E-2</v>
      </c>
      <c r="AE89" s="159">
        <f t="shared" ref="AE89:AJ89" si="87">AE34/M34</f>
        <v>1.3913040177223202E-3</v>
      </c>
      <c r="AF89" s="159">
        <f t="shared" si="87"/>
        <v>2.4469440502748797E-3</v>
      </c>
      <c r="AG89" s="159">
        <f t="shared" si="87"/>
        <v>1.8085611268343139E-3</v>
      </c>
      <c r="AH89" s="159">
        <f t="shared" si="87"/>
        <v>6.6315619267067914E-3</v>
      </c>
      <c r="AI89" s="159">
        <f t="shared" si="87"/>
        <v>5.6102435824908325E-3</v>
      </c>
      <c r="AJ89" s="159">
        <f t="shared" si="87"/>
        <v>6.8538726430147487E-3</v>
      </c>
      <c r="AN89" s="159">
        <f t="shared" si="32"/>
        <v>-1.3930343363217627E-4</v>
      </c>
      <c r="AO89" s="159">
        <f t="shared" si="33"/>
        <v>-3.8547832265768402E-4</v>
      </c>
      <c r="AP89" s="159">
        <f t="shared" si="34"/>
        <v>-2.5820539280760747E-5</v>
      </c>
      <c r="AQ89" s="159">
        <f t="shared" si="35"/>
        <v>2.6516816677148356E-3</v>
      </c>
      <c r="AR89" s="159">
        <f t="shared" si="36"/>
        <v>2.0354500785527813E-3</v>
      </c>
      <c r="AS89" s="159">
        <f t="shared" si="37"/>
        <v>1.3038443911903839E-2</v>
      </c>
    </row>
    <row r="90" spans="22:45">
      <c r="V90" s="159">
        <f t="shared" ref="V90:AA90" si="88">V35/M35</f>
        <v>1.2548408384822469E-3</v>
      </c>
      <c r="W90" s="159">
        <f t="shared" si="88"/>
        <v>2.063897959658174E-3</v>
      </c>
      <c r="X90" s="159">
        <f t="shared" si="88"/>
        <v>1.7845185583955129E-3</v>
      </c>
      <c r="Y90" s="159">
        <f t="shared" si="88"/>
        <v>9.2087166866206289E-3</v>
      </c>
      <c r="Z90" s="159">
        <f t="shared" si="88"/>
        <v>7.597448447848946E-3</v>
      </c>
      <c r="AA90" s="159">
        <f t="shared" si="88"/>
        <v>1.9506579001170692E-2</v>
      </c>
      <c r="AE90" s="159">
        <f t="shared" ref="AE90:AJ90" si="89">AE35/M35</f>
        <v>1.3958538481240708E-3</v>
      </c>
      <c r="AF90" s="159">
        <f t="shared" si="89"/>
        <v>2.4520119647150878E-3</v>
      </c>
      <c r="AG90" s="159">
        <f t="shared" si="89"/>
        <v>1.8121360583792472E-3</v>
      </c>
      <c r="AH90" s="159">
        <f t="shared" si="89"/>
        <v>6.5824004198535898E-3</v>
      </c>
      <c r="AI90" s="159">
        <f t="shared" si="89"/>
        <v>5.5784632780369733E-3</v>
      </c>
      <c r="AJ90" s="159">
        <f t="shared" si="89"/>
        <v>6.7231574743855981E-3</v>
      </c>
      <c r="AN90" s="159">
        <f t="shared" si="32"/>
        <v>-1.4101300964182393E-4</v>
      </c>
      <c r="AO90" s="159">
        <f t="shared" si="33"/>
        <v>-3.8811400505691377E-4</v>
      </c>
      <c r="AP90" s="159">
        <f t="shared" si="34"/>
        <v>-2.7617499983734285E-5</v>
      </c>
      <c r="AQ90" s="159">
        <f t="shared" si="35"/>
        <v>2.6263162667670395E-3</v>
      </c>
      <c r="AR90" s="159">
        <f t="shared" si="36"/>
        <v>2.0189851698119718E-3</v>
      </c>
      <c r="AS90" s="159">
        <f t="shared" si="37"/>
        <v>1.2783421526785093E-2</v>
      </c>
    </row>
    <row r="91" spans="22:45">
      <c r="V91" s="159">
        <f t="shared" ref="V91:AA91" si="90">V36/M36</f>
        <v>1.2576827194348838E-3</v>
      </c>
      <c r="W91" s="159">
        <f t="shared" si="90"/>
        <v>2.0663298226672191E-3</v>
      </c>
      <c r="X91" s="159">
        <f t="shared" si="90"/>
        <v>1.7862972571145092E-3</v>
      </c>
      <c r="Y91" s="159">
        <f t="shared" si="90"/>
        <v>9.1354867205272645E-3</v>
      </c>
      <c r="Z91" s="159">
        <f t="shared" si="90"/>
        <v>7.5498877672533927E-3</v>
      </c>
      <c r="AA91" s="159">
        <f t="shared" si="90"/>
        <v>1.9135615606181367E-2</v>
      </c>
      <c r="AE91" s="159">
        <f t="shared" ref="AE91:AJ91" si="91">AE36/M36</f>
        <v>1.4004076940019219E-3</v>
      </c>
      <c r="AF91" s="159">
        <f t="shared" si="91"/>
        <v>2.4570802039616149E-3</v>
      </c>
      <c r="AG91" s="159">
        <f t="shared" si="91"/>
        <v>1.8157118063616264E-3</v>
      </c>
      <c r="AH91" s="159">
        <f t="shared" si="91"/>
        <v>6.5340988145473631E-3</v>
      </c>
      <c r="AI91" s="159">
        <f t="shared" si="91"/>
        <v>5.5471382925019264E-3</v>
      </c>
      <c r="AJ91" s="159">
        <f t="shared" si="91"/>
        <v>6.5974453759005576E-3</v>
      </c>
      <c r="AN91" s="159">
        <f t="shared" si="32"/>
        <v>-1.4272497456703802E-4</v>
      </c>
      <c r="AO91" s="159">
        <f t="shared" si="33"/>
        <v>-3.9075038129439578E-4</v>
      </c>
      <c r="AP91" s="159">
        <f t="shared" si="34"/>
        <v>-2.9414549247117256E-5</v>
      </c>
      <c r="AQ91" s="159">
        <f t="shared" si="35"/>
        <v>2.6013879059799011E-3</v>
      </c>
      <c r="AR91" s="159">
        <f t="shared" si="36"/>
        <v>2.0027494747514659E-3</v>
      </c>
      <c r="AS91" s="159">
        <f t="shared" si="37"/>
        <v>1.253817023028081E-2</v>
      </c>
    </row>
    <row r="92" spans="22:45">
      <c r="V92" s="159">
        <f t="shared" ref="V92:AA92" si="92">V37/M37</f>
        <v>1.260526213545032E-3</v>
      </c>
      <c r="W92" s="159">
        <f t="shared" si="92"/>
        <v>2.0687613055567996E-3</v>
      </c>
      <c r="X92" s="159">
        <f t="shared" si="92"/>
        <v>1.7880766751161032E-3</v>
      </c>
      <c r="Y92" s="159">
        <f t="shared" si="92"/>
        <v>9.0635205483281366E-3</v>
      </c>
      <c r="Z92" s="159">
        <f t="shared" si="92"/>
        <v>7.5029974430598353E-3</v>
      </c>
      <c r="AA92" s="159">
        <f t="shared" si="92"/>
        <v>1.8778594662560617E-2</v>
      </c>
      <c r="AE92" s="159">
        <f t="shared" ref="AE92:AJ92" si="93">AE37/M37</f>
        <v>1.4049655347625988E-3</v>
      </c>
      <c r="AF92" s="159">
        <f t="shared" si="93"/>
        <v>2.4621487450172189E-3</v>
      </c>
      <c r="AG92" s="159">
        <f t="shared" si="93"/>
        <v>1.8192883574246247E-3</v>
      </c>
      <c r="AH92" s="159">
        <f t="shared" si="93"/>
        <v>6.4866351343266671E-3</v>
      </c>
      <c r="AI92" s="159">
        <f t="shared" si="93"/>
        <v>5.5162591974380728E-3</v>
      </c>
      <c r="AJ92" s="159">
        <f t="shared" si="93"/>
        <v>6.4764547077523918E-3</v>
      </c>
      <c r="AN92" s="159">
        <f t="shared" si="32"/>
        <v>-1.4443932121756685E-4</v>
      </c>
      <c r="AO92" s="159">
        <f t="shared" si="33"/>
        <v>-3.9338743946041921E-4</v>
      </c>
      <c r="AP92" s="159">
        <f t="shared" si="34"/>
        <v>-3.1211682308521582E-5</v>
      </c>
      <c r="AQ92" s="159">
        <f t="shared" si="35"/>
        <v>2.5768854140014691E-3</v>
      </c>
      <c r="AR92" s="159">
        <f t="shared" si="36"/>
        <v>1.986738245621763E-3</v>
      </c>
      <c r="AS92" s="159">
        <f t="shared" si="37"/>
        <v>1.2302139954808226E-2</v>
      </c>
    </row>
    <row r="93" spans="22:45">
      <c r="V93" s="159">
        <f t="shared" ref="V93:AA93" si="94">V38/M38</f>
        <v>1.2633713073749351E-3</v>
      </c>
      <c r="W93" s="159">
        <f t="shared" si="94"/>
        <v>2.0711923972474206E-3</v>
      </c>
      <c r="X93" s="159">
        <f t="shared" si="94"/>
        <v>1.7898568038039536E-3</v>
      </c>
      <c r="Y93" s="159">
        <f t="shared" si="94"/>
        <v>8.9927861423077689E-3</v>
      </c>
      <c r="Z93" s="159">
        <f t="shared" si="94"/>
        <v>7.4567636878442572E-3</v>
      </c>
      <c r="AA93" s="159">
        <f t="shared" si="94"/>
        <v>1.8434745739023744E-2</v>
      </c>
      <c r="AE93" s="159">
        <f t="shared" ref="AE93:AJ93" si="95">AE38/M38</f>
        <v>1.4095273497396301E-3</v>
      </c>
      <c r="AF93" s="159">
        <f t="shared" si="95"/>
        <v>2.4672175648870389E-3</v>
      </c>
      <c r="AG93" s="159">
        <f t="shared" si="95"/>
        <v>1.822865698201194E-3</v>
      </c>
      <c r="AH93" s="159">
        <f t="shared" si="95"/>
        <v>6.4399881453247295E-3</v>
      </c>
      <c r="AI93" s="159">
        <f t="shared" si="95"/>
        <v>5.4858168229546134E-3</v>
      </c>
      <c r="AJ93" s="159">
        <f t="shared" si="95"/>
        <v>6.3599245799607204E-3</v>
      </c>
      <c r="AN93" s="159">
        <f t="shared" si="32"/>
        <v>-1.4615604236469499E-4</v>
      </c>
      <c r="AO93" s="159">
        <f t="shared" si="33"/>
        <v>-3.9602516763961843E-4</v>
      </c>
      <c r="AP93" s="159">
        <f t="shared" si="34"/>
        <v>-3.3008894397240412E-5</v>
      </c>
      <c r="AQ93" s="159">
        <f t="shared" si="35"/>
        <v>2.5527979969830394E-3</v>
      </c>
      <c r="AR93" s="159">
        <f t="shared" si="36"/>
        <v>1.9709468648896442E-3</v>
      </c>
      <c r="AS93" s="159">
        <f t="shared" si="37"/>
        <v>1.2074821159063026E-2</v>
      </c>
    </row>
    <row r="94" spans="22:45">
      <c r="V94" s="159">
        <f t="shared" ref="V94:AA94" si="96">V39/M39</f>
        <v>1.2662179874523515E-3</v>
      </c>
      <c r="W94" s="159">
        <f t="shared" si="96"/>
        <v>2.073623086667825E-3</v>
      </c>
      <c r="X94" s="159">
        <f t="shared" si="96"/>
        <v>1.791637634579927E-3</v>
      </c>
      <c r="Y94" s="159">
        <f t="shared" si="96"/>
        <v>8.923252547931965E-3</v>
      </c>
      <c r="Z94" s="159">
        <f t="shared" si="96"/>
        <v>7.4111730897180881E-3</v>
      </c>
      <c r="AA94" s="159">
        <f t="shared" si="96"/>
        <v>1.8103354139301198E-2</v>
      </c>
      <c r="AE94" s="159">
        <f t="shared" ref="AE94:AJ94" si="97">AE39/M39</f>
        <v>1.4140931181937011E-3</v>
      </c>
      <c r="AF94" s="159">
        <f t="shared" si="97"/>
        <v>2.4722866405790271E-3</v>
      </c>
      <c r="AG94" s="159">
        <f t="shared" si="97"/>
        <v>1.8264438153142689E-3</v>
      </c>
      <c r="AH94" s="159">
        <f t="shared" si="97"/>
        <v>6.3941373251649794E-3</v>
      </c>
      <c r="AI94" s="159">
        <f t="shared" si="97"/>
        <v>5.4558022489137421E-3</v>
      </c>
      <c r="AJ94" s="159">
        <f t="shared" si="97"/>
        <v>6.247612976001753E-3</v>
      </c>
      <c r="AN94" s="159">
        <f t="shared" si="32"/>
        <v>-1.4787513074134955E-4</v>
      </c>
      <c r="AO94" s="159">
        <f t="shared" si="33"/>
        <v>-3.9866355391120212E-4</v>
      </c>
      <c r="AP94" s="159">
        <f t="shared" si="34"/>
        <v>-3.4806180734341743E-5</v>
      </c>
      <c r="AQ94" s="159">
        <f t="shared" si="35"/>
        <v>2.5291152227669856E-3</v>
      </c>
      <c r="AR94" s="159">
        <f t="shared" si="36"/>
        <v>1.9553708408043464E-3</v>
      </c>
      <c r="AS94" s="159">
        <f t="shared" si="37"/>
        <v>1.1855741163299446E-2</v>
      </c>
    </row>
    <row r="95" spans="22:45">
      <c r="V95" s="159">
        <f t="shared" ref="V95:AA95" si="98">V40/M40</f>
        <v>1.2690662402708051E-3</v>
      </c>
      <c r="W95" s="159">
        <f t="shared" si="98"/>
        <v>2.0760533627551983E-3</v>
      </c>
      <c r="X95" s="159">
        <f t="shared" si="98"/>
        <v>1.7934191588442165E-3</v>
      </c>
      <c r="Y95" s="159">
        <f t="shared" si="98"/>
        <v>8.8548898392697799E-3</v>
      </c>
      <c r="Z95" s="159">
        <f t="shared" si="98"/>
        <v>7.3662125996277967E-3</v>
      </c>
      <c r="AA95" s="159">
        <f t="shared" si="98"/>
        <v>1.7783755951652141E-2</v>
      </c>
      <c r="AE95" s="159">
        <f t="shared" ref="AE95:AJ95" si="99">AE40/M40</f>
        <v>1.4186628193130157E-3</v>
      </c>
      <c r="AF95" s="159">
        <f t="shared" si="99"/>
        <v>2.477355949104372E-3</v>
      </c>
      <c r="AG95" s="159">
        <f t="shared" si="99"/>
        <v>1.8300226953769684E-3</v>
      </c>
      <c r="AH95" s="159">
        <f t="shared" si="99"/>
        <v>6.3490628334070065E-3</v>
      </c>
      <c r="AI95" s="159">
        <f t="shared" si="99"/>
        <v>5.4262067964841289E-3</v>
      </c>
      <c r="AJ95" s="159">
        <f t="shared" si="99"/>
        <v>6.1392950764331978E-3</v>
      </c>
      <c r="AN95" s="159">
        <f t="shared" si="32"/>
        <v>-1.4959657904221063E-4</v>
      </c>
      <c r="AO95" s="159">
        <f t="shared" si="33"/>
        <v>-4.0130258634917329E-4</v>
      </c>
      <c r="AP95" s="159">
        <f t="shared" si="34"/>
        <v>-3.6603536532751843E-5</v>
      </c>
      <c r="AQ95" s="159">
        <f t="shared" si="35"/>
        <v>2.5058270058627746E-3</v>
      </c>
      <c r="AR95" s="159">
        <f t="shared" si="36"/>
        <v>1.9400058031436677E-3</v>
      </c>
      <c r="AS95" s="159">
        <f t="shared" si="37"/>
        <v>1.1644460875218941E-2</v>
      </c>
    </row>
    <row r="96" spans="22:45">
      <c r="V96" s="159">
        <f t="shared" ref="V96:AA96" si="100">V41/M41</f>
        <v>1.2719160522898364E-3</v>
      </c>
      <c r="W96" s="159">
        <f t="shared" si="100"/>
        <v>2.0784832144553679E-3</v>
      </c>
      <c r="X96" s="159">
        <f t="shared" si="100"/>
        <v>1.7952013679954529E-3</v>
      </c>
      <c r="Y96" s="159">
        <f t="shared" si="100"/>
        <v>8.7876690766192193E-3</v>
      </c>
      <c r="Z96" s="159">
        <f t="shared" si="100"/>
        <v>7.3218695191664277E-3</v>
      </c>
      <c r="AA96" s="159">
        <f t="shared" si="100"/>
        <v>1.747533361682178E-2</v>
      </c>
      <c r="AE96" s="159">
        <f t="shared" ref="AE96:AJ96" si="101">AE41/M41</f>
        <v>1.4232364322136575E-3</v>
      </c>
      <c r="AF96" s="159">
        <f t="shared" si="101"/>
        <v>2.4824254674779269E-3</v>
      </c>
      <c r="AG96" s="159">
        <f t="shared" si="101"/>
        <v>1.8336023249928089E-3</v>
      </c>
      <c r="AH96" s="159">
        <f t="shared" si="101"/>
        <v>6.3047454834535234E-3</v>
      </c>
      <c r="AI96" s="159">
        <f t="shared" si="101"/>
        <v>5.3970220200348614E-3</v>
      </c>
      <c r="AJ96" s="159">
        <f t="shared" si="101"/>
        <v>6.0347617580789274E-3</v>
      </c>
      <c r="AN96" s="159">
        <f t="shared" ref="AN96:AN114" si="102">AN41/M41</f>
        <v>-1.5132037992382093E-4</v>
      </c>
      <c r="AO96" s="159">
        <f t="shared" ref="AO96:AO114" si="103">AO41/N41</f>
        <v>-4.0394225302255914E-4</v>
      </c>
      <c r="AP96" s="159">
        <f t="shared" ref="AP96:AP114" si="104">AP41/O41</f>
        <v>-3.8400956997355993E-5</v>
      </c>
      <c r="AQ96" s="159">
        <f t="shared" ref="AQ96:AQ114" si="105">AQ41/P41</f>
        <v>2.4829235931656955E-3</v>
      </c>
      <c r="AR96" s="159">
        <f t="shared" ref="AR96:AR114" si="106">AR41/Q41</f>
        <v>1.9248474991315661E-3</v>
      </c>
      <c r="AS96" s="159">
        <f t="shared" ref="AS96:AS114" si="107">AS41/R41</f>
        <v>1.1440571858742855E-2</v>
      </c>
    </row>
    <row r="97" spans="22:45">
      <c r="V97" s="159">
        <f t="shared" ref="V97:AA97" si="108">V42/M42</f>
        <v>1.2747674099352546E-3</v>
      </c>
      <c r="W97" s="159">
        <f t="shared" si="108"/>
        <v>2.0809126307230032E-3</v>
      </c>
      <c r="X97" s="159">
        <f t="shared" si="108"/>
        <v>1.7969842534308179E-3</v>
      </c>
      <c r="Y97" s="159">
        <f t="shared" si="108"/>
        <v>8.7215622662105714E-3</v>
      </c>
      <c r="Z97" s="159">
        <f t="shared" si="108"/>
        <v>7.2781314888731808E-3</v>
      </c>
      <c r="AA97" s="159">
        <f t="shared" si="108"/>
        <v>1.7177511952185559E-2</v>
      </c>
      <c r="AE97" s="159">
        <f t="shared" ref="AE97:AJ97" si="109">AE42/M42</f>
        <v>1.4278139359399521E-3</v>
      </c>
      <c r="AF97" s="159">
        <f t="shared" si="109"/>
        <v>2.4874951727186412E-3</v>
      </c>
      <c r="AG97" s="159">
        <f t="shared" si="109"/>
        <v>1.8371826907559016E-3</v>
      </c>
      <c r="AH97" s="159">
        <f t="shared" si="109"/>
        <v>6.2611667158347815E-3</v>
      </c>
      <c r="AI97" s="159">
        <f t="shared" si="109"/>
        <v>5.3682396993539857E-3</v>
      </c>
      <c r="AJ97" s="159">
        <f t="shared" si="109"/>
        <v>5.9338182476914494E-3</v>
      </c>
      <c r="AN97" s="159">
        <f t="shared" si="102"/>
        <v>-1.5304652600469737E-4</v>
      </c>
      <c r="AO97" s="159">
        <f t="shared" si="103"/>
        <v>-4.0658254199563799E-4</v>
      </c>
      <c r="AP97" s="159">
        <f t="shared" si="104"/>
        <v>-4.0198437325083682E-5</v>
      </c>
      <c r="AQ97" s="159">
        <f t="shared" si="105"/>
        <v>2.460395550375789E-3</v>
      </c>
      <c r="AR97" s="159">
        <f t="shared" si="106"/>
        <v>1.9098917895191952E-3</v>
      </c>
      <c r="AS97" s="159">
        <f t="shared" si="107"/>
        <v>1.124369370449411E-2</v>
      </c>
    </row>
    <row r="98" spans="22:45">
      <c r="V98" s="159">
        <f t="shared" ref="V98:AA98" si="110">V43/M43</f>
        <v>1.277620299599394E-3</v>
      </c>
      <c r="W98" s="159">
        <f t="shared" si="110"/>
        <v>2.0833416005218192E-3</v>
      </c>
      <c r="X98" s="159">
        <f t="shared" si="110"/>
        <v>1.7987678065461607E-3</v>
      </c>
      <c r="Y98" s="159">
        <f t="shared" si="110"/>
        <v>8.6565423218695516E-3</v>
      </c>
      <c r="Z98" s="159">
        <f t="shared" si="110"/>
        <v>7.2349864769984161E-3</v>
      </c>
      <c r="AA98" s="159">
        <f t="shared" si="110"/>
        <v>1.6889754578223306E-2</v>
      </c>
      <c r="AE98" s="159">
        <f t="shared" ref="AE98:AJ98" si="111">AE43/M43</f>
        <v>1.4323953094648395E-3</v>
      </c>
      <c r="AF98" s="159">
        <f t="shared" si="111"/>
        <v>2.4925650418499801E-3</v>
      </c>
      <c r="AG98" s="159">
        <f t="shared" si="111"/>
        <v>1.8407637792511671E-3</v>
      </c>
      <c r="AH98" s="159">
        <f t="shared" si="111"/>
        <v>6.2183085727922334E-3</v>
      </c>
      <c r="AI98" s="159">
        <f t="shared" si="111"/>
        <v>5.3398518321765617E-3</v>
      </c>
      <c r="AJ98" s="159">
        <f t="shared" si="111"/>
        <v>5.8362829118547227E-3</v>
      </c>
      <c r="AN98" s="159">
        <f t="shared" si="102"/>
        <v>-1.5477500986544549E-4</v>
      </c>
      <c r="AO98" s="159">
        <f t="shared" si="103"/>
        <v>-4.0922344132816066E-4</v>
      </c>
      <c r="AP98" s="159">
        <f t="shared" si="104"/>
        <v>-4.1995972705006311E-5</v>
      </c>
      <c r="AQ98" s="159">
        <f t="shared" si="105"/>
        <v>2.4382337490773181E-3</v>
      </c>
      <c r="AR98" s="159">
        <f t="shared" si="106"/>
        <v>1.8951346448218538E-3</v>
      </c>
      <c r="AS98" s="159">
        <f t="shared" si="107"/>
        <v>1.1053471666368582E-2</v>
      </c>
    </row>
    <row r="99" spans="22:45">
      <c r="V99" s="159">
        <f t="shared" ref="V99:AA99" si="112">V44/M44</f>
        <v>1.2804747076413684E-3</v>
      </c>
      <c r="W99" s="159">
        <f t="shared" si="112"/>
        <v>2.0857701128247749E-3</v>
      </c>
      <c r="X99" s="159">
        <f t="shared" si="112"/>
        <v>1.8005520187361118E-3</v>
      </c>
      <c r="Y99" s="159">
        <f t="shared" si="112"/>
        <v>8.5925830285299067E-3</v>
      </c>
      <c r="Z99" s="159">
        <f t="shared" si="112"/>
        <v>7.192422768712568E-3</v>
      </c>
      <c r="AA99" s="159">
        <f t="shared" si="112"/>
        <v>1.6611560700612555E-2</v>
      </c>
      <c r="AE99" s="159">
        <f t="shared" ref="AE99:AJ99" si="113">AE44/M44</f>
        <v>1.4369805316902422E-3</v>
      </c>
      <c r="AF99" s="159">
        <f t="shared" si="113"/>
        <v>2.4976350519003545E-3</v>
      </c>
      <c r="AG99" s="159">
        <f t="shared" si="113"/>
        <v>1.8443455770545342E-3</v>
      </c>
      <c r="AH99" s="159">
        <f t="shared" si="113"/>
        <v>6.1761536740883739E-3</v>
      </c>
      <c r="AI99" s="159">
        <f t="shared" si="113"/>
        <v>5.3118506270079541E-3</v>
      </c>
      <c r="AJ99" s="159">
        <f t="shared" si="113"/>
        <v>5.741986167309694E-3</v>
      </c>
      <c r="AN99" s="159">
        <f t="shared" si="102"/>
        <v>-1.5650582404887385E-4</v>
      </c>
      <c r="AO99" s="159">
        <f t="shared" si="103"/>
        <v>-4.1186493907557952E-4</v>
      </c>
      <c r="AP99" s="159">
        <f t="shared" si="104"/>
        <v>-4.3793558318422289E-5</v>
      </c>
      <c r="AQ99" s="159">
        <f t="shared" si="105"/>
        <v>2.416429354441532E-3</v>
      </c>
      <c r="AR99" s="159">
        <f t="shared" si="106"/>
        <v>1.8805721417046136E-3</v>
      </c>
      <c r="AS99" s="159">
        <f t="shared" si="107"/>
        <v>1.086957453330286E-2</v>
      </c>
    </row>
    <row r="100" spans="22:45">
      <c r="V100" s="159">
        <f t="shared" ref="V100:AA100" si="114">V45/M45</f>
        <v>1.2833306203873295E-3</v>
      </c>
      <c r="W100" s="159">
        <f t="shared" si="114"/>
        <v>2.0881981566142739E-3</v>
      </c>
      <c r="X100" s="159">
        <f t="shared" si="114"/>
        <v>1.802336881394196E-3</v>
      </c>
      <c r="Y100" s="159">
        <f t="shared" si="114"/>
        <v>8.5296590074922067E-3</v>
      </c>
      <c r="Z100" s="159">
        <f t="shared" si="114"/>
        <v>7.1504289557386969E-3</v>
      </c>
      <c r="AA100" s="159">
        <f t="shared" si="114"/>
        <v>1.6342462207326984E-2</v>
      </c>
      <c r="AE100" s="159">
        <f t="shared" ref="AE100:AJ100" si="115">AE45/M45</f>
        <v>1.4415695814474392E-3</v>
      </c>
      <c r="AF100" s="159">
        <f t="shared" si="115"/>
        <v>2.5027051799035465E-3</v>
      </c>
      <c r="AG100" s="159">
        <f t="shared" si="115"/>
        <v>1.8479280707331533E-3</v>
      </c>
      <c r="AH100" s="159">
        <f t="shared" si="115"/>
        <v>6.1346851939742637E-3</v>
      </c>
      <c r="AI100" s="159">
        <f t="shared" si="115"/>
        <v>5.2842284962288689E-3</v>
      </c>
      <c r="AJ100" s="159">
        <f t="shared" si="115"/>
        <v>5.650769497949514E-3</v>
      </c>
      <c r="AN100" s="159">
        <f t="shared" si="102"/>
        <v>-1.5823896106010969E-4</v>
      </c>
      <c r="AO100" s="159">
        <f t="shared" si="103"/>
        <v>-4.1450702328927269E-4</v>
      </c>
      <c r="AP100" s="159">
        <f t="shared" si="104"/>
        <v>-4.5591189338957291E-5</v>
      </c>
      <c r="AQ100" s="159">
        <f t="shared" si="105"/>
        <v>2.394973813517943E-3</v>
      </c>
      <c r="AR100" s="159">
        <f t="shared" si="106"/>
        <v>1.8662004595098281E-3</v>
      </c>
      <c r="AS100" s="159">
        <f t="shared" si="107"/>
        <v>1.0691692709377469E-2</v>
      </c>
    </row>
    <row r="101" spans="22:45">
      <c r="V101" s="159">
        <f t="shared" ref="V101:AA101" si="116">V46/M46</f>
        <v>1.2861880241307256E-3</v>
      </c>
      <c r="W101" s="159">
        <f t="shared" si="116"/>
        <v>2.0906257208823647E-3</v>
      </c>
      <c r="X101" s="159">
        <f t="shared" si="116"/>
        <v>1.8041223859129485E-3</v>
      </c>
      <c r="Y101" s="159">
        <f t="shared" si="116"/>
        <v>8.4677456833321622E-3</v>
      </c>
      <c r="Z101" s="159">
        <f t="shared" si="116"/>
        <v>7.1089939263893533E-3</v>
      </c>
      <c r="AA101" s="159">
        <f t="shared" si="116"/>
        <v>1.6082021045341854E-2</v>
      </c>
      <c r="AE101" s="159">
        <f t="shared" ref="AE101:AJ101" si="117">AE46/M46</f>
        <v>1.4461624374974434E-3</v>
      </c>
      <c r="AF101" s="159">
        <f t="shared" si="117"/>
        <v>2.5077754028991375E-3</v>
      </c>
      <c r="AG101" s="159">
        <f t="shared" si="117"/>
        <v>1.8515112468455981E-3</v>
      </c>
      <c r="AH101" s="159">
        <f t="shared" si="117"/>
        <v>6.0938868392506167E-3</v>
      </c>
      <c r="AI101" s="159">
        <f t="shared" si="117"/>
        <v>5.2569780494692835E-3</v>
      </c>
      <c r="AJ101" s="159">
        <f t="shared" si="117"/>
        <v>5.5624845664976018E-3</v>
      </c>
      <c r="AN101" s="159">
        <f t="shared" si="102"/>
        <v>-1.5997441336671787E-4</v>
      </c>
      <c r="AO101" s="159">
        <f t="shared" si="103"/>
        <v>-4.1714968201677304E-4</v>
      </c>
      <c r="AP101" s="159">
        <f t="shared" si="104"/>
        <v>-4.7388860932649601E-5</v>
      </c>
      <c r="AQ101" s="159">
        <f t="shared" si="105"/>
        <v>2.3738588440815455E-3</v>
      </c>
      <c r="AR101" s="159">
        <f t="shared" si="106"/>
        <v>1.8520158769200698E-3</v>
      </c>
      <c r="AS101" s="159">
        <f t="shared" si="107"/>
        <v>1.0519536478844252E-2</v>
      </c>
    </row>
    <row r="102" spans="22:45">
      <c r="V102" s="159">
        <f t="shared" ref="V102:AA102" si="118">V47/M47</f>
        <v>1.2890469051325621E-3</v>
      </c>
      <c r="W102" s="159">
        <f t="shared" si="118"/>
        <v>2.0930527946309398E-3</v>
      </c>
      <c r="X102" s="159">
        <f t="shared" si="118"/>
        <v>1.8059085236840308E-3</v>
      </c>
      <c r="Y102" s="159">
        <f t="shared" si="118"/>
        <v>8.4068192523677442E-3</v>
      </c>
      <c r="Z102" s="159">
        <f t="shared" si="118"/>
        <v>7.0681068559895321E-3</v>
      </c>
      <c r="AA102" s="159">
        <f t="shared" si="118"/>
        <v>1.5829826846022608E-2</v>
      </c>
      <c r="AE102" s="159">
        <f t="shared" ref="AE102:AJ102" si="119">AE47/M47</f>
        <v>1.4507590785313798E-3</v>
      </c>
      <c r="AF102" s="159">
        <f t="shared" si="119"/>
        <v>2.512845697932929E-3</v>
      </c>
      <c r="AG102" s="159">
        <f t="shared" si="119"/>
        <v>1.855095091942077E-3</v>
      </c>
      <c r="AH102" s="159">
        <f t="shared" si="119"/>
        <v>6.0537428283623474E-3</v>
      </c>
      <c r="AI102" s="159">
        <f t="shared" si="119"/>
        <v>5.2300920872391313E-3</v>
      </c>
      <c r="AJ102" s="159">
        <f t="shared" si="119"/>
        <v>5.4769924103968866E-3</v>
      </c>
      <c r="AN102" s="159">
        <f t="shared" si="102"/>
        <v>-1.6171217339881757E-4</v>
      </c>
      <c r="AO102" s="159">
        <f t="shared" si="103"/>
        <v>-4.1979290330198914E-4</v>
      </c>
      <c r="AP102" s="159">
        <f t="shared" si="104"/>
        <v>-4.9186568258046148E-5</v>
      </c>
      <c r="AQ102" s="159">
        <f t="shared" si="105"/>
        <v>2.3530764240053972E-3</v>
      </c>
      <c r="AR102" s="159">
        <f t="shared" si="106"/>
        <v>1.8380147687504006E-3</v>
      </c>
      <c r="AS102" s="159">
        <f t="shared" si="107"/>
        <v>1.035283443562572E-2</v>
      </c>
    </row>
    <row r="103" spans="22:45">
      <c r="V103" s="159">
        <f t="shared" ref="V103:AA103" si="120">V48/M48</f>
        <v>1.2919072496216624E-3</v>
      </c>
      <c r="W103" s="159">
        <f t="shared" si="120"/>
        <v>2.0954793668719347E-3</v>
      </c>
      <c r="X103" s="159">
        <f t="shared" si="120"/>
        <v>1.8076952860983421E-3</v>
      </c>
      <c r="Y103" s="159">
        <f t="shared" si="120"/>
        <v>8.3468566526001507E-3</v>
      </c>
      <c r="Z103" s="159">
        <f t="shared" si="120"/>
        <v>7.0277571976683131E-3</v>
      </c>
      <c r="AA103" s="159">
        <f t="shared" si="120"/>
        <v>1.558549477212055E-2</v>
      </c>
      <c r="AE103" s="159">
        <f t="shared" ref="AE103:AJ103" si="121">AE48/M48</f>
        <v>1.4553594831708686E-3</v>
      </c>
      <c r="AF103" s="159">
        <f t="shared" si="121"/>
        <v>2.5179160420573696E-3</v>
      </c>
      <c r="AG103" s="159">
        <f t="shared" si="121"/>
        <v>1.8586795925646382E-3</v>
      </c>
      <c r="AH103" s="159">
        <f t="shared" si="121"/>
        <v>6.0142378714702358E-3</v>
      </c>
      <c r="AI103" s="159">
        <f t="shared" si="121"/>
        <v>5.2035635948042159E-3</v>
      </c>
      <c r="AJ103" s="159">
        <f t="shared" si="121"/>
        <v>5.39416271274149E-3</v>
      </c>
      <c r="AN103" s="159">
        <f t="shared" si="102"/>
        <v>-1.6345223354920601E-4</v>
      </c>
      <c r="AO103" s="159">
        <f t="shared" si="103"/>
        <v>-4.2243667518543474E-4</v>
      </c>
      <c r="AP103" s="159">
        <f t="shared" si="104"/>
        <v>-5.0984306466296044E-5</v>
      </c>
      <c r="AQ103" s="159">
        <f t="shared" si="105"/>
        <v>2.3326187811299149E-3</v>
      </c>
      <c r="AR103" s="159">
        <f t="shared" si="106"/>
        <v>1.8241936028640972E-3</v>
      </c>
      <c r="AS103" s="159">
        <f t="shared" si="107"/>
        <v>1.019133205937906E-2</v>
      </c>
    </row>
    <row r="104" spans="22:45">
      <c r="V104" s="159">
        <f t="shared" ref="V104:AA104" si="122">V49/M49</f>
        <v>1.2947690437949333E-3</v>
      </c>
      <c r="W104" s="159">
        <f t="shared" si="122"/>
        <v>2.0979054266275238E-3</v>
      </c>
      <c r="X104" s="159">
        <f t="shared" si="122"/>
        <v>1.8094826645461367E-3</v>
      </c>
      <c r="Y104" s="159">
        <f t="shared" si="122"/>
        <v>8.2878355350488233E-3</v>
      </c>
      <c r="Z104" s="159">
        <f t="shared" si="122"/>
        <v>6.9879346735027825E-3</v>
      </c>
      <c r="AA104" s="159">
        <f t="shared" si="122"/>
        <v>1.5348663562617213E-2</v>
      </c>
      <c r="AE104" s="159">
        <f t="shared" ref="AE104:AJ104" si="123">AE49/M49</f>
        <v>1.4599636299684113E-3</v>
      </c>
      <c r="AF104" s="159">
        <f t="shared" si="123"/>
        <v>2.5229864123319781E-3</v>
      </c>
      <c r="AG104" s="159">
        <f t="shared" si="123"/>
        <v>1.8622647352473784E-3</v>
      </c>
      <c r="AH104" s="159">
        <f t="shared" si="123"/>
        <v>5.9753571514468235E-3</v>
      </c>
      <c r="AI104" s="159">
        <f t="shared" si="123"/>
        <v>5.1773857362963855E-3</v>
      </c>
      <c r="AJ104" s="159">
        <f t="shared" si="123"/>
        <v>5.3138731402055861E-3</v>
      </c>
      <c r="AN104" s="159">
        <f t="shared" si="102"/>
        <v>-1.6519458617347813E-4</v>
      </c>
      <c r="AO104" s="159">
        <f t="shared" si="103"/>
        <v>-4.2508098570445419E-4</v>
      </c>
      <c r="AP104" s="159">
        <f t="shared" si="104"/>
        <v>-5.2782070701241537E-5</v>
      </c>
      <c r="AQ104" s="159">
        <f t="shared" si="105"/>
        <v>2.3124783836019993E-3</v>
      </c>
      <c r="AR104" s="159">
        <f t="shared" si="106"/>
        <v>1.8105489372063975E-3</v>
      </c>
      <c r="AS104" s="159">
        <f t="shared" si="107"/>
        <v>1.0034790422411628E-2</v>
      </c>
    </row>
    <row r="105" spans="22:45">
      <c r="V105" s="159">
        <f t="shared" ref="V105:AA105" si="124">V50/M50</f>
        <v>1.2976322738176276E-3</v>
      </c>
      <c r="W105" s="159">
        <f t="shared" si="124"/>
        <v>2.1003309629303245E-3</v>
      </c>
      <c r="X105" s="159">
        <f t="shared" si="124"/>
        <v>1.8112706504171403E-3</v>
      </c>
      <c r="Y105" s="159">
        <f t="shared" si="124"/>
        <v>8.2297342364057585E-3</v>
      </c>
      <c r="Z105" s="159">
        <f t="shared" si="124"/>
        <v>6.9486292659985847E-3</v>
      </c>
      <c r="AA105" s="159">
        <f t="shared" si="124"/>
        <v>1.5118993754525996E-2</v>
      </c>
      <c r="AE105" s="159">
        <f t="shared" ref="AE105:AJ105" si="125">AE50/M50</f>
        <v>1.4645714974077762E-3</v>
      </c>
      <c r="AF105" s="159">
        <f t="shared" si="125"/>
        <v>2.5280567858237705E-3</v>
      </c>
      <c r="AG105" s="159">
        <f t="shared" si="125"/>
        <v>1.8658505065166501E-3</v>
      </c>
      <c r="AH105" s="159">
        <f t="shared" si="125"/>
        <v>5.9370863057469367E-3</v>
      </c>
      <c r="AI105" s="159">
        <f t="shared" si="125"/>
        <v>5.1515518490475986E-3</v>
      </c>
      <c r="AJ105" s="159">
        <f t="shared" si="125"/>
        <v>5.2360087408950045E-3</v>
      </c>
      <c r="AN105" s="159">
        <f t="shared" si="102"/>
        <v>-1.669392235901486E-4</v>
      </c>
      <c r="AO105" s="159">
        <f t="shared" si="103"/>
        <v>-4.2772582289344604E-4</v>
      </c>
      <c r="AP105" s="159">
        <f t="shared" si="104"/>
        <v>-5.4579856099509907E-5</v>
      </c>
      <c r="AQ105" s="159">
        <f t="shared" si="105"/>
        <v>2.2926479306588205E-3</v>
      </c>
      <c r="AR105" s="159">
        <f t="shared" si="106"/>
        <v>1.7970774169509865E-3</v>
      </c>
      <c r="AS105" s="159">
        <f t="shared" si="107"/>
        <v>9.8829850136309925E-3</v>
      </c>
    </row>
    <row r="106" spans="22:45">
      <c r="V106" s="159">
        <f t="shared" ref="V106:AA106" si="126">V51/M51</f>
        <v>1.3004969258236109E-3</v>
      </c>
      <c r="W106" s="159">
        <f t="shared" si="126"/>
        <v>2.1027559648235882E-3</v>
      </c>
      <c r="X106" s="159">
        <f t="shared" si="126"/>
        <v>1.81305923510066E-3</v>
      </c>
      <c r="Y106" s="159">
        <f t="shared" si="126"/>
        <v>8.1725317529386873E-3</v>
      </c>
      <c r="Z106" s="159">
        <f t="shared" si="126"/>
        <v>6.9098312098922832E-3</v>
      </c>
      <c r="AA106" s="159">
        <f t="shared" si="126"/>
        <v>1.4896166063243349E-2</v>
      </c>
      <c r="AE106" s="159">
        <f t="shared" ref="AE106:AJ106" si="127">AE51/M51</f>
        <v>1.4691830639043918E-3</v>
      </c>
      <c r="AF106" s="159">
        <f t="shared" si="127"/>
        <v>2.5331271396076796E-3</v>
      </c>
      <c r="AG106" s="159">
        <f t="shared" si="127"/>
        <v>1.8694368928912715E-3</v>
      </c>
      <c r="AH106" s="159">
        <f t="shared" si="127"/>
        <v>5.899411409106211E-3</v>
      </c>
      <c r="AI106" s="159">
        <f t="shared" si="127"/>
        <v>5.1260554381380111E-3</v>
      </c>
      <c r="AJ106" s="159">
        <f t="shared" si="127"/>
        <v>5.1604613958882196E-3</v>
      </c>
      <c r="AN106" s="159">
        <f t="shared" si="102"/>
        <v>-1.6868613808078084E-4</v>
      </c>
      <c r="AO106" s="159">
        <f t="shared" si="103"/>
        <v>-4.3037117478409131E-4</v>
      </c>
      <c r="AP106" s="159">
        <f t="shared" si="104"/>
        <v>-5.6377657790611503E-5</v>
      </c>
      <c r="AQ106" s="159">
        <f t="shared" si="105"/>
        <v>2.2731203438324764E-3</v>
      </c>
      <c r="AR106" s="159">
        <f t="shared" si="106"/>
        <v>1.7837757717542721E-3</v>
      </c>
      <c r="AS106" s="159">
        <f t="shared" si="107"/>
        <v>9.735704667355129E-3</v>
      </c>
    </row>
    <row r="107" spans="22:45">
      <c r="V107" s="159">
        <f t="shared" ref="V107:AA107" si="128">V52/M52</f>
        <v>1.3033629859156295E-3</v>
      </c>
      <c r="W107" s="159">
        <f t="shared" si="128"/>
        <v>2.1051804213614049E-3</v>
      </c>
      <c r="X107" s="159">
        <f t="shared" si="128"/>
        <v>1.814848409985707E-3</v>
      </c>
      <c r="Y107" s="159">
        <f t="shared" si="128"/>
        <v>8.1162077155772141E-3</v>
      </c>
      <c r="Z107" s="159">
        <f t="shared" si="128"/>
        <v>6.8715309842614369E-3</v>
      </c>
      <c r="AA107" s="159">
        <f t="shared" si="128"/>
        <v>1.4679879905198149E-2</v>
      </c>
      <c r="AE107" s="159">
        <f t="shared" ref="AE107:AJ107" si="129">AE52/M52</f>
        <v>1.4737983078057385E-3</v>
      </c>
      <c r="AF107" s="159">
        <f t="shared" si="129"/>
        <v>2.5381974507669822E-3</v>
      </c>
      <c r="AG107" s="159">
        <f t="shared" si="129"/>
        <v>1.8730238808827313E-3</v>
      </c>
      <c r="AH107" s="159">
        <f t="shared" si="129"/>
        <v>5.8623189570238517E-3</v>
      </c>
      <c r="AI107" s="159">
        <f t="shared" si="129"/>
        <v>5.1008901711487109E-3</v>
      </c>
      <c r="AJ107" s="159">
        <f t="shared" si="129"/>
        <v>5.0871293189635215E-3</v>
      </c>
      <c r="AN107" s="159">
        <f t="shared" si="102"/>
        <v>-1.70435321890109E-4</v>
      </c>
      <c r="AO107" s="159">
        <f t="shared" si="103"/>
        <v>-4.3301702940557748E-4</v>
      </c>
      <c r="AP107" s="159">
        <f t="shared" si="104"/>
        <v>-5.8175470897024198E-5</v>
      </c>
      <c r="AQ107" s="159">
        <f t="shared" si="105"/>
        <v>2.2538887585533619E-3</v>
      </c>
      <c r="AR107" s="159">
        <f t="shared" si="106"/>
        <v>1.7706408131127264E-3</v>
      </c>
      <c r="AS107" s="159">
        <f t="shared" si="107"/>
        <v>9.5927505862346274E-3</v>
      </c>
    </row>
    <row r="108" spans="22:45">
      <c r="V108" s="159">
        <f t="shared" ref="V108:AA108" si="130">V53/M53</f>
        <v>1.3062304401655783E-3</v>
      </c>
      <c r="W108" s="159">
        <f t="shared" si="130"/>
        <v>2.1076043216088913E-3</v>
      </c>
      <c r="X108" s="159">
        <f t="shared" si="130"/>
        <v>1.8166381664611055E-3</v>
      </c>
      <c r="Y108" s="159">
        <f t="shared" si="130"/>
        <v>8.0607423661196841E-3</v>
      </c>
      <c r="Z108" s="159">
        <f t="shared" si="130"/>
        <v>6.833719304928979E-3</v>
      </c>
      <c r="AA108" s="159">
        <f t="shared" si="130"/>
        <v>1.4469852048424107E-2</v>
      </c>
      <c r="AE108" s="159">
        <f t="shared" ref="AE108:AJ108" si="131">AE53/M53</f>
        <v>1.4784172073917456E-3</v>
      </c>
      <c r="AF108" s="159">
        <f t="shared" si="131"/>
        <v>2.5432676963937175E-3</v>
      </c>
      <c r="AG108" s="159">
        <f t="shared" si="131"/>
        <v>1.8766114569954016E-3</v>
      </c>
      <c r="AH108" s="159">
        <f t="shared" si="131"/>
        <v>5.8257958499884433E-3</v>
      </c>
      <c r="AI108" s="159">
        <f t="shared" si="131"/>
        <v>5.076049873110184E-3</v>
      </c>
      <c r="AJ108" s="159">
        <f t="shared" si="131"/>
        <v>5.0159165996445827E-3</v>
      </c>
      <c r="AN108" s="159">
        <f t="shared" si="102"/>
        <v>-1.7218676722616743E-4</v>
      </c>
      <c r="AO108" s="159">
        <f t="shared" si="103"/>
        <v>-4.356633747848262E-4</v>
      </c>
      <c r="AP108" s="159">
        <f t="shared" si="104"/>
        <v>-5.9973290534296277E-5</v>
      </c>
      <c r="AQ108" s="159">
        <f t="shared" si="105"/>
        <v>2.2349465161312404E-3</v>
      </c>
      <c r="AR108" s="159">
        <f t="shared" si="106"/>
        <v>1.7576694318187948E-3</v>
      </c>
      <c r="AS108" s="159">
        <f t="shared" si="107"/>
        <v>9.4539354487795223E-3</v>
      </c>
    </row>
    <row r="109" spans="22:45">
      <c r="V109" s="159">
        <f t="shared" ref="V109:AA109" si="132">V54/M54</f>
        <v>1.3090992746147727E-3</v>
      </c>
      <c r="W109" s="159">
        <f t="shared" si="132"/>
        <v>2.1100276546423963E-3</v>
      </c>
      <c r="X109" s="159">
        <f t="shared" si="132"/>
        <v>1.8184284959156121E-3</v>
      </c>
      <c r="Y109" s="159">
        <f t="shared" si="132"/>
        <v>8.0061165345025487E-3</v>
      </c>
      <c r="Z109" s="159">
        <f t="shared" si="132"/>
        <v>6.7963871171492123E-3</v>
      </c>
      <c r="AA109" s="159">
        <f t="shared" si="132"/>
        <v>1.426581537831618E-2</v>
      </c>
      <c r="AE109" s="159">
        <f t="shared" ref="AE109:AJ109" si="133">AE54/M54</f>
        <v>1.4830397408751919E-3</v>
      </c>
      <c r="AF109" s="159">
        <f t="shared" si="133"/>
        <v>2.5483378535891112E-3</v>
      </c>
      <c r="AG109" s="159">
        <f t="shared" si="133"/>
        <v>1.8801996077267462E-3</v>
      </c>
      <c r="AH109" s="159">
        <f t="shared" si="133"/>
        <v>5.7898293784081354E-3</v>
      </c>
      <c r="AI109" s="159">
        <f t="shared" si="133"/>
        <v>5.0515285216380665E-3</v>
      </c>
      <c r="AJ109" s="159">
        <f t="shared" si="133"/>
        <v>4.9467327852505648E-3</v>
      </c>
      <c r="AN109" s="159">
        <f t="shared" si="102"/>
        <v>-1.7394046626041911E-4</v>
      </c>
      <c r="AO109" s="159">
        <f t="shared" si="103"/>
        <v>-4.3831019894671476E-4</v>
      </c>
      <c r="AP109" s="159">
        <f t="shared" si="104"/>
        <v>-6.1771111811134138E-5</v>
      </c>
      <c r="AQ109" s="159">
        <f t="shared" si="105"/>
        <v>2.2162871560944134E-3</v>
      </c>
      <c r="AR109" s="159">
        <f t="shared" si="106"/>
        <v>1.7448585955111458E-3</v>
      </c>
      <c r="AS109" s="159">
        <f t="shared" si="107"/>
        <v>9.3190825930656151E-3</v>
      </c>
    </row>
    <row r="110" spans="22:45">
      <c r="V110" s="159">
        <f t="shared" ref="V110:AA110" si="134">V55/M55</f>
        <v>1.3119694752742189E-3</v>
      </c>
      <c r="W110" s="159">
        <f t="shared" si="134"/>
        <v>2.1124504095496907E-3</v>
      </c>
      <c r="X110" s="159">
        <f t="shared" si="134"/>
        <v>1.820219389738029E-3</v>
      </c>
      <c r="Y110" s="159">
        <f t="shared" si="134"/>
        <v>7.9523116170771655E-3</v>
      </c>
      <c r="Z110" s="159">
        <f t="shared" si="134"/>
        <v>6.7595255885632699E-3</v>
      </c>
      <c r="AA110" s="159">
        <f t="shared" si="134"/>
        <v>1.4067517767261369E-2</v>
      </c>
      <c r="AE110" s="159">
        <f t="shared" ref="AE110:AJ110" si="135">AE55/M55</f>
        <v>1.4876658864021038E-3</v>
      </c>
      <c r="AF110" s="159">
        <f t="shared" si="135"/>
        <v>2.5534078994639969E-3</v>
      </c>
      <c r="AG110" s="159">
        <f t="shared" si="135"/>
        <v>1.8837883195675271E-3</v>
      </c>
      <c r="AH110" s="159">
        <f t="shared" si="135"/>
        <v>5.7544072082087467E-3</v>
      </c>
      <c r="AI110" s="159">
        <f t="shared" si="135"/>
        <v>5.0273202422481088E-3</v>
      </c>
      <c r="AJ110" s="159">
        <f t="shared" si="135"/>
        <v>4.8794924981210575E-3</v>
      </c>
      <c r="AN110" s="159">
        <f t="shared" si="102"/>
        <v>-1.7569641112788497E-4</v>
      </c>
      <c r="AO110" s="159">
        <f t="shared" si="103"/>
        <v>-4.4095748991430613E-4</v>
      </c>
      <c r="AP110" s="159">
        <f t="shared" si="104"/>
        <v>-6.356892982949805E-5</v>
      </c>
      <c r="AQ110" s="159">
        <f t="shared" si="105"/>
        <v>2.1979044088684188E-3</v>
      </c>
      <c r="AR110" s="159">
        <f t="shared" si="106"/>
        <v>1.7322053463151616E-3</v>
      </c>
      <c r="AS110" s="159">
        <f t="shared" si="107"/>
        <v>9.1880252691403114E-3</v>
      </c>
    </row>
    <row r="111" spans="22:45">
      <c r="V111" s="159">
        <f t="shared" ref="V111:AA111" si="136">V56/M56</f>
        <v>1.3148410281248867E-3</v>
      </c>
      <c r="W111" s="159">
        <f t="shared" si="136"/>
        <v>2.114872575430166E-3</v>
      </c>
      <c r="X111" s="159">
        <f t="shared" si="136"/>
        <v>1.8220108393173211E-3</v>
      </c>
      <c r="Y111" s="159">
        <f t="shared" si="136"/>
        <v>7.8993095558423793E-3</v>
      </c>
      <c r="Z111" s="159">
        <f t="shared" si="136"/>
        <v>6.7231261024125535E-3</v>
      </c>
      <c r="AA111" s="159">
        <f t="shared" si="136"/>
        <v>1.3874721038085853E-2</v>
      </c>
      <c r="AE111" s="159">
        <f t="shared" ref="AE111:AJ111" si="137">AE56/M56</f>
        <v>1.4922956220521644E-3</v>
      </c>
      <c r="AF111" s="159">
        <f t="shared" si="137"/>
        <v>2.5584778111392365E-3</v>
      </c>
      <c r="AG111" s="159">
        <f t="shared" si="137"/>
        <v>1.8873775790020141E-3</v>
      </c>
      <c r="AH111" s="159">
        <f t="shared" si="137"/>
        <v>5.7195173670655285E-3</v>
      </c>
      <c r="AI111" s="159">
        <f t="shared" si="137"/>
        <v>5.0034193038427212E-3</v>
      </c>
      <c r="AJ111" s="159">
        <f t="shared" si="137"/>
        <v>4.8141150846098867E-3</v>
      </c>
      <c r="AN111" s="159">
        <f t="shared" si="102"/>
        <v>-1.7745459392727773E-4</v>
      </c>
      <c r="AO111" s="159">
        <f t="shared" si="103"/>
        <v>-4.4360523570907066E-4</v>
      </c>
      <c r="AP111" s="159">
        <f t="shared" si="104"/>
        <v>-6.5366739684692793E-5</v>
      </c>
      <c r="AQ111" s="159">
        <f t="shared" si="105"/>
        <v>2.1797921887768512E-3</v>
      </c>
      <c r="AR111" s="159">
        <f t="shared" si="106"/>
        <v>1.719706798569833E-3</v>
      </c>
      <c r="AS111" s="159">
        <f t="shared" si="107"/>
        <v>9.0606059534759659E-3</v>
      </c>
    </row>
    <row r="112" spans="22:45">
      <c r="V112" s="159">
        <f t="shared" ref="V112:AA112" si="138">V57/M57</f>
        <v>1.3177139191179854E-3</v>
      </c>
      <c r="W112" s="159">
        <f t="shared" si="138"/>
        <v>2.1172941413950268E-3</v>
      </c>
      <c r="X112" s="159">
        <f t="shared" si="138"/>
        <v>1.8238028360427325E-3</v>
      </c>
      <c r="Y112" s="159">
        <f t="shared" si="138"/>
        <v>7.8470928185841744E-3</v>
      </c>
      <c r="Z112" s="159">
        <f t="shared" si="138"/>
        <v>6.6871802509992006E-3</v>
      </c>
      <c r="AA112" s="159">
        <f t="shared" si="138"/>
        <v>1.3687200012358333E-2</v>
      </c>
      <c r="AE112" s="159">
        <f t="shared" ref="AE112:AJ112" si="139">AE57/M57</f>
        <v>1.4969289258391189E-3</v>
      </c>
      <c r="AF112" s="159">
        <f t="shared" si="139"/>
        <v>2.5635475657461424E-3</v>
      </c>
      <c r="AG112" s="159">
        <f t="shared" si="139"/>
        <v>1.8909673725081967E-3</v>
      </c>
      <c r="AH112" s="159">
        <f t="shared" si="139"/>
        <v>5.685148231236275E-3</v>
      </c>
      <c r="AI112" s="159">
        <f t="shared" si="139"/>
        <v>4.9798201143617851E-3</v>
      </c>
      <c r="AJ112" s="159">
        <f t="shared" si="139"/>
        <v>4.7505242928136274E-3</v>
      </c>
      <c r="AN112" s="159">
        <f t="shared" si="102"/>
        <v>-1.7921500672113351E-4</v>
      </c>
      <c r="AO112" s="159">
        <f t="shared" si="103"/>
        <v>-4.4625342435111574E-4</v>
      </c>
      <c r="AP112" s="159">
        <f t="shared" si="104"/>
        <v>-6.7164536465464278E-5</v>
      </c>
      <c r="AQ112" s="159">
        <f t="shared" si="105"/>
        <v>2.1619445873478998E-3</v>
      </c>
      <c r="AR112" s="159">
        <f t="shared" si="106"/>
        <v>1.7073601366374156E-3</v>
      </c>
      <c r="AS112" s="159">
        <f t="shared" si="107"/>
        <v>8.9366757195447066E-3</v>
      </c>
    </row>
    <row r="113" spans="22:45">
      <c r="V113" s="159">
        <f t="shared" ref="V113:AA113" si="140">V58/M58</f>
        <v>1.3205881341752377E-3</v>
      </c>
      <c r="W113" s="159">
        <f t="shared" si="140"/>
        <v>2.1197150965674896E-3</v>
      </c>
      <c r="X113" s="159">
        <f t="shared" si="140"/>
        <v>1.8255953713038986E-3</v>
      </c>
      <c r="Y113" s="159">
        <f t="shared" si="140"/>
        <v>7.7956443798764914E-3</v>
      </c>
      <c r="Z113" s="159">
        <f t="shared" si="140"/>
        <v>6.6516798293831201E-3</v>
      </c>
      <c r="AA113" s="159">
        <f t="shared" si="140"/>
        <v>1.3504741635554127E-2</v>
      </c>
      <c r="AE113" s="159">
        <f t="shared" ref="AE113:AJ113" si="141">AE58/M58</f>
        <v>1.5015657757111828E-3</v>
      </c>
      <c r="AF113" s="159">
        <f t="shared" si="141"/>
        <v>2.568617140426895E-3</v>
      </c>
      <c r="AG113" s="159">
        <f t="shared" si="141"/>
        <v>1.8945576865579928E-3</v>
      </c>
      <c r="AH113" s="159">
        <f t="shared" si="141"/>
        <v>5.6512885129653898E-3</v>
      </c>
      <c r="AI113" s="159">
        <f t="shared" si="141"/>
        <v>4.956517216590824E-3</v>
      </c>
      <c r="AJ113" s="159">
        <f t="shared" si="141"/>
        <v>4.6886479763273729E-3</v>
      </c>
      <c r="AN113" s="159">
        <f t="shared" si="102"/>
        <v>-1.8097764153594519E-4</v>
      </c>
      <c r="AO113" s="159">
        <f t="shared" si="103"/>
        <v>-4.4890204385940557E-4</v>
      </c>
      <c r="AP113" s="159">
        <f t="shared" si="104"/>
        <v>-6.8962315254094241E-5</v>
      </c>
      <c r="AQ113" s="159">
        <f t="shared" si="105"/>
        <v>2.1443558669111016E-3</v>
      </c>
      <c r="AR113" s="159">
        <f t="shared" si="106"/>
        <v>1.6951626127922955E-3</v>
      </c>
      <c r="AS113" s="159">
        <f t="shared" si="107"/>
        <v>8.8160936592267553E-3</v>
      </c>
    </row>
    <row r="114" spans="22:45">
      <c r="V114" s="159">
        <f t="shared" ref="V114:AA114" si="142">V59/M59</f>
        <v>1.3234636591891585E-3</v>
      </c>
      <c r="W114" s="159">
        <f t="shared" si="142"/>
        <v>2.1221354300829717E-3</v>
      </c>
      <c r="X114" s="159">
        <f t="shared" si="142"/>
        <v>1.8273884364909654E-3</v>
      </c>
      <c r="Y114" s="159">
        <f t="shared" si="142"/>
        <v>7.7449477028999712E-3</v>
      </c>
      <c r="Z114" s="159">
        <f t="shared" si="142"/>
        <v>6.616616829305714E-3</v>
      </c>
      <c r="AA114" s="159">
        <f t="shared" si="142"/>
        <v>1.3327144171934341E-2</v>
      </c>
      <c r="AE114" s="159">
        <f t="shared" ref="AE114:AJ114" si="143">AE59/M59</f>
        <v>1.5062061495514584E-3</v>
      </c>
      <c r="AF114" s="159">
        <f t="shared" si="143"/>
        <v>2.5736865123349604E-3</v>
      </c>
      <c r="AG114" s="159">
        <f t="shared" si="143"/>
        <v>1.8981485076174566E-3</v>
      </c>
      <c r="AH114" s="159">
        <f t="shared" si="143"/>
        <v>5.6179272484301939E-3</v>
      </c>
      <c r="AI114" s="159">
        <f t="shared" si="143"/>
        <v>4.9335052841199137E-3</v>
      </c>
      <c r="AJ114" s="159">
        <f t="shared" si="143"/>
        <v>4.628417821607984E-3</v>
      </c>
      <c r="AN114" s="159">
        <f t="shared" si="102"/>
        <v>-1.8274249036229982E-4</v>
      </c>
      <c r="AO114" s="159">
        <f t="shared" si="103"/>
        <v>-4.5155108225198903E-4</v>
      </c>
      <c r="AP114" s="159">
        <f t="shared" si="104"/>
        <v>-7.076007112649126E-5</v>
      </c>
      <c r="AQ114" s="159">
        <f t="shared" si="105"/>
        <v>2.1270204544697776E-3</v>
      </c>
      <c r="AR114" s="159">
        <f t="shared" si="106"/>
        <v>1.6831115451858005E-3</v>
      </c>
      <c r="AS114" s="159">
        <f t="shared" si="107"/>
        <v>8.6987263503263568E-3</v>
      </c>
    </row>
  </sheetData>
  <conditionalFormatting sqref="B3:H6">
    <cfRule type="expression" dxfId="16" priority="6">
      <formula>MOD(ROW(),3)=2</formula>
    </cfRule>
  </conditionalFormatting>
  <conditionalFormatting sqref="V64:AA114">
    <cfRule type="colorScale" priority="1">
      <colorScale>
        <cfvo type="min"/>
        <cfvo type="percentile" val="50"/>
        <cfvo type="max"/>
        <color rgb="FFF8696B"/>
        <color rgb="FFFCFCFF"/>
        <color rgb="FF63BE7B"/>
      </colorScale>
    </cfRule>
  </conditionalFormatting>
  <conditionalFormatting sqref="AE64:AJ114">
    <cfRule type="colorScale" priority="3">
      <colorScale>
        <cfvo type="min"/>
        <cfvo type="percentile" val="50"/>
        <cfvo type="max"/>
        <color rgb="FFF8696B"/>
        <color rgb="FFFCFCFF"/>
        <color rgb="FF63BE7B"/>
      </colorScale>
    </cfRule>
  </conditionalFormatting>
  <conditionalFormatting sqref="AN64:AS114">
    <cfRule type="colorScale" priority="4">
      <colorScale>
        <cfvo type="min"/>
        <cfvo type="percentile" val="50"/>
        <cfvo type="max"/>
        <color rgb="FFF8696B"/>
        <color rgb="FFFCFCFF"/>
        <color rgb="FF63BE7B"/>
      </colorScale>
    </cfRule>
  </conditionalFormatting>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82F1C-E9C8-4514-8E1F-AF23BB981B40}">
  <dimension ref="A1:AK61"/>
  <sheetViews>
    <sheetView workbookViewId="0">
      <selection activeCell="E5" sqref="E5"/>
    </sheetView>
  </sheetViews>
  <sheetFormatPr defaultColWidth="8.85546875" defaultRowHeight="14.45"/>
  <cols>
    <col min="2" max="2" width="23.42578125" customWidth="1"/>
    <col min="3" max="3" width="12" customWidth="1"/>
    <col min="4" max="7" width="18.85546875" customWidth="1"/>
    <col min="8" max="8" width="20.5703125" customWidth="1"/>
    <col min="9" max="9" width="16.42578125" customWidth="1"/>
    <col min="10" max="10" width="16.5703125" customWidth="1"/>
    <col min="11" max="14" width="18.42578125" customWidth="1"/>
    <col min="15" max="15" width="20" customWidth="1"/>
    <col min="16" max="16" width="11.140625" bestFit="1" customWidth="1"/>
    <col min="17" max="17" width="20.42578125" customWidth="1"/>
    <col min="18" max="21" width="17.42578125" customWidth="1"/>
    <col min="22" max="22" width="16.85546875" customWidth="1"/>
    <col min="23" max="23" width="11.140625" bestFit="1" customWidth="1"/>
    <col min="24" max="28" width="18.42578125" customWidth="1"/>
    <col min="29" max="29" width="16.42578125" customWidth="1"/>
    <col min="30" max="30" width="11.140625" bestFit="1" customWidth="1"/>
    <col min="32" max="35" width="9.7109375" bestFit="1" customWidth="1"/>
    <col min="36" max="37" width="8.85546875" bestFit="1" customWidth="1"/>
  </cols>
  <sheetData>
    <row r="1" spans="1:37">
      <c r="A1" s="209"/>
      <c r="B1" s="209"/>
      <c r="C1" s="210" t="s">
        <v>142</v>
      </c>
      <c r="D1" s="210"/>
      <c r="E1" s="210"/>
      <c r="F1" s="210"/>
      <c r="G1" s="210"/>
      <c r="H1" s="210"/>
      <c r="I1" s="35"/>
      <c r="J1" s="210" t="s">
        <v>143</v>
      </c>
      <c r="K1" s="210"/>
      <c r="L1" s="210"/>
      <c r="M1" s="210"/>
      <c r="N1" s="210"/>
      <c r="O1" s="210"/>
      <c r="P1" s="35"/>
      <c r="Q1" s="210" t="s">
        <v>144</v>
      </c>
      <c r="R1" s="210"/>
      <c r="S1" s="210"/>
      <c r="T1" s="210"/>
      <c r="U1" s="210"/>
      <c r="V1" s="210"/>
      <c r="W1" s="35"/>
      <c r="X1" s="210" t="s">
        <v>145</v>
      </c>
      <c r="Y1" s="210"/>
      <c r="Z1" s="210"/>
      <c r="AA1" s="210"/>
      <c r="AB1" s="210"/>
      <c r="AC1" s="210"/>
      <c r="AD1" s="35"/>
    </row>
    <row r="2" spans="1:37">
      <c r="A2" s="209"/>
      <c r="B2" s="209"/>
      <c r="C2" s="210" t="s">
        <v>146</v>
      </c>
      <c r="D2" s="210"/>
      <c r="E2" s="210"/>
      <c r="F2" s="210"/>
      <c r="G2" s="210"/>
      <c r="H2" s="210"/>
      <c r="I2" s="35"/>
      <c r="J2" s="210" t="s">
        <v>147</v>
      </c>
      <c r="K2" s="210"/>
      <c r="L2" s="210"/>
      <c r="M2" s="210"/>
      <c r="N2" s="210"/>
      <c r="O2" s="210"/>
      <c r="P2" s="35"/>
      <c r="Q2" s="210" t="s">
        <v>148</v>
      </c>
      <c r="R2" s="210"/>
      <c r="S2" s="210"/>
      <c r="T2" s="210"/>
      <c r="U2" s="210"/>
      <c r="V2" s="210"/>
      <c r="W2" s="35"/>
      <c r="X2" s="210" t="s">
        <v>149</v>
      </c>
      <c r="Y2" s="210"/>
      <c r="Z2" s="210"/>
      <c r="AA2" s="210"/>
      <c r="AB2" s="210"/>
      <c r="AC2" s="210"/>
      <c r="AD2" s="35"/>
    </row>
    <row r="3" spans="1:37">
      <c r="A3" s="35" t="s">
        <v>141</v>
      </c>
      <c r="B3" s="34"/>
      <c r="C3" s="36">
        <v>1</v>
      </c>
      <c r="D3" s="36">
        <v>2</v>
      </c>
      <c r="E3" s="36">
        <v>3</v>
      </c>
      <c r="F3" s="36">
        <v>4</v>
      </c>
      <c r="G3" s="36">
        <v>5</v>
      </c>
      <c r="H3" s="36">
        <v>6</v>
      </c>
      <c r="I3" s="35" t="s">
        <v>38</v>
      </c>
      <c r="J3" s="36">
        <v>1</v>
      </c>
      <c r="K3" s="36">
        <v>2</v>
      </c>
      <c r="L3" s="36">
        <v>3</v>
      </c>
      <c r="M3" s="36">
        <v>4</v>
      </c>
      <c r="N3" s="36">
        <v>5</v>
      </c>
      <c r="O3" s="36">
        <v>6</v>
      </c>
      <c r="P3" s="35" t="s">
        <v>38</v>
      </c>
      <c r="Q3" s="36">
        <v>1</v>
      </c>
      <c r="R3" s="36">
        <v>2</v>
      </c>
      <c r="S3" s="36">
        <v>3</v>
      </c>
      <c r="T3" s="36">
        <v>4</v>
      </c>
      <c r="U3" s="36">
        <v>5</v>
      </c>
      <c r="V3" s="36">
        <v>6</v>
      </c>
      <c r="W3" s="35" t="s">
        <v>38</v>
      </c>
      <c r="X3" s="36">
        <v>1</v>
      </c>
      <c r="Y3" s="36">
        <v>2</v>
      </c>
      <c r="Z3" s="36">
        <v>3</v>
      </c>
      <c r="AA3" s="36">
        <v>4</v>
      </c>
      <c r="AB3" s="36">
        <v>5</v>
      </c>
      <c r="AC3" s="36">
        <v>6</v>
      </c>
      <c r="AD3" s="35" t="s">
        <v>38</v>
      </c>
    </row>
    <row r="4" spans="1:37">
      <c r="A4" s="211">
        <v>2020</v>
      </c>
      <c r="B4" s="211"/>
      <c r="C4" cm="1">
        <f t="array" ref="C4">'Frequency Projections'!C4*INDEX('Severity Projections'!$C31:$H31,'Sum of Property Damage'!C$3)</f>
        <v>46013354.597974397</v>
      </c>
      <c r="D4" cm="1">
        <f t="array" ref="D4">'Frequency Projections'!D4*INDEX('Severity Projections'!$C31:$H31,'Sum of Property Damage'!D$3)</f>
        <v>57479006.944249935</v>
      </c>
      <c r="E4" cm="1">
        <f t="array" ref="E4">'Frequency Projections'!E4*INDEX('Severity Projections'!$C31:$H31,'Sum of Property Damage'!E$3)</f>
        <v>23908040.389712803</v>
      </c>
      <c r="F4" cm="1">
        <f t="array" ref="F4">'Frequency Projections'!F4*INDEX('Severity Projections'!$C31:$H31,'Sum of Property Damage'!F$3)</f>
        <v>17425316.50214446</v>
      </c>
      <c r="G4" cm="1">
        <f t="array" ref="G4">'Frequency Projections'!G4*INDEX('Severity Projections'!$C31:$H31,'Sum of Property Damage'!G$3)</f>
        <v>17149884.058269341</v>
      </c>
      <c r="H4" cm="1">
        <f t="array" ref="H4">'Frequency Projections'!H4*INDEX('Severity Projections'!$C31:$H31,'Sum of Property Damage'!H$3)</f>
        <v>7644709.6535637602</v>
      </c>
      <c r="I4">
        <f>SUM(C4:H4)</f>
        <v>169620312.1459147</v>
      </c>
      <c r="J4" cm="1">
        <f t="array" ref="J4">'Frequency Projections'!J4*INDEX('Severity Projections'!$C31:$H31,'Sum of Property Damage'!J$3)</f>
        <v>46013354.597974397</v>
      </c>
      <c r="K4" cm="1">
        <f t="array" ref="K4">'Frequency Projections'!K4*INDEX('Severity Projections'!$C31:$H31,'Sum of Property Damage'!K$3)</f>
        <v>57479006.944249935</v>
      </c>
      <c r="L4" cm="1">
        <f t="array" ref="L4">'Frequency Projections'!L4*INDEX('Severity Projections'!$C31:$H31,'Sum of Property Damage'!L$3)</f>
        <v>23908040.389712803</v>
      </c>
      <c r="M4" cm="1">
        <f t="array" ref="M4">'Frequency Projections'!M4*INDEX('Severity Projections'!$C31:$H31,'Sum of Property Damage'!M$3)</f>
        <v>17425316.50214446</v>
      </c>
      <c r="N4" cm="1">
        <f t="array" ref="N4">'Frequency Projections'!N4*INDEX('Severity Projections'!$C31:$H31,'Sum of Property Damage'!N$3)</f>
        <v>17149884.058269341</v>
      </c>
      <c r="O4" cm="1">
        <f t="array" ref="O4">'Frequency Projections'!O4*INDEX('Severity Projections'!$C31:$H31,'Sum of Property Damage'!O$3)</f>
        <v>7644709.6535637602</v>
      </c>
      <c r="P4">
        <f>SUM(J4:O4)</f>
        <v>169620312.1459147</v>
      </c>
      <c r="Q4" cm="1">
        <f t="array" ref="Q4">'Frequency Projections'!Q4*INDEX('Severity Projections'!$C31:$H31,'Sum of Property Damage'!Q$3)</f>
        <v>46013354.597974397</v>
      </c>
      <c r="R4" cm="1">
        <f t="array" ref="R4">'Frequency Projections'!R4*INDEX('Severity Projections'!$C31:$H31,'Sum of Property Damage'!R$3)</f>
        <v>57479006.944249935</v>
      </c>
      <c r="S4" cm="1">
        <f t="array" ref="S4">'Frequency Projections'!S4*INDEX('Severity Projections'!$C31:$H31,'Sum of Property Damage'!S$3)</f>
        <v>23908040.389712803</v>
      </c>
      <c r="T4" cm="1">
        <f t="array" ref="T4">'Frequency Projections'!T4*INDEX('Severity Projections'!$C31:$H31,'Sum of Property Damage'!T$3)</f>
        <v>17425316.50214446</v>
      </c>
      <c r="U4" cm="1">
        <f t="array" ref="U4">'Frequency Projections'!U4*INDEX('Severity Projections'!$C31:$H31,'Sum of Property Damage'!U$3)</f>
        <v>17149884.058269341</v>
      </c>
      <c r="V4" cm="1">
        <f t="array" ref="V4">'Frequency Projections'!V4*INDEX('Severity Projections'!$C31:$H31,'Sum of Property Damage'!V$3)</f>
        <v>7644709.6535637602</v>
      </c>
      <c r="W4">
        <f>SUM(Q4:V4)</f>
        <v>169620312.1459147</v>
      </c>
      <c r="X4" s="89" cm="1">
        <f t="array" ref="X4">'Frequency Projections'!X4*INDEX('Severity Projections'!$C31:$H31,'Sum of Property Damage'!X$3)</f>
        <v>46013354.597974397</v>
      </c>
      <c r="Y4" s="89" cm="1">
        <f t="array" ref="Y4">'Frequency Projections'!Y4*INDEX('Severity Projections'!$C31:$H31,'Sum of Property Damage'!Y$3)</f>
        <v>57479006.944249935</v>
      </c>
      <c r="Z4" s="89" cm="1">
        <f t="array" ref="Z4">'Frequency Projections'!Z4*INDEX('Severity Projections'!$C31:$H31,'Sum of Property Damage'!Z$3)</f>
        <v>23908040.389712803</v>
      </c>
      <c r="AA4" s="89" cm="1">
        <f t="array" ref="AA4">'Frequency Projections'!AA4*INDEX('Severity Projections'!$C31:$H31,'Sum of Property Damage'!AA$3)</f>
        <v>17425316.50214446</v>
      </c>
      <c r="AB4" s="89" cm="1">
        <f t="array" ref="AB4">'Frequency Projections'!AB4*INDEX('Severity Projections'!$C31:$H31,'Sum of Property Damage'!AB$3)</f>
        <v>17149884.058269341</v>
      </c>
      <c r="AC4" s="89" cm="1">
        <f t="array" ref="AC4">'Frequency Projections'!AC4*INDEX('Severity Projections'!$C31:$H31,'Sum of Property Damage'!AC$3)</f>
        <v>7644709.6535637602</v>
      </c>
      <c r="AD4">
        <f>SUM(X4:AC4)</f>
        <v>169620312.1459147</v>
      </c>
      <c r="AF4" s="89"/>
      <c r="AG4" s="89"/>
      <c r="AH4" s="89"/>
      <c r="AI4" s="89"/>
      <c r="AJ4" s="89"/>
      <c r="AK4" s="89"/>
    </row>
    <row r="5" spans="1:37">
      <c r="A5" s="211">
        <v>2021</v>
      </c>
      <c r="B5" s="211"/>
      <c r="C5" cm="1">
        <f t="array" ref="C5">'Frequency Projections'!C5*INDEX('Severity Projections'!$C32:$H32,'Sum of Property Damage'!C$3)</f>
        <v>48534883.137859277</v>
      </c>
      <c r="D5" cm="1">
        <f t="array" ref="D5">'Frequency Projections'!D5*INDEX('Severity Projections'!$C32:$H32,'Sum of Property Damage'!D$3)</f>
        <v>62160167.981139317</v>
      </c>
      <c r="E5" cm="1">
        <f t="array" ref="E5">'Frequency Projections'!E5*INDEX('Severity Projections'!$C32:$H32,'Sum of Property Damage'!E$3)</f>
        <v>24954968.403735936</v>
      </c>
      <c r="F5" cm="1">
        <f t="array" ref="F5">'Frequency Projections'!F5*INDEX('Severity Projections'!$C32:$H32,'Sum of Property Damage'!F$3)</f>
        <v>17823535.72521406</v>
      </c>
      <c r="G5" cm="1">
        <f t="array" ref="G5">'Frequency Projections'!G5*INDEX('Severity Projections'!$C32:$H32,'Sum of Property Damage'!G$3)</f>
        <v>17673808.369553078</v>
      </c>
      <c r="H5" cm="1">
        <f t="array" ref="H5">'Frequency Projections'!H5*INDEX('Severity Projections'!$C32:$H32,'Sum of Property Damage'!H$3)</f>
        <v>8091728.724555782</v>
      </c>
      <c r="I5">
        <f t="shared" ref="I5:I54" si="0">SUM(C5:H5)</f>
        <v>179239092.34205747</v>
      </c>
      <c r="J5" cm="1">
        <f t="array" ref="J5">'Frequency Projections'!J5*INDEX('Severity Projections'!$C32:$H32,'Sum of Property Damage'!J$3)</f>
        <v>48534883.137859277</v>
      </c>
      <c r="K5" cm="1">
        <f t="array" ref="K5">'Frequency Projections'!K5*INDEX('Severity Projections'!$C32:$H32,'Sum of Property Damage'!K$3)</f>
        <v>62160167.981139317</v>
      </c>
      <c r="L5" cm="1">
        <f t="array" ref="L5">'Frequency Projections'!L5*INDEX('Severity Projections'!$C32:$H32,'Sum of Property Damage'!L$3)</f>
        <v>24954968.403735936</v>
      </c>
      <c r="M5" cm="1">
        <f t="array" ref="M5">'Frequency Projections'!M5*INDEX('Severity Projections'!$C32:$H32,'Sum of Property Damage'!M$3)</f>
        <v>17823535.72521406</v>
      </c>
      <c r="N5" cm="1">
        <f t="array" ref="N5">'Frequency Projections'!N5*INDEX('Severity Projections'!$C32:$H32,'Sum of Property Damage'!N$3)</f>
        <v>17673808.369553078</v>
      </c>
      <c r="O5" cm="1">
        <f t="array" ref="O5">'Frequency Projections'!O5*INDEX('Severity Projections'!$C32:$H32,'Sum of Property Damage'!O$3)</f>
        <v>8091728.724555782</v>
      </c>
      <c r="P5">
        <f t="shared" ref="P5:P54" si="1">SUM(J5:O5)</f>
        <v>179239092.34205747</v>
      </c>
      <c r="Q5" cm="1">
        <f t="array" ref="Q5">'Frequency Projections'!Q5*INDEX('Severity Projections'!$C32:$H32,'Sum of Property Damage'!Q$3)</f>
        <v>48534883.137859277</v>
      </c>
      <c r="R5" cm="1">
        <f t="array" ref="R5">'Frequency Projections'!R5*INDEX('Severity Projections'!$C32:$H32,'Sum of Property Damage'!R$3)</f>
        <v>62160167.981139317</v>
      </c>
      <c r="S5" cm="1">
        <f t="array" ref="S5">'Frequency Projections'!S5*INDEX('Severity Projections'!$C32:$H32,'Sum of Property Damage'!S$3)</f>
        <v>24954968.403735936</v>
      </c>
      <c r="T5" cm="1">
        <f t="array" ref="T5">'Frequency Projections'!T5*INDEX('Severity Projections'!$C32:$H32,'Sum of Property Damage'!T$3)</f>
        <v>17823535.72521406</v>
      </c>
      <c r="U5" cm="1">
        <f t="array" ref="U5">'Frequency Projections'!U5*INDEX('Severity Projections'!$C32:$H32,'Sum of Property Damage'!U$3)</f>
        <v>17673808.369553078</v>
      </c>
      <c r="V5" cm="1">
        <f t="array" ref="V5">'Frequency Projections'!V5*INDEX('Severity Projections'!$C32:$H32,'Sum of Property Damage'!V$3)</f>
        <v>8091728.724555782</v>
      </c>
      <c r="W5">
        <f t="shared" ref="W5:W54" si="2">SUM(Q5:V5)</f>
        <v>179239092.34205747</v>
      </c>
      <c r="X5" cm="1">
        <f t="array" ref="X5">'Frequency Projections'!X5*INDEX('Severity Projections'!$C32:$H32,'Sum of Property Damage'!X$3)</f>
        <v>48534883.137859277</v>
      </c>
      <c r="Y5" cm="1">
        <f t="array" ref="Y5">'Frequency Projections'!Y5*INDEX('Severity Projections'!$C32:$H32,'Sum of Property Damage'!Y$3)</f>
        <v>62160167.981139317</v>
      </c>
      <c r="Z5" cm="1">
        <f t="array" ref="Z5">'Frequency Projections'!Z5*INDEX('Severity Projections'!$C32:$H32,'Sum of Property Damage'!Z$3)</f>
        <v>24954968.403735936</v>
      </c>
      <c r="AA5" cm="1">
        <f t="array" ref="AA5">'Frequency Projections'!AA5*INDEX('Severity Projections'!$C32:$H32,'Sum of Property Damage'!AA$3)</f>
        <v>17823535.72521406</v>
      </c>
      <c r="AB5" cm="1">
        <f t="array" ref="AB5">'Frequency Projections'!AB5*INDEX('Severity Projections'!$C32:$H32,'Sum of Property Damage'!AB$3)</f>
        <v>17673808.369553078</v>
      </c>
      <c r="AC5" cm="1">
        <f t="array" ref="AC5">'Frequency Projections'!AC5*INDEX('Severity Projections'!$C32:$H32,'Sum of Property Damage'!AC$3)</f>
        <v>8091728.724555782</v>
      </c>
      <c r="AD5">
        <f t="shared" ref="AD5:AD54" si="3">SUM(X5:AC5)</f>
        <v>179239092.34205747</v>
      </c>
    </row>
    <row r="6" spans="1:37">
      <c r="A6" s="211">
        <v>2022</v>
      </c>
      <c r="B6" s="211"/>
      <c r="C6" cm="1">
        <f t="array" ref="C6">'Frequency Projections'!C6*INDEX('Severity Projections'!$C33:$H33,'Sum of Property Damage'!C$3)</f>
        <v>49505580.800616466</v>
      </c>
      <c r="D6" cm="1">
        <f t="array" ref="D6">'Frequency Projections'!D6*INDEX('Severity Projections'!$C33:$H33,'Sum of Property Damage'!D$3)</f>
        <v>63403371.340762101</v>
      </c>
      <c r="E6" cm="1">
        <f t="array" ref="E6">'Frequency Projections'!E6*INDEX('Severity Projections'!$C33:$H33,'Sum of Property Damage'!E$3)</f>
        <v>25454067.771810655</v>
      </c>
      <c r="F6" cm="1">
        <f t="array" ref="F6">'Frequency Projections'!F6*INDEX('Severity Projections'!$C33:$H33,'Sum of Property Damage'!F$3)</f>
        <v>18180006.439718343</v>
      </c>
      <c r="G6" cm="1">
        <f t="array" ref="G6">'Frequency Projections'!G6*INDEX('Severity Projections'!$C33:$H33,'Sum of Property Damage'!G$3)</f>
        <v>18027284.53694414</v>
      </c>
      <c r="H6" cm="1">
        <f t="array" ref="H6">'Frequency Projections'!H6*INDEX('Severity Projections'!$C33:$H33,'Sum of Property Damage'!H$3)</f>
        <v>8253563.2990468973</v>
      </c>
      <c r="I6">
        <f t="shared" si="0"/>
        <v>182823874.18889862</v>
      </c>
      <c r="J6" cm="1">
        <f t="array" ref="J6">'Frequency Projections'!J6*INDEX('Severity Projections'!$C33:$H33,'Sum of Property Damage'!J$3)</f>
        <v>49505580.800616466</v>
      </c>
      <c r="K6" cm="1">
        <f t="array" ref="K6">'Frequency Projections'!K6*INDEX('Severity Projections'!$C33:$H33,'Sum of Property Damage'!K$3)</f>
        <v>63403371.340762101</v>
      </c>
      <c r="L6" cm="1">
        <f t="array" ref="L6">'Frequency Projections'!L6*INDEX('Severity Projections'!$C33:$H33,'Sum of Property Damage'!L$3)</f>
        <v>25454067.771810655</v>
      </c>
      <c r="M6" cm="1">
        <f t="array" ref="M6">'Frequency Projections'!M6*INDEX('Severity Projections'!$C33:$H33,'Sum of Property Damage'!M$3)</f>
        <v>18180006.439718343</v>
      </c>
      <c r="N6" cm="1">
        <f t="array" ref="N6">'Frequency Projections'!N6*INDEX('Severity Projections'!$C33:$H33,'Sum of Property Damage'!N$3)</f>
        <v>18027284.53694414</v>
      </c>
      <c r="O6" cm="1">
        <f t="array" ref="O6">'Frequency Projections'!O6*INDEX('Severity Projections'!$C33:$H33,'Sum of Property Damage'!O$3)</f>
        <v>8253563.2990468973</v>
      </c>
      <c r="P6">
        <f t="shared" si="1"/>
        <v>182823874.18889862</v>
      </c>
      <c r="Q6" cm="1">
        <f t="array" ref="Q6">'Frequency Projections'!Q6*INDEX('Severity Projections'!$C33:$H33,'Sum of Property Damage'!Q$3)</f>
        <v>49505580.800616466</v>
      </c>
      <c r="R6" cm="1">
        <f t="array" ref="R6">'Frequency Projections'!R6*INDEX('Severity Projections'!$C33:$H33,'Sum of Property Damage'!R$3)</f>
        <v>63403371.340762101</v>
      </c>
      <c r="S6" cm="1">
        <f t="array" ref="S6">'Frequency Projections'!S6*INDEX('Severity Projections'!$C33:$H33,'Sum of Property Damage'!S$3)</f>
        <v>25454067.771810655</v>
      </c>
      <c r="T6" cm="1">
        <f t="array" ref="T6">'Frequency Projections'!T6*INDEX('Severity Projections'!$C33:$H33,'Sum of Property Damage'!T$3)</f>
        <v>18180006.439718343</v>
      </c>
      <c r="U6" cm="1">
        <f t="array" ref="U6">'Frequency Projections'!U6*INDEX('Severity Projections'!$C33:$H33,'Sum of Property Damage'!U$3)</f>
        <v>18027284.53694414</v>
      </c>
      <c r="V6" cm="1">
        <f t="array" ref="V6">'Frequency Projections'!V6*INDEX('Severity Projections'!$C33:$H33,'Sum of Property Damage'!V$3)</f>
        <v>8253563.2990468973</v>
      </c>
      <c r="W6">
        <f t="shared" si="2"/>
        <v>182823874.18889862</v>
      </c>
      <c r="X6" cm="1">
        <f t="array" ref="X6">'Frequency Projections'!X6*INDEX('Severity Projections'!$C33:$H33,'Sum of Property Damage'!X$3)</f>
        <v>49505580.800616466</v>
      </c>
      <c r="Y6" cm="1">
        <f t="array" ref="Y6">'Frequency Projections'!Y6*INDEX('Severity Projections'!$C33:$H33,'Sum of Property Damage'!Y$3)</f>
        <v>63403371.340762101</v>
      </c>
      <c r="Z6" cm="1">
        <f t="array" ref="Z6">'Frequency Projections'!Z6*INDEX('Severity Projections'!$C33:$H33,'Sum of Property Damage'!Z$3)</f>
        <v>25454067.771810655</v>
      </c>
      <c r="AA6" cm="1">
        <f t="array" ref="AA6">'Frequency Projections'!AA6*INDEX('Severity Projections'!$C33:$H33,'Sum of Property Damage'!AA$3)</f>
        <v>18180006.439718343</v>
      </c>
      <c r="AB6" cm="1">
        <f t="array" ref="AB6">'Frequency Projections'!AB6*INDEX('Severity Projections'!$C33:$H33,'Sum of Property Damage'!AB$3)</f>
        <v>18027284.53694414</v>
      </c>
      <c r="AC6" cm="1">
        <f t="array" ref="AC6">'Frequency Projections'!AC6*INDEX('Severity Projections'!$C33:$H33,'Sum of Property Damage'!AC$3)</f>
        <v>8253563.2990468973</v>
      </c>
      <c r="AD6">
        <f t="shared" si="3"/>
        <v>182823874.18889862</v>
      </c>
    </row>
    <row r="7" spans="1:37">
      <c r="A7" s="211">
        <v>2023</v>
      </c>
      <c r="B7" s="211"/>
      <c r="C7" cm="1">
        <f t="array" ref="C7">'Frequency Projections'!C7*INDEX('Severity Projections'!$C34:$H34,'Sum of Property Damage'!C$3)</f>
        <v>50495692.416628793</v>
      </c>
      <c r="D7" cm="1">
        <f t="array" ref="D7">'Frequency Projections'!D7*INDEX('Severity Projections'!$C34:$H34,'Sum of Property Damage'!D$3)</f>
        <v>64671438.767577343</v>
      </c>
      <c r="E7" cm="1">
        <f t="array" ref="E7">'Frequency Projections'!E7*INDEX('Severity Projections'!$C34:$H34,'Sum of Property Damage'!E$3)</f>
        <v>25963149.127246868</v>
      </c>
      <c r="F7" cm="1">
        <f t="array" ref="F7">'Frequency Projections'!F7*INDEX('Severity Projections'!$C34:$H34,'Sum of Property Damage'!F$3)</f>
        <v>18543606.568512708</v>
      </c>
      <c r="G7" cm="1">
        <f t="array" ref="G7">'Frequency Projections'!G7*INDEX('Severity Projections'!$C34:$H34,'Sum of Property Damage'!G$3)</f>
        <v>18387830.227683023</v>
      </c>
      <c r="H7" cm="1">
        <f t="array" ref="H7">'Frequency Projections'!H7*INDEX('Severity Projections'!$C34:$H34,'Sum of Property Damage'!H$3)</f>
        <v>8418634.5650278367</v>
      </c>
      <c r="I7">
        <f t="shared" si="0"/>
        <v>186480351.67267656</v>
      </c>
      <c r="J7" cm="1">
        <f t="array" ref="J7">'Frequency Projections'!J7*INDEX('Severity Projections'!$C34:$H34,'Sum of Property Damage'!J$3)</f>
        <v>50495692.416628793</v>
      </c>
      <c r="K7" cm="1">
        <f t="array" ref="K7">'Frequency Projections'!K7*INDEX('Severity Projections'!$C34:$H34,'Sum of Property Damage'!K$3)</f>
        <v>64671438.767577343</v>
      </c>
      <c r="L7" cm="1">
        <f t="array" ref="L7">'Frequency Projections'!L7*INDEX('Severity Projections'!$C34:$H34,'Sum of Property Damage'!L$3)</f>
        <v>25963149.127246868</v>
      </c>
      <c r="M7" cm="1">
        <f t="array" ref="M7">'Frequency Projections'!M7*INDEX('Severity Projections'!$C34:$H34,'Sum of Property Damage'!M$3)</f>
        <v>18543606.568512708</v>
      </c>
      <c r="N7" cm="1">
        <f t="array" ref="N7">'Frequency Projections'!N7*INDEX('Severity Projections'!$C34:$H34,'Sum of Property Damage'!N$3)</f>
        <v>18387830.227683023</v>
      </c>
      <c r="O7" cm="1">
        <f t="array" ref="O7">'Frequency Projections'!O7*INDEX('Severity Projections'!$C34:$H34,'Sum of Property Damage'!O$3)</f>
        <v>8418634.5650278367</v>
      </c>
      <c r="P7">
        <f t="shared" si="1"/>
        <v>186480351.67267656</v>
      </c>
      <c r="Q7" cm="1">
        <f t="array" ref="Q7">'Frequency Projections'!Q7*INDEX('Severity Projections'!$C34:$H34,'Sum of Property Damage'!Q$3)</f>
        <v>50495692.416628793</v>
      </c>
      <c r="R7" cm="1">
        <f t="array" ref="R7">'Frequency Projections'!R7*INDEX('Severity Projections'!$C34:$H34,'Sum of Property Damage'!R$3)</f>
        <v>64671438.767577343</v>
      </c>
      <c r="S7" cm="1">
        <f t="array" ref="S7">'Frequency Projections'!S7*INDEX('Severity Projections'!$C34:$H34,'Sum of Property Damage'!S$3)</f>
        <v>25963149.127246868</v>
      </c>
      <c r="T7" cm="1">
        <f t="array" ref="T7">'Frequency Projections'!T7*INDEX('Severity Projections'!$C34:$H34,'Sum of Property Damage'!T$3)</f>
        <v>18543606.568512708</v>
      </c>
      <c r="U7" cm="1">
        <f t="array" ref="U7">'Frequency Projections'!U7*INDEX('Severity Projections'!$C34:$H34,'Sum of Property Damage'!U$3)</f>
        <v>18387830.227683023</v>
      </c>
      <c r="V7" cm="1">
        <f t="array" ref="V7">'Frequency Projections'!V7*INDEX('Severity Projections'!$C34:$H34,'Sum of Property Damage'!V$3)</f>
        <v>8418634.5650278367</v>
      </c>
      <c r="W7">
        <f t="shared" si="2"/>
        <v>186480351.67267656</v>
      </c>
      <c r="X7" cm="1">
        <f t="array" ref="X7">'Frequency Projections'!X7*INDEX('Severity Projections'!$C34:$H34,'Sum of Property Damage'!X$3)</f>
        <v>50495692.416628793</v>
      </c>
      <c r="Y7" cm="1">
        <f t="array" ref="Y7">'Frequency Projections'!Y7*INDEX('Severity Projections'!$C34:$H34,'Sum of Property Damage'!Y$3)</f>
        <v>64671438.767577343</v>
      </c>
      <c r="Z7" cm="1">
        <f t="array" ref="Z7">'Frequency Projections'!Z7*INDEX('Severity Projections'!$C34:$H34,'Sum of Property Damage'!Z$3)</f>
        <v>25963149.127246868</v>
      </c>
      <c r="AA7" cm="1">
        <f t="array" ref="AA7">'Frequency Projections'!AA7*INDEX('Severity Projections'!$C34:$H34,'Sum of Property Damage'!AA$3)</f>
        <v>18543606.568512708</v>
      </c>
      <c r="AB7" cm="1">
        <f t="array" ref="AB7">'Frequency Projections'!AB7*INDEX('Severity Projections'!$C34:$H34,'Sum of Property Damage'!AB$3)</f>
        <v>18387830.227683023</v>
      </c>
      <c r="AC7" cm="1">
        <f t="array" ref="AC7">'Frequency Projections'!AC7*INDEX('Severity Projections'!$C34:$H34,'Sum of Property Damage'!AC$3)</f>
        <v>8418634.5650278367</v>
      </c>
      <c r="AD7">
        <f t="shared" si="3"/>
        <v>186480351.67267656</v>
      </c>
    </row>
    <row r="8" spans="1:37">
      <c r="A8" s="211">
        <v>2024</v>
      </c>
      <c r="B8" s="211"/>
      <c r="C8" cm="1">
        <f t="array" ref="C8">'Frequency Projections'!C8*INDEX('Severity Projections'!$C35:$H35,'Sum of Property Damage'!C$3)</f>
        <v>51505606.264961377</v>
      </c>
      <c r="D8" cm="1">
        <f t="array" ref="D8">'Frequency Projections'!D8*INDEX('Severity Projections'!$C35:$H35,'Sum of Property Damage'!D$3)</f>
        <v>65964867.542928889</v>
      </c>
      <c r="E8" cm="1">
        <f t="array" ref="E8">'Frequency Projections'!E8*INDEX('Severity Projections'!$C35:$H35,'Sum of Property Damage'!E$3)</f>
        <v>26482412.109791804</v>
      </c>
      <c r="F8" cm="1">
        <f t="array" ref="F8">'Frequency Projections'!F8*INDEX('Severity Projections'!$C35:$H35,'Sum of Property Damage'!F$3)</f>
        <v>18914478.699882966</v>
      </c>
      <c r="G8" cm="1">
        <f t="array" ref="G8">'Frequency Projections'!G8*INDEX('Severity Projections'!$C35:$H35,'Sum of Property Damage'!G$3)</f>
        <v>18755586.832236681</v>
      </c>
      <c r="H8" cm="1">
        <f t="array" ref="H8">'Frequency Projections'!H8*INDEX('Severity Projections'!$C35:$H35,'Sum of Property Damage'!H$3)</f>
        <v>8587007.2563283928</v>
      </c>
      <c r="I8">
        <f t="shared" si="0"/>
        <v>190209958.70613012</v>
      </c>
      <c r="J8" cm="1">
        <f t="array" ref="J8">'Frequency Projections'!J8*INDEX('Severity Projections'!$C35:$H35,'Sum of Property Damage'!J$3)</f>
        <v>51505606.264961377</v>
      </c>
      <c r="K8" cm="1">
        <f t="array" ref="K8">'Frequency Projections'!K8*INDEX('Severity Projections'!$C35:$H35,'Sum of Property Damage'!K$3)</f>
        <v>65964867.542928889</v>
      </c>
      <c r="L8" cm="1">
        <f t="array" ref="L8">'Frequency Projections'!L8*INDEX('Severity Projections'!$C35:$H35,'Sum of Property Damage'!L$3)</f>
        <v>26482412.109791804</v>
      </c>
      <c r="M8" cm="1">
        <f t="array" ref="M8">'Frequency Projections'!M8*INDEX('Severity Projections'!$C35:$H35,'Sum of Property Damage'!M$3)</f>
        <v>18914478.699882966</v>
      </c>
      <c r="N8" cm="1">
        <f t="array" ref="N8">'Frequency Projections'!N8*INDEX('Severity Projections'!$C35:$H35,'Sum of Property Damage'!N$3)</f>
        <v>18755586.832236681</v>
      </c>
      <c r="O8" cm="1">
        <f t="array" ref="O8">'Frequency Projections'!O8*INDEX('Severity Projections'!$C35:$H35,'Sum of Property Damage'!O$3)</f>
        <v>8587007.2563283928</v>
      </c>
      <c r="P8">
        <f t="shared" si="1"/>
        <v>190209958.70613012</v>
      </c>
      <c r="Q8" cm="1">
        <f t="array" ref="Q8">'Frequency Projections'!Q8*INDEX('Severity Projections'!$C35:$H35,'Sum of Property Damage'!Q$3)</f>
        <v>51505606.264961377</v>
      </c>
      <c r="R8" cm="1">
        <f t="array" ref="R8">'Frequency Projections'!R8*INDEX('Severity Projections'!$C35:$H35,'Sum of Property Damage'!R$3)</f>
        <v>65964867.542928889</v>
      </c>
      <c r="S8" cm="1">
        <f t="array" ref="S8">'Frequency Projections'!S8*INDEX('Severity Projections'!$C35:$H35,'Sum of Property Damage'!S$3)</f>
        <v>26482412.109791804</v>
      </c>
      <c r="T8" cm="1">
        <f t="array" ref="T8">'Frequency Projections'!T8*INDEX('Severity Projections'!$C35:$H35,'Sum of Property Damage'!T$3)</f>
        <v>18914478.699882966</v>
      </c>
      <c r="U8" cm="1">
        <f t="array" ref="U8">'Frequency Projections'!U8*INDEX('Severity Projections'!$C35:$H35,'Sum of Property Damage'!U$3)</f>
        <v>18755586.832236681</v>
      </c>
      <c r="V8" cm="1">
        <f t="array" ref="V8">'Frequency Projections'!V8*INDEX('Severity Projections'!$C35:$H35,'Sum of Property Damage'!V$3)</f>
        <v>8587007.2563283928</v>
      </c>
      <c r="W8">
        <f t="shared" si="2"/>
        <v>190209958.70613012</v>
      </c>
      <c r="X8" cm="1">
        <f t="array" ref="X8">'Frequency Projections'!X8*INDEX('Severity Projections'!$C35:$H35,'Sum of Property Damage'!X$3)</f>
        <v>51505606.264961377</v>
      </c>
      <c r="Y8" cm="1">
        <f t="array" ref="Y8">'Frequency Projections'!Y8*INDEX('Severity Projections'!$C35:$H35,'Sum of Property Damage'!Y$3)</f>
        <v>65964867.542928889</v>
      </c>
      <c r="Z8" cm="1">
        <f t="array" ref="Z8">'Frequency Projections'!Z8*INDEX('Severity Projections'!$C35:$H35,'Sum of Property Damage'!Z$3)</f>
        <v>26482412.109791804</v>
      </c>
      <c r="AA8" cm="1">
        <f t="array" ref="AA8">'Frequency Projections'!AA8*INDEX('Severity Projections'!$C35:$H35,'Sum of Property Damage'!AA$3)</f>
        <v>18914478.699882966</v>
      </c>
      <c r="AB8" cm="1">
        <f t="array" ref="AB8">'Frequency Projections'!AB8*INDEX('Severity Projections'!$C35:$H35,'Sum of Property Damage'!AB$3)</f>
        <v>18755586.832236681</v>
      </c>
      <c r="AC8" cm="1">
        <f t="array" ref="AC8">'Frequency Projections'!AC8*INDEX('Severity Projections'!$C35:$H35,'Sum of Property Damage'!AC$3)</f>
        <v>8587007.2563283928</v>
      </c>
      <c r="AD8">
        <f t="shared" si="3"/>
        <v>190209958.70613012</v>
      </c>
    </row>
    <row r="9" spans="1:37">
      <c r="A9" s="211">
        <v>2025</v>
      </c>
      <c r="B9" s="211"/>
      <c r="C9" cm="1">
        <f t="array" ref="C9">'Frequency Projections'!C9*INDEX('Severity Projections'!$C36:$H36,'Sum of Property Damage'!C$3)</f>
        <v>52535718.3902606</v>
      </c>
      <c r="D9" cm="1">
        <f t="array" ref="D9">'Frequency Projections'!D9*INDEX('Severity Projections'!$C36:$H36,'Sum of Property Damage'!D$3)</f>
        <v>67284164.893787459</v>
      </c>
      <c r="E9" cm="1">
        <f t="array" ref="E9">'Frequency Projections'!E9*INDEX('Severity Projections'!$C36:$H36,'Sum of Property Damage'!E$3)</f>
        <v>27012060.351987645</v>
      </c>
      <c r="F9" cm="1">
        <f t="array" ref="F9">'Frequency Projections'!F9*INDEX('Severity Projections'!$C36:$H36,'Sum of Property Damage'!F$3)</f>
        <v>19292768.273880627</v>
      </c>
      <c r="G9" cm="1">
        <f t="array" ref="G9">'Frequency Projections'!G9*INDEX('Severity Projections'!$C36:$H36,'Sum of Property Damage'!G$3)</f>
        <v>19130698.568881415</v>
      </c>
      <c r="H9" cm="1">
        <f t="array" ref="H9">'Frequency Projections'!H9*INDEX('Severity Projections'!$C36:$H36,'Sum of Property Damage'!H$3)</f>
        <v>8758747.4014549609</v>
      </c>
      <c r="I9">
        <f t="shared" si="0"/>
        <v>194014157.88025269</v>
      </c>
      <c r="J9" cm="1">
        <f t="array" ref="J9">'Frequency Projections'!J9*INDEX('Severity Projections'!$C36:$H36,'Sum of Property Damage'!J$3)</f>
        <v>52535718.3902606</v>
      </c>
      <c r="K9" cm="1">
        <f t="array" ref="K9">'Frequency Projections'!K9*INDEX('Severity Projections'!$C36:$H36,'Sum of Property Damage'!K$3)</f>
        <v>67284164.893787459</v>
      </c>
      <c r="L9" cm="1">
        <f t="array" ref="L9">'Frequency Projections'!L9*INDEX('Severity Projections'!$C36:$H36,'Sum of Property Damage'!L$3)</f>
        <v>27012060.351987645</v>
      </c>
      <c r="M9" cm="1">
        <f t="array" ref="M9">'Frequency Projections'!M9*INDEX('Severity Projections'!$C36:$H36,'Sum of Property Damage'!M$3)</f>
        <v>19292768.273880627</v>
      </c>
      <c r="N9" cm="1">
        <f t="array" ref="N9">'Frequency Projections'!N9*INDEX('Severity Projections'!$C36:$H36,'Sum of Property Damage'!N$3)</f>
        <v>19130698.568881415</v>
      </c>
      <c r="O9" cm="1">
        <f t="array" ref="O9">'Frequency Projections'!O9*INDEX('Severity Projections'!$C36:$H36,'Sum of Property Damage'!O$3)</f>
        <v>8758747.4014549609</v>
      </c>
      <c r="P9">
        <f t="shared" si="1"/>
        <v>194014157.88025269</v>
      </c>
      <c r="Q9" cm="1">
        <f t="array" ref="Q9">'Frequency Projections'!Q9*INDEX('Severity Projections'!$C36:$H36,'Sum of Property Damage'!Q$3)</f>
        <v>52535718.3902606</v>
      </c>
      <c r="R9" cm="1">
        <f t="array" ref="R9">'Frequency Projections'!R9*INDEX('Severity Projections'!$C36:$H36,'Sum of Property Damage'!R$3)</f>
        <v>67284164.893787459</v>
      </c>
      <c r="S9" cm="1">
        <f t="array" ref="S9">'Frequency Projections'!S9*INDEX('Severity Projections'!$C36:$H36,'Sum of Property Damage'!S$3)</f>
        <v>27012060.351987645</v>
      </c>
      <c r="T9" cm="1">
        <f t="array" ref="T9">'Frequency Projections'!T9*INDEX('Severity Projections'!$C36:$H36,'Sum of Property Damage'!T$3)</f>
        <v>19292768.273880627</v>
      </c>
      <c r="U9" cm="1">
        <f t="array" ref="U9">'Frequency Projections'!U9*INDEX('Severity Projections'!$C36:$H36,'Sum of Property Damage'!U$3)</f>
        <v>19130698.568881415</v>
      </c>
      <c r="V9" cm="1">
        <f t="array" ref="V9">'Frequency Projections'!V9*INDEX('Severity Projections'!$C36:$H36,'Sum of Property Damage'!V$3)</f>
        <v>8758747.4014549609</v>
      </c>
      <c r="W9">
        <f t="shared" si="2"/>
        <v>194014157.88025269</v>
      </c>
      <c r="X9" cm="1">
        <f t="array" ref="X9">'Frequency Projections'!X9*INDEX('Severity Projections'!$C36:$H36,'Sum of Property Damage'!X$3)</f>
        <v>52535718.3902606</v>
      </c>
      <c r="Y9" cm="1">
        <f t="array" ref="Y9">'Frequency Projections'!Y9*INDEX('Severity Projections'!$C36:$H36,'Sum of Property Damage'!Y$3)</f>
        <v>67284164.893787459</v>
      </c>
      <c r="Z9" cm="1">
        <f t="array" ref="Z9">'Frequency Projections'!Z9*INDEX('Severity Projections'!$C36:$H36,'Sum of Property Damage'!Z$3)</f>
        <v>27012060.351987645</v>
      </c>
      <c r="AA9" cm="1">
        <f t="array" ref="AA9">'Frequency Projections'!AA9*INDEX('Severity Projections'!$C36:$H36,'Sum of Property Damage'!AA$3)</f>
        <v>19292768.273880627</v>
      </c>
      <c r="AB9" cm="1">
        <f t="array" ref="AB9">'Frequency Projections'!AB9*INDEX('Severity Projections'!$C36:$H36,'Sum of Property Damage'!AB$3)</f>
        <v>19130698.568881415</v>
      </c>
      <c r="AC9" cm="1">
        <f t="array" ref="AC9">'Frequency Projections'!AC9*INDEX('Severity Projections'!$C36:$H36,'Sum of Property Damage'!AC$3)</f>
        <v>8758747.4014549609</v>
      </c>
      <c r="AD9">
        <f t="shared" si="3"/>
        <v>194014157.88025269</v>
      </c>
    </row>
    <row r="10" spans="1:37">
      <c r="A10" s="211">
        <v>2026</v>
      </c>
      <c r="B10" s="211"/>
      <c r="C10" cm="1">
        <f t="array" ref="C10">'Frequency Projections'!C10*INDEX('Severity Projections'!$C37:$H37,'Sum of Property Damage'!C$3)</f>
        <v>53586432.758065812</v>
      </c>
      <c r="D10" cm="1">
        <f t="array" ref="D10">'Frequency Projections'!D10*INDEX('Severity Projections'!$C37:$H37,'Sum of Property Damage'!D$3)</f>
        <v>68629848.191663221</v>
      </c>
      <c r="E10" cm="1">
        <f t="array" ref="E10">'Frequency Projections'!E10*INDEX('Severity Projections'!$C37:$H37,'Sum of Property Damage'!E$3)</f>
        <v>27552301.559027396</v>
      </c>
      <c r="F10" cm="1">
        <f t="array" ref="F10">'Frequency Projections'!F10*INDEX('Severity Projections'!$C37:$H37,'Sum of Property Damage'!F$3)</f>
        <v>19678623.639358241</v>
      </c>
      <c r="G10" cm="1">
        <f t="array" ref="G10">'Frequency Projections'!G10*INDEX('Severity Projections'!$C37:$H37,'Sum of Property Damage'!G$3)</f>
        <v>19513312.540259045</v>
      </c>
      <c r="H10" cm="1">
        <f t="array" ref="H10">'Frequency Projections'!H10*INDEX('Severity Projections'!$C37:$H37,'Sum of Property Damage'!H$3)</f>
        <v>8933922.34948406</v>
      </c>
      <c r="I10">
        <f t="shared" si="0"/>
        <v>197894441.03785777</v>
      </c>
      <c r="J10" cm="1">
        <f t="array" ref="J10">'Frequency Projections'!J10*INDEX('Severity Projections'!$C37:$H37,'Sum of Property Damage'!J$3)</f>
        <v>53586432.758065812</v>
      </c>
      <c r="K10" cm="1">
        <f t="array" ref="K10">'Frequency Projections'!K10*INDEX('Severity Projections'!$C37:$H37,'Sum of Property Damage'!K$3)</f>
        <v>68629848.191663221</v>
      </c>
      <c r="L10" cm="1">
        <f t="array" ref="L10">'Frequency Projections'!L10*INDEX('Severity Projections'!$C37:$H37,'Sum of Property Damage'!L$3)</f>
        <v>27552301.559027396</v>
      </c>
      <c r="M10" cm="1">
        <f t="array" ref="M10">'Frequency Projections'!M10*INDEX('Severity Projections'!$C37:$H37,'Sum of Property Damage'!M$3)</f>
        <v>19678623.639358241</v>
      </c>
      <c r="N10" cm="1">
        <f t="array" ref="N10">'Frequency Projections'!N10*INDEX('Severity Projections'!$C37:$H37,'Sum of Property Damage'!N$3)</f>
        <v>19513312.540259045</v>
      </c>
      <c r="O10" cm="1">
        <f t="array" ref="O10">'Frequency Projections'!O10*INDEX('Severity Projections'!$C37:$H37,'Sum of Property Damage'!O$3)</f>
        <v>8933922.34948406</v>
      </c>
      <c r="P10">
        <f t="shared" si="1"/>
        <v>197894441.03785777</v>
      </c>
      <c r="Q10" cm="1">
        <f t="array" ref="Q10">'Frequency Projections'!Q10*INDEX('Severity Projections'!$C37:$H37,'Sum of Property Damage'!Q$3)</f>
        <v>53586432.758065812</v>
      </c>
      <c r="R10" cm="1">
        <f t="array" ref="R10">'Frequency Projections'!R10*INDEX('Severity Projections'!$C37:$H37,'Sum of Property Damage'!R$3)</f>
        <v>68629848.191663221</v>
      </c>
      <c r="S10" cm="1">
        <f t="array" ref="S10">'Frequency Projections'!S10*INDEX('Severity Projections'!$C37:$H37,'Sum of Property Damage'!S$3)</f>
        <v>27552301.559027396</v>
      </c>
      <c r="T10" cm="1">
        <f t="array" ref="T10">'Frequency Projections'!T10*INDEX('Severity Projections'!$C37:$H37,'Sum of Property Damage'!T$3)</f>
        <v>19678623.639358241</v>
      </c>
      <c r="U10" cm="1">
        <f t="array" ref="U10">'Frequency Projections'!U10*INDEX('Severity Projections'!$C37:$H37,'Sum of Property Damage'!U$3)</f>
        <v>19513312.540259045</v>
      </c>
      <c r="V10" cm="1">
        <f t="array" ref="V10">'Frequency Projections'!V10*INDEX('Severity Projections'!$C37:$H37,'Sum of Property Damage'!V$3)</f>
        <v>8933922.34948406</v>
      </c>
      <c r="W10">
        <f t="shared" si="2"/>
        <v>197894441.03785777</v>
      </c>
      <c r="X10" cm="1">
        <f t="array" ref="X10">'Frequency Projections'!X10*INDEX('Severity Projections'!$C37:$H37,'Sum of Property Damage'!X$3)</f>
        <v>53586432.758065812</v>
      </c>
      <c r="Y10" cm="1">
        <f t="array" ref="Y10">'Frequency Projections'!Y10*INDEX('Severity Projections'!$C37:$H37,'Sum of Property Damage'!Y$3)</f>
        <v>68629848.191663221</v>
      </c>
      <c r="Z10" cm="1">
        <f t="array" ref="Z10">'Frequency Projections'!Z10*INDEX('Severity Projections'!$C37:$H37,'Sum of Property Damage'!Z$3)</f>
        <v>27552301.559027396</v>
      </c>
      <c r="AA10" cm="1">
        <f t="array" ref="AA10">'Frequency Projections'!AA10*INDEX('Severity Projections'!$C37:$H37,'Sum of Property Damage'!AA$3)</f>
        <v>19678623.639358241</v>
      </c>
      <c r="AB10" cm="1">
        <f t="array" ref="AB10">'Frequency Projections'!AB10*INDEX('Severity Projections'!$C37:$H37,'Sum of Property Damage'!AB$3)</f>
        <v>19513312.540259045</v>
      </c>
      <c r="AC10" cm="1">
        <f t="array" ref="AC10">'Frequency Projections'!AC10*INDEX('Severity Projections'!$C37:$H37,'Sum of Property Damage'!AC$3)</f>
        <v>8933922.34948406</v>
      </c>
      <c r="AD10">
        <f t="shared" si="3"/>
        <v>197894441.03785777</v>
      </c>
    </row>
    <row r="11" spans="1:37">
      <c r="A11" s="211">
        <v>2027</v>
      </c>
      <c r="B11" s="211"/>
      <c r="C11" cm="1">
        <f t="array" ref="C11">'Frequency Projections'!C11*INDEX('Severity Projections'!$C38:$H38,'Sum of Property Damage'!C$3)</f>
        <v>54658161.413227133</v>
      </c>
      <c r="D11" cm="1">
        <f t="array" ref="D11">'Frequency Projections'!D11*INDEX('Severity Projections'!$C38:$H38,'Sum of Property Damage'!D$3)</f>
        <v>70002445.155496478</v>
      </c>
      <c r="E11" cm="1">
        <f t="array" ref="E11">'Frequency Projections'!E11*INDEX('Severity Projections'!$C38:$H38,'Sum of Property Damage'!E$3)</f>
        <v>28103347.590207946</v>
      </c>
      <c r="F11" cm="1">
        <f t="array" ref="F11">'Frequency Projections'!F11*INDEX('Severity Projections'!$C38:$H38,'Sum of Property Damage'!F$3)</f>
        <v>20072196.112145405</v>
      </c>
      <c r="G11" cm="1">
        <f t="array" ref="G11">'Frequency Projections'!G11*INDEX('Severity Projections'!$C38:$H38,'Sum of Property Damage'!G$3)</f>
        <v>19903578.791064229</v>
      </c>
      <c r="H11" cm="1">
        <f t="array" ref="H11">'Frequency Projections'!H11*INDEX('Severity Projections'!$C38:$H38,'Sum of Property Damage'!H$3)</f>
        <v>9112600.7964737415</v>
      </c>
      <c r="I11">
        <f t="shared" si="0"/>
        <v>201852329.85861492</v>
      </c>
      <c r="J11" cm="1">
        <f t="array" ref="J11">'Frequency Projections'!J11*INDEX('Severity Projections'!$C38:$H38,'Sum of Property Damage'!J$3)</f>
        <v>54658161.413227133</v>
      </c>
      <c r="K11" cm="1">
        <f t="array" ref="K11">'Frequency Projections'!K11*INDEX('Severity Projections'!$C38:$H38,'Sum of Property Damage'!K$3)</f>
        <v>70002445.155496478</v>
      </c>
      <c r="L11" cm="1">
        <f t="array" ref="L11">'Frequency Projections'!L11*INDEX('Severity Projections'!$C38:$H38,'Sum of Property Damage'!L$3)</f>
        <v>28103347.590207946</v>
      </c>
      <c r="M11" cm="1">
        <f t="array" ref="M11">'Frequency Projections'!M11*INDEX('Severity Projections'!$C38:$H38,'Sum of Property Damage'!M$3)</f>
        <v>20072196.112145405</v>
      </c>
      <c r="N11" cm="1">
        <f t="array" ref="N11">'Frequency Projections'!N11*INDEX('Severity Projections'!$C38:$H38,'Sum of Property Damage'!N$3)</f>
        <v>19903578.791064229</v>
      </c>
      <c r="O11" cm="1">
        <f t="array" ref="O11">'Frequency Projections'!O11*INDEX('Severity Projections'!$C38:$H38,'Sum of Property Damage'!O$3)</f>
        <v>9112600.7964737415</v>
      </c>
      <c r="P11">
        <f t="shared" si="1"/>
        <v>201852329.85861492</v>
      </c>
      <c r="Q11" cm="1">
        <f t="array" ref="Q11">'Frequency Projections'!Q11*INDEX('Severity Projections'!$C38:$H38,'Sum of Property Damage'!Q$3)</f>
        <v>54658161.413227133</v>
      </c>
      <c r="R11" cm="1">
        <f t="array" ref="R11">'Frequency Projections'!R11*INDEX('Severity Projections'!$C38:$H38,'Sum of Property Damage'!R$3)</f>
        <v>70002445.155496478</v>
      </c>
      <c r="S11" cm="1">
        <f t="array" ref="S11">'Frequency Projections'!S11*INDEX('Severity Projections'!$C38:$H38,'Sum of Property Damage'!S$3)</f>
        <v>28103347.590207946</v>
      </c>
      <c r="T11" cm="1">
        <f t="array" ref="T11">'Frequency Projections'!T11*INDEX('Severity Projections'!$C38:$H38,'Sum of Property Damage'!T$3)</f>
        <v>20072196.112145405</v>
      </c>
      <c r="U11" cm="1">
        <f t="array" ref="U11">'Frequency Projections'!U11*INDEX('Severity Projections'!$C38:$H38,'Sum of Property Damage'!U$3)</f>
        <v>19903578.791064229</v>
      </c>
      <c r="V11" cm="1">
        <f t="array" ref="V11">'Frequency Projections'!V11*INDEX('Severity Projections'!$C38:$H38,'Sum of Property Damage'!V$3)</f>
        <v>9112600.7964737415</v>
      </c>
      <c r="W11">
        <f t="shared" si="2"/>
        <v>201852329.85861492</v>
      </c>
      <c r="X11" cm="1">
        <f t="array" ref="X11">'Frequency Projections'!X11*INDEX('Severity Projections'!$C38:$H38,'Sum of Property Damage'!X$3)</f>
        <v>54658161.413227133</v>
      </c>
      <c r="Y11" cm="1">
        <f t="array" ref="Y11">'Frequency Projections'!Y11*INDEX('Severity Projections'!$C38:$H38,'Sum of Property Damage'!Y$3)</f>
        <v>70002445.155496478</v>
      </c>
      <c r="Z11" cm="1">
        <f t="array" ref="Z11">'Frequency Projections'!Z11*INDEX('Severity Projections'!$C38:$H38,'Sum of Property Damage'!Z$3)</f>
        <v>28103347.590207946</v>
      </c>
      <c r="AA11" cm="1">
        <f t="array" ref="AA11">'Frequency Projections'!AA11*INDEX('Severity Projections'!$C38:$H38,'Sum of Property Damage'!AA$3)</f>
        <v>20072196.112145405</v>
      </c>
      <c r="AB11" cm="1">
        <f t="array" ref="AB11">'Frequency Projections'!AB11*INDEX('Severity Projections'!$C38:$H38,'Sum of Property Damage'!AB$3)</f>
        <v>19903578.791064229</v>
      </c>
      <c r="AC11" cm="1">
        <f t="array" ref="AC11">'Frequency Projections'!AC11*INDEX('Severity Projections'!$C38:$H38,'Sum of Property Damage'!AC$3)</f>
        <v>9112600.7964737415</v>
      </c>
      <c r="AD11">
        <f t="shared" si="3"/>
        <v>201852329.85861492</v>
      </c>
    </row>
    <row r="12" spans="1:37">
      <c r="A12" s="211">
        <v>2028</v>
      </c>
      <c r="B12" s="211"/>
      <c r="C12" cm="1">
        <f t="array" ref="C12">'Frequency Projections'!C12*INDEX('Severity Projections'!$C39:$H39,'Sum of Property Damage'!C$3)</f>
        <v>55751324.641491674</v>
      </c>
      <c r="D12" cm="1">
        <f t="array" ref="D12">'Frequency Projections'!D12*INDEX('Severity Projections'!$C39:$H39,'Sum of Property Damage'!D$3)</f>
        <v>71402494.058606416</v>
      </c>
      <c r="E12" cm="1">
        <f t="array" ref="E12">'Frequency Projections'!E12*INDEX('Severity Projections'!$C39:$H39,'Sum of Property Damage'!E$3)</f>
        <v>28665414.542012107</v>
      </c>
      <c r="F12" cm="1">
        <f t="array" ref="F12">'Frequency Projections'!F12*INDEX('Severity Projections'!$C39:$H39,'Sum of Property Damage'!F$3)</f>
        <v>20473640.034388311</v>
      </c>
      <c r="G12" cm="1">
        <f t="array" ref="G12">'Frequency Projections'!G12*INDEX('Severity Projections'!$C39:$H39,'Sum of Property Damage'!G$3)</f>
        <v>20301650.366885513</v>
      </c>
      <c r="H12" cm="1">
        <f t="array" ref="H12">'Frequency Projections'!H12*INDEX('Severity Projections'!$C39:$H39,'Sum of Property Damage'!H$3)</f>
        <v>9294852.8124032151</v>
      </c>
      <c r="I12">
        <f t="shared" si="0"/>
        <v>205889376.45578721</v>
      </c>
      <c r="J12" cm="1">
        <f t="array" ref="J12">'Frequency Projections'!J12*INDEX('Severity Projections'!$C39:$H39,'Sum of Property Damage'!J$3)</f>
        <v>55751324.641491674</v>
      </c>
      <c r="K12" cm="1">
        <f t="array" ref="K12">'Frequency Projections'!K12*INDEX('Severity Projections'!$C39:$H39,'Sum of Property Damage'!K$3)</f>
        <v>71402494.058606416</v>
      </c>
      <c r="L12" cm="1">
        <f t="array" ref="L12">'Frequency Projections'!L12*INDEX('Severity Projections'!$C39:$H39,'Sum of Property Damage'!L$3)</f>
        <v>28665414.542012107</v>
      </c>
      <c r="M12" cm="1">
        <f t="array" ref="M12">'Frequency Projections'!M12*INDEX('Severity Projections'!$C39:$H39,'Sum of Property Damage'!M$3)</f>
        <v>20473640.034388311</v>
      </c>
      <c r="N12" cm="1">
        <f t="array" ref="N12">'Frequency Projections'!N12*INDEX('Severity Projections'!$C39:$H39,'Sum of Property Damage'!N$3)</f>
        <v>20301650.366885513</v>
      </c>
      <c r="O12" cm="1">
        <f t="array" ref="O12">'Frequency Projections'!O12*INDEX('Severity Projections'!$C39:$H39,'Sum of Property Damage'!O$3)</f>
        <v>9294852.8124032151</v>
      </c>
      <c r="P12">
        <f t="shared" si="1"/>
        <v>205889376.45578721</v>
      </c>
      <c r="Q12" cm="1">
        <f t="array" ref="Q12">'Frequency Projections'!Q12*INDEX('Severity Projections'!$C39:$H39,'Sum of Property Damage'!Q$3)</f>
        <v>55751324.641491674</v>
      </c>
      <c r="R12" cm="1">
        <f t="array" ref="R12">'Frequency Projections'!R12*INDEX('Severity Projections'!$C39:$H39,'Sum of Property Damage'!R$3)</f>
        <v>71402494.058606416</v>
      </c>
      <c r="S12" cm="1">
        <f t="array" ref="S12">'Frequency Projections'!S12*INDEX('Severity Projections'!$C39:$H39,'Sum of Property Damage'!S$3)</f>
        <v>28665414.542012107</v>
      </c>
      <c r="T12" cm="1">
        <f t="array" ref="T12">'Frequency Projections'!T12*INDEX('Severity Projections'!$C39:$H39,'Sum of Property Damage'!T$3)</f>
        <v>20473640.034388311</v>
      </c>
      <c r="U12" cm="1">
        <f t="array" ref="U12">'Frequency Projections'!U12*INDEX('Severity Projections'!$C39:$H39,'Sum of Property Damage'!U$3)</f>
        <v>20301650.366885513</v>
      </c>
      <c r="V12" cm="1">
        <f t="array" ref="V12">'Frequency Projections'!V12*INDEX('Severity Projections'!$C39:$H39,'Sum of Property Damage'!V$3)</f>
        <v>9294852.8124032151</v>
      </c>
      <c r="W12">
        <f t="shared" si="2"/>
        <v>205889376.45578721</v>
      </c>
      <c r="X12" cm="1">
        <f t="array" ref="X12">'Frequency Projections'!X12*INDEX('Severity Projections'!$C39:$H39,'Sum of Property Damage'!X$3)</f>
        <v>55751324.641491674</v>
      </c>
      <c r="Y12" cm="1">
        <f t="array" ref="Y12">'Frequency Projections'!Y12*INDEX('Severity Projections'!$C39:$H39,'Sum of Property Damage'!Y$3)</f>
        <v>71402494.058606416</v>
      </c>
      <c r="Z12" cm="1">
        <f t="array" ref="Z12">'Frequency Projections'!Z12*INDEX('Severity Projections'!$C39:$H39,'Sum of Property Damage'!Z$3)</f>
        <v>28665414.542012107</v>
      </c>
      <c r="AA12" cm="1">
        <f t="array" ref="AA12">'Frequency Projections'!AA12*INDEX('Severity Projections'!$C39:$H39,'Sum of Property Damage'!AA$3)</f>
        <v>20473640.034388311</v>
      </c>
      <c r="AB12" cm="1">
        <f t="array" ref="AB12">'Frequency Projections'!AB12*INDEX('Severity Projections'!$C39:$H39,'Sum of Property Damage'!AB$3)</f>
        <v>20301650.366885513</v>
      </c>
      <c r="AC12" cm="1">
        <f t="array" ref="AC12">'Frequency Projections'!AC12*INDEX('Severity Projections'!$C39:$H39,'Sum of Property Damage'!AC$3)</f>
        <v>9294852.8124032151</v>
      </c>
      <c r="AD12">
        <f t="shared" si="3"/>
        <v>205889376.45578721</v>
      </c>
    </row>
    <row r="13" spans="1:37">
      <c r="A13" s="211">
        <v>2029</v>
      </c>
      <c r="B13" s="211"/>
      <c r="C13" cm="1">
        <f t="array" ref="C13">'Frequency Projections'!C13*INDEX('Severity Projections'!$C40:$H40,'Sum of Property Damage'!C$3)</f>
        <v>56866351.134321518</v>
      </c>
      <c r="D13" cm="1">
        <f t="array" ref="D13">'Frequency Projections'!D13*INDEX('Severity Projections'!$C40:$H40,'Sum of Property Damage'!D$3)</f>
        <v>72830543.939778537</v>
      </c>
      <c r="E13" cm="1">
        <f t="array" ref="E13">'Frequency Projections'!E13*INDEX('Severity Projections'!$C40:$H40,'Sum of Property Damage'!E$3)</f>
        <v>29238722.832852345</v>
      </c>
      <c r="F13" cm="1">
        <f t="array" ref="F13">'Frequency Projections'!F13*INDEX('Severity Projections'!$C40:$H40,'Sum of Property Damage'!F$3)</f>
        <v>20883112.835076079</v>
      </c>
      <c r="G13" cm="1">
        <f t="array" ref="G13">'Frequency Projections'!G13*INDEX('Severity Projections'!$C40:$H40,'Sum of Property Damage'!G$3)</f>
        <v>20707683.374223225</v>
      </c>
      <c r="H13" cm="1">
        <f t="array" ref="H13">'Frequency Projections'!H13*INDEX('Severity Projections'!$C40:$H40,'Sum of Property Damage'!H$3)</f>
        <v>9480749.868651282</v>
      </c>
      <c r="I13">
        <f t="shared" si="0"/>
        <v>210007163.98490298</v>
      </c>
      <c r="J13" cm="1">
        <f t="array" ref="J13">'Frequency Projections'!J13*INDEX('Severity Projections'!$C40:$H40,'Sum of Property Damage'!J$3)</f>
        <v>56866351.134321518</v>
      </c>
      <c r="K13" cm="1">
        <f t="array" ref="K13">'Frequency Projections'!K13*INDEX('Severity Projections'!$C40:$H40,'Sum of Property Damage'!K$3)</f>
        <v>72830543.939778537</v>
      </c>
      <c r="L13" cm="1">
        <f t="array" ref="L13">'Frequency Projections'!L13*INDEX('Severity Projections'!$C40:$H40,'Sum of Property Damage'!L$3)</f>
        <v>29238722.832852345</v>
      </c>
      <c r="M13" cm="1">
        <f t="array" ref="M13">'Frequency Projections'!M13*INDEX('Severity Projections'!$C40:$H40,'Sum of Property Damage'!M$3)</f>
        <v>20883112.835076079</v>
      </c>
      <c r="N13" cm="1">
        <f t="array" ref="N13">'Frequency Projections'!N13*INDEX('Severity Projections'!$C40:$H40,'Sum of Property Damage'!N$3)</f>
        <v>20707683.374223225</v>
      </c>
      <c r="O13" cm="1">
        <f t="array" ref="O13">'Frequency Projections'!O13*INDEX('Severity Projections'!$C40:$H40,'Sum of Property Damage'!O$3)</f>
        <v>9480749.868651282</v>
      </c>
      <c r="P13">
        <f t="shared" si="1"/>
        <v>210007163.98490298</v>
      </c>
      <c r="Q13" cm="1">
        <f t="array" ref="Q13">'Frequency Projections'!Q13*INDEX('Severity Projections'!$C40:$H40,'Sum of Property Damage'!Q$3)</f>
        <v>56866351.134321518</v>
      </c>
      <c r="R13" cm="1">
        <f t="array" ref="R13">'Frequency Projections'!R13*INDEX('Severity Projections'!$C40:$H40,'Sum of Property Damage'!R$3)</f>
        <v>72830543.939778537</v>
      </c>
      <c r="S13" cm="1">
        <f t="array" ref="S13">'Frequency Projections'!S13*INDEX('Severity Projections'!$C40:$H40,'Sum of Property Damage'!S$3)</f>
        <v>29238722.832852345</v>
      </c>
      <c r="T13" cm="1">
        <f t="array" ref="T13">'Frequency Projections'!T13*INDEX('Severity Projections'!$C40:$H40,'Sum of Property Damage'!T$3)</f>
        <v>20883112.835076079</v>
      </c>
      <c r="U13" cm="1">
        <f t="array" ref="U13">'Frequency Projections'!U13*INDEX('Severity Projections'!$C40:$H40,'Sum of Property Damage'!U$3)</f>
        <v>20707683.374223225</v>
      </c>
      <c r="V13" cm="1">
        <f t="array" ref="V13">'Frequency Projections'!V13*INDEX('Severity Projections'!$C40:$H40,'Sum of Property Damage'!V$3)</f>
        <v>9480749.868651282</v>
      </c>
      <c r="W13">
        <f t="shared" si="2"/>
        <v>210007163.98490298</v>
      </c>
      <c r="X13" cm="1">
        <f t="array" ref="X13">'Frequency Projections'!X13*INDEX('Severity Projections'!$C40:$H40,'Sum of Property Damage'!X$3)</f>
        <v>56866351.134321518</v>
      </c>
      <c r="Y13" cm="1">
        <f t="array" ref="Y13">'Frequency Projections'!Y13*INDEX('Severity Projections'!$C40:$H40,'Sum of Property Damage'!Y$3)</f>
        <v>72830543.939778537</v>
      </c>
      <c r="Z13" cm="1">
        <f t="array" ref="Z13">'Frequency Projections'!Z13*INDEX('Severity Projections'!$C40:$H40,'Sum of Property Damage'!Z$3)</f>
        <v>29238722.832852345</v>
      </c>
      <c r="AA13" cm="1">
        <f t="array" ref="AA13">'Frequency Projections'!AA13*INDEX('Severity Projections'!$C40:$H40,'Sum of Property Damage'!AA$3)</f>
        <v>20883112.835076079</v>
      </c>
      <c r="AB13" cm="1">
        <f t="array" ref="AB13">'Frequency Projections'!AB13*INDEX('Severity Projections'!$C40:$H40,'Sum of Property Damage'!AB$3)</f>
        <v>20707683.374223225</v>
      </c>
      <c r="AC13" cm="1">
        <f t="array" ref="AC13">'Frequency Projections'!AC13*INDEX('Severity Projections'!$C40:$H40,'Sum of Property Damage'!AC$3)</f>
        <v>9480749.868651282</v>
      </c>
      <c r="AD13">
        <f t="shared" si="3"/>
        <v>210007163.98490298</v>
      </c>
    </row>
    <row r="14" spans="1:37">
      <c r="A14" s="211">
        <v>2030</v>
      </c>
      <c r="B14" s="211"/>
      <c r="C14" cm="1">
        <f t="array" ref="C14">'Frequency Projections'!C14*INDEX('Severity Projections'!$C41:$H41,'Sum of Property Damage'!C$3)</f>
        <v>64320278.708306096</v>
      </c>
      <c r="D14" cm="1">
        <f t="array" ref="D14">'Frequency Projections'!D14*INDEX('Severity Projections'!$C41:$H41,'Sum of Property Damage'!D$3)</f>
        <v>82377025.978316844</v>
      </c>
      <c r="E14" cm="1">
        <f t="array" ref="E14">'Frequency Projections'!E14*INDEX('Severity Projections'!$C41:$H41,'Sum of Property Damage'!E$3)</f>
        <v>33071276.144336969</v>
      </c>
      <c r="F14" cm="1">
        <f t="array" ref="F14">'Frequency Projections'!F14*INDEX('Severity Projections'!$C41:$H41,'Sum of Property Damage'!F$3)</f>
        <v>23620429.499272186</v>
      </c>
      <c r="G14" cm="1">
        <f t="array" ref="G14">'Frequency Projections'!G14*INDEX('Severity Projections'!$C41:$H41,'Sum of Property Damage'!G$3)</f>
        <v>23422005.095549658</v>
      </c>
      <c r="H14" cm="1">
        <f t="array" ref="H14">'Frequency Projections'!H14*INDEX('Severity Projections'!$C41:$H41,'Sum of Property Damage'!H$3)</f>
        <v>10723467.599934354</v>
      </c>
      <c r="I14">
        <f t="shared" si="0"/>
        <v>237534483.02571613</v>
      </c>
      <c r="J14" cm="1">
        <f t="array" ref="J14">'Frequency Projections'!J14*INDEX('Severity Projections'!$C41:$H41,'Sum of Property Damage'!J$3)</f>
        <v>65164812.262272127</v>
      </c>
      <c r="K14" cm="1">
        <f t="array" ref="K14">'Frequency Projections'!K14*INDEX('Severity Projections'!$C41:$H41,'Sum of Property Damage'!K$3)</f>
        <v>83458646.952475265</v>
      </c>
      <c r="L14" cm="1">
        <f t="array" ref="L14">'Frequency Projections'!L14*INDEX('Severity Projections'!$C41:$H41,'Sum of Property Damage'!L$3)</f>
        <v>33505506.264872223</v>
      </c>
      <c r="M14" cm="1">
        <f t="array" ref="M14">'Frequency Projections'!M14*INDEX('Severity Projections'!$C41:$H41,'Sum of Property Damage'!M$3)</f>
        <v>23930568.784608465</v>
      </c>
      <c r="N14" cm="1">
        <f t="array" ref="N14">'Frequency Projections'!N14*INDEX('Severity Projections'!$C41:$H41,'Sum of Property Damage'!N$3)</f>
        <v>23729539.042876918</v>
      </c>
      <c r="O14" cm="1">
        <f t="array" ref="O14">'Frequency Projections'!O14*INDEX('Severity Projections'!$C41:$H41,'Sum of Property Damage'!O$3)</f>
        <v>10864268.112383667</v>
      </c>
      <c r="P14">
        <f t="shared" si="1"/>
        <v>240653341.41948867</v>
      </c>
      <c r="Q14" cm="1">
        <f t="array" ref="Q14">'Frequency Projections'!Q14*INDEX('Severity Projections'!$C41:$H41,'Sum of Property Damage'!Q$3)</f>
        <v>67089954.34030322</v>
      </c>
      <c r="R14" cm="1">
        <f t="array" ref="R14">'Frequency Projections'!R14*INDEX('Severity Projections'!$C41:$H41,'Sum of Property Damage'!R$3)</f>
        <v>85924237.62090376</v>
      </c>
      <c r="S14" cm="1">
        <f t="array" ref="S14">'Frequency Projections'!S14*INDEX('Severity Projections'!$C41:$H41,'Sum of Property Damage'!S$3)</f>
        <v>34495348.139911041</v>
      </c>
      <c r="T14" cm="1">
        <f t="array" ref="T14">'Frequency Projections'!T14*INDEX('Severity Projections'!$C41:$H41,'Sum of Property Damage'!T$3)</f>
        <v>24637541.509904567</v>
      </c>
      <c r="U14" cm="1">
        <f t="array" ref="U14">'Frequency Projections'!U14*INDEX('Severity Projections'!$C41:$H41,'Sum of Property Damage'!U$3)</f>
        <v>24430572.814291198</v>
      </c>
      <c r="V14" cm="1">
        <f t="array" ref="V14">'Frequency Projections'!V14*INDEX('Severity Projections'!$C41:$H41,'Sum of Property Damage'!V$3)</f>
        <v>11185227.522287015</v>
      </c>
      <c r="W14">
        <f t="shared" si="2"/>
        <v>247762881.94760081</v>
      </c>
      <c r="X14" cm="1">
        <f t="array" ref="X14">'Frequency Projections'!X14*INDEX('Severity Projections'!$C41:$H41,'Sum of Property Damage'!X$3)</f>
        <v>68299331.029876843</v>
      </c>
      <c r="Y14" cm="1">
        <f t="array" ref="Y14">'Frequency Projections'!Y14*INDEX('Severity Projections'!$C41:$H41,'Sum of Property Damage'!Y$3)</f>
        <v>87473124.798871011</v>
      </c>
      <c r="Z14" cm="1">
        <f t="array" ref="Z14">'Frequency Projections'!Z14*INDEX('Severity Projections'!$C41:$H41,'Sum of Property Damage'!Z$3)</f>
        <v>35117168.058397315</v>
      </c>
      <c r="AA14" cm="1">
        <f t="array" ref="AA14">'Frequency Projections'!AA14*INDEX('Severity Projections'!$C41:$H41,'Sum of Property Damage'!AA$3)</f>
        <v>25081662.670568131</v>
      </c>
      <c r="AB14" cm="1">
        <f t="array" ref="AB14">'Frequency Projections'!AB14*INDEX('Severity Projections'!$C41:$H41,'Sum of Property Damage'!AB$3)</f>
        <v>24870963.116610803</v>
      </c>
      <c r="AC14" cm="1">
        <f t="array" ref="AC14">'Frequency Projections'!AC14*INDEX('Severity Projections'!$C41:$H41,'Sum of Property Damage'!AC$3)</f>
        <v>11386854.629743621</v>
      </c>
      <c r="AD14">
        <f t="shared" si="3"/>
        <v>252229104.30406773</v>
      </c>
    </row>
    <row r="15" spans="1:37">
      <c r="A15" s="211">
        <v>2031</v>
      </c>
      <c r="B15" s="211"/>
      <c r="C15" cm="1">
        <f t="array" ref="C15">'Frequency Projections'!C15*INDEX('Severity Projections'!$C42:$H42,'Sum of Property Damage'!C$3)</f>
        <v>72751252.20083344</v>
      </c>
      <c r="D15" cm="1">
        <f t="array" ref="D15">'Frequency Projections'!D15*INDEX('Severity Projections'!$C42:$H42,'Sum of Property Damage'!D$3)</f>
        <v>93174841.789502665</v>
      </c>
      <c r="E15" cm="1">
        <f t="array" ref="E15">'Frequency Projections'!E15*INDEX('Severity Projections'!$C42:$H42,'Sum of Property Damage'!E$3)</f>
        <v>37406192.878784373</v>
      </c>
      <c r="F15" cm="1">
        <f t="array" ref="F15">'Frequency Projections'!F15*INDEX('Severity Projections'!$C42:$H42,'Sum of Property Damage'!F$3)</f>
        <v>26716548.157177784</v>
      </c>
      <c r="G15" cm="1">
        <f t="array" ref="G15">'Frequency Projections'!G15*INDEX('Severity Projections'!$C42:$H42,'Sum of Property Damage'!G$3)</f>
        <v>26492114.679464113</v>
      </c>
      <c r="H15" cm="1">
        <f t="array" ref="H15">'Frequency Projections'!H15*INDEX('Severity Projections'!$C42:$H42,'Sum of Property Damage'!H$3)</f>
        <v>12129078.285998549</v>
      </c>
      <c r="I15">
        <f t="shared" si="0"/>
        <v>268670027.99176091</v>
      </c>
      <c r="J15" cm="1">
        <f t="array" ref="J15">'Frequency Projections'!J15*INDEX('Severity Projections'!$C42:$H42,'Sum of Property Damage'!J$3)</f>
        <v>74674261.183855683</v>
      </c>
      <c r="K15" cm="1">
        <f t="array" ref="K15">'Frequency Projections'!K15*INDEX('Severity Projections'!$C42:$H42,'Sum of Property Damage'!K$3)</f>
        <v>95637700.535332426</v>
      </c>
      <c r="L15" cm="1">
        <f t="array" ref="L15">'Frequency Projections'!L15*INDEX('Severity Projections'!$C42:$H42,'Sum of Property Damage'!L$3)</f>
        <v>38394937.989700012</v>
      </c>
      <c r="M15" cm="1">
        <f t="array" ref="M15">'Frequency Projections'!M15*INDEX('Severity Projections'!$C42:$H42,'Sum of Property Damage'!M$3)</f>
        <v>27422737.542891346</v>
      </c>
      <c r="N15" cm="1">
        <f t="array" ref="N15">'Frequency Projections'!N15*INDEX('Severity Projections'!$C42:$H42,'Sum of Property Damage'!N$3)</f>
        <v>27192371.691772707</v>
      </c>
      <c r="O15" cm="1">
        <f t="array" ref="O15">'Frequency Projections'!O15*INDEX('Severity Projections'!$C42:$H42,'Sum of Property Damage'!O$3)</f>
        <v>12449682.066609325</v>
      </c>
      <c r="P15">
        <f t="shared" si="1"/>
        <v>275771691.01016152</v>
      </c>
      <c r="Q15" cm="1">
        <f t="array" ref="Q15">'Frequency Projections'!Q15*INDEX('Severity Projections'!$C42:$H42,'Sum of Property Damage'!Q$3)</f>
        <v>79151587.601465955</v>
      </c>
      <c r="R15" cm="1">
        <f t="array" ref="R15">'Frequency Projections'!R15*INDEX('Severity Projections'!$C42:$H42,'Sum of Property Damage'!R$3)</f>
        <v>101371954.83310269</v>
      </c>
      <c r="S15" cm="1">
        <f t="array" ref="S15">'Frequency Projections'!S15*INDEX('Severity Projections'!$C42:$H42,'Sum of Property Damage'!S$3)</f>
        <v>40697025.314548671</v>
      </c>
      <c r="T15" cm="1">
        <f t="array" ref="T15">'Frequency Projections'!T15*INDEX('Severity Projections'!$C42:$H42,'Sum of Property Damage'!T$3)</f>
        <v>29066952.635179736</v>
      </c>
      <c r="U15" cm="1">
        <f t="array" ref="U15">'Frequency Projections'!U15*INDEX('Severity Projections'!$C42:$H42,'Sum of Property Damage'!U$3)</f>
        <v>28822774.486562908</v>
      </c>
      <c r="V15" cm="1">
        <f t="array" ref="V15">'Frequency Projections'!V15*INDEX('Severity Projections'!$C42:$H42,'Sum of Property Damage'!V$3)</f>
        <v>13196141.281926341</v>
      </c>
      <c r="W15">
        <f t="shared" si="2"/>
        <v>292306436.15278631</v>
      </c>
      <c r="X15" cm="1">
        <f t="array" ref="X15">'Frequency Projections'!X15*INDEX('Severity Projections'!$C42:$H42,'Sum of Property Damage'!X$3)</f>
        <v>82030911.533433586</v>
      </c>
      <c r="Y15" cm="1">
        <f t="array" ref="Y15">'Frequency Projections'!Y15*INDEX('Severity Projections'!$C42:$H42,'Sum of Property Damage'!Y$3)</f>
        <v>105059596.53968404</v>
      </c>
      <c r="Z15" cm="1">
        <f t="array" ref="Z15">'Frequency Projections'!Z15*INDEX('Severity Projections'!$C42:$H42,'Sum of Property Damage'!Z$3)</f>
        <v>42177474.696538098</v>
      </c>
      <c r="AA15" cm="1">
        <f t="array" ref="AA15">'Frequency Projections'!AA15*INDEX('Severity Projections'!$C42:$H42,'Sum of Property Damage'!AA$3)</f>
        <v>30124330.950485848</v>
      </c>
      <c r="AB15" cm="1">
        <f t="array" ref="AB15">'Frequency Projections'!AB15*INDEX('Severity Projections'!$C42:$H42,'Sum of Property Damage'!AB$3)</f>
        <v>29871270.251205403</v>
      </c>
      <c r="AC15" cm="1">
        <f t="array" ref="AC15">'Frequency Projections'!AC15*INDEX('Severity Projections'!$C42:$H42,'Sum of Property Damage'!AC$3)</f>
        <v>13676181.753053576</v>
      </c>
      <c r="AD15">
        <f t="shared" si="3"/>
        <v>302939765.72440052</v>
      </c>
    </row>
    <row r="16" spans="1:37">
      <c r="A16" s="211">
        <v>2032</v>
      </c>
      <c r="B16" s="211"/>
      <c r="C16" cm="1">
        <f t="array" ref="C16">'Frequency Projections'!C16*INDEX('Severity Projections'!$C43:$H43,'Sum of Property Damage'!C$3)</f>
        <v>82287340.836814299</v>
      </c>
      <c r="D16" cm="1">
        <f t="array" ref="D16">'Frequency Projections'!D16*INDEX('Severity Projections'!$C43:$H43,'Sum of Property Damage'!D$3)</f>
        <v>105388013.70158711</v>
      </c>
      <c r="E16" cm="1">
        <f t="array" ref="E16">'Frequency Projections'!E16*INDEX('Severity Projections'!$C43:$H43,'Sum of Property Damage'!E$3)</f>
        <v>42309321.828949675</v>
      </c>
      <c r="F16" cm="1">
        <f t="array" ref="F16">'Frequency Projections'!F16*INDEX('Severity Projections'!$C43:$H43,'Sum of Property Damage'!F$3)</f>
        <v>30218499.856524333</v>
      </c>
      <c r="G16" cm="1">
        <f t="array" ref="G16">'Frequency Projections'!G16*INDEX('Severity Projections'!$C43:$H43,'Sum of Property Damage'!G$3)</f>
        <v>29964648.08741891</v>
      </c>
      <c r="H16" cm="1">
        <f t="array" ref="H16">'Frequency Projections'!H16*INDEX('Severity Projections'!$C43:$H43,'Sum of Property Damage'!H$3)</f>
        <v>13718933.609570667</v>
      </c>
      <c r="I16">
        <f t="shared" si="0"/>
        <v>303886757.92086506</v>
      </c>
      <c r="J16" cm="1">
        <f t="array" ref="J16">'Frequency Projections'!J16*INDEX('Severity Projections'!$C43:$H43,'Sum of Property Damage'!J$3)</f>
        <v>85571416.379006803</v>
      </c>
      <c r="K16" cm="1">
        <f t="array" ref="K16">'Frequency Projections'!K16*INDEX('Severity Projections'!$C43:$H43,'Sum of Property Damage'!K$3)</f>
        <v>109594033.66429305</v>
      </c>
      <c r="L16" cm="1">
        <f t="array" ref="L16">'Frequency Projections'!L16*INDEX('Severity Projections'!$C43:$H43,'Sum of Property Damage'!L$3)</f>
        <v>43997880.57458654</v>
      </c>
      <c r="M16" cm="1">
        <f t="array" ref="M16">'Frequency Projections'!M16*INDEX('Severity Projections'!$C43:$H43,'Sum of Property Damage'!M$3)</f>
        <v>31424515.694335446</v>
      </c>
      <c r="N16" cm="1">
        <f t="array" ref="N16">'Frequency Projections'!N16*INDEX('Severity Projections'!$C43:$H43,'Sum of Property Damage'!N$3)</f>
        <v>31160532.738855742</v>
      </c>
      <c r="O16" cm="1">
        <f t="array" ref="O16">'Frequency Projections'!O16*INDEX('Severity Projections'!$C43:$H43,'Sum of Property Damage'!O$3)</f>
        <v>14266454.210843967</v>
      </c>
      <c r="P16">
        <f t="shared" si="1"/>
        <v>316014833.26192153</v>
      </c>
      <c r="Q16" cm="1">
        <f t="array" ref="Q16">'Frequency Projections'!Q16*INDEX('Severity Projections'!$C43:$H43,'Sum of Property Damage'!Q$3)</f>
        <v>93381697.475220308</v>
      </c>
      <c r="R16" cm="1">
        <f t="array" ref="R16">'Frequency Projections'!R16*INDEX('Severity Projections'!$C43:$H43,'Sum of Property Damage'!R$3)</f>
        <v>119596908.98886238</v>
      </c>
      <c r="S16" cm="1">
        <f t="array" ref="S16">'Frequency Projections'!S16*INDEX('Severity Projections'!$C43:$H43,'Sum of Property Damage'!S$3)</f>
        <v>48013658.616674177</v>
      </c>
      <c r="T16" cm="1">
        <f t="array" ref="T16">'Frequency Projections'!T16*INDEX('Severity Projections'!$C43:$H43,'Sum of Property Damage'!T$3)</f>
        <v>34292696.580790259</v>
      </c>
      <c r="U16" cm="1">
        <f t="array" ref="U16">'Frequency Projections'!U16*INDEX('Severity Projections'!$C43:$H43,'Sum of Property Damage'!U$3)</f>
        <v>34004619.352080651</v>
      </c>
      <c r="V16" cm="1">
        <f t="array" ref="V16">'Frequency Projections'!V16*INDEX('Severity Projections'!$C43:$H43,'Sum of Property Damage'!V$3)</f>
        <v>15568583.150014902</v>
      </c>
      <c r="W16">
        <f t="shared" si="2"/>
        <v>344858164.16364264</v>
      </c>
      <c r="X16" cm="1">
        <f t="array" ref="X16">'Frequency Projections'!X16*INDEX('Severity Projections'!$C43:$H43,'Sum of Property Damage'!X$3)</f>
        <v>98523226.297230422</v>
      </c>
      <c r="Y16" cm="1">
        <f t="array" ref="Y16">'Frequency Projections'!Y16*INDEX('Severity Projections'!$C43:$H43,'Sum of Property Damage'!Y$3)</f>
        <v>126181828.42398752</v>
      </c>
      <c r="Z16" cm="1">
        <f t="array" ref="Z16">'Frequency Projections'!Z16*INDEX('Severity Projections'!$C43:$H43,'Sum of Property Damage'!Z$3)</f>
        <v>50657255.984277084</v>
      </c>
      <c r="AA16" cm="1">
        <f t="array" ref="AA16">'Frequency Projections'!AA16*INDEX('Severity Projections'!$C43:$H43,'Sum of Property Damage'!AA$3)</f>
        <v>36180827.688081026</v>
      </c>
      <c r="AB16" cm="1">
        <f t="array" ref="AB16">'Frequency Projections'!AB16*INDEX('Severity Projections'!$C43:$H43,'Sum of Property Damage'!AB$3)</f>
        <v>35876889.135210246</v>
      </c>
      <c r="AC16" cm="1">
        <f t="array" ref="AC16">'Frequency Projections'!AC16*INDEX('Severity Projections'!$C43:$H43,'Sum of Property Damage'!AC$3)</f>
        <v>16425778.094504995</v>
      </c>
      <c r="AD16">
        <f t="shared" si="3"/>
        <v>363845805.62329131</v>
      </c>
    </row>
    <row r="17" spans="1:30">
      <c r="A17" s="211">
        <v>2033</v>
      </c>
      <c r="B17" s="211"/>
      <c r="C17" cm="1">
        <f t="array" ref="C17">'Frequency Projections'!C17*INDEX('Severity Projections'!$C44:$H44,'Sum of Property Damage'!C$3)</f>
        <v>93073400.899022236</v>
      </c>
      <c r="D17" cm="1">
        <f t="array" ref="D17">'Frequency Projections'!D17*INDEX('Severity Projections'!$C44:$H44,'Sum of Property Damage'!D$3)</f>
        <v>119202063.76156375</v>
      </c>
      <c r="E17" cm="1">
        <f t="array" ref="E17">'Frequency Projections'!E17*INDEX('Severity Projections'!$C44:$H44,'Sum of Property Damage'!E$3)</f>
        <v>47855143.115644746</v>
      </c>
      <c r="F17" cm="1">
        <f t="array" ref="F17">'Frequency Projections'!F17*INDEX('Severity Projections'!$C44:$H44,'Sum of Property Damage'!F$3)</f>
        <v>34179480.380717829</v>
      </c>
      <c r="G17" cm="1">
        <f t="array" ref="G17">'Frequency Projections'!G17*INDEX('Severity Projections'!$C44:$H44,'Sum of Property Damage'!G$3)</f>
        <v>33892354.229421608</v>
      </c>
      <c r="H17" cm="1">
        <f t="array" ref="H17">'Frequency Projections'!H17*INDEX('Severity Projections'!$C44:$H44,'Sum of Property Damage'!H$3)</f>
        <v>15517183.989245968</v>
      </c>
      <c r="I17">
        <f t="shared" si="0"/>
        <v>343719626.37561613</v>
      </c>
      <c r="J17" cm="1">
        <f t="array" ref="J17">'Frequency Projections'!J17*INDEX('Severity Projections'!$C44:$H44,'Sum of Property Damage'!J$3)</f>
        <v>98058784.714062139</v>
      </c>
      <c r="K17" cm="1">
        <f t="array" ref="K17">'Frequency Projections'!K17*INDEX('Severity Projections'!$C44:$H44,'Sum of Property Damage'!K$3)</f>
        <v>125587003.3216964</v>
      </c>
      <c r="L17" cm="1">
        <f t="array" ref="L17">'Frequency Projections'!L17*INDEX('Severity Projections'!$C44:$H44,'Sum of Property Damage'!L$3)</f>
        <v>50418456.088531502</v>
      </c>
      <c r="M17" cm="1">
        <f t="array" ref="M17">'Frequency Projections'!M17*INDEX('Severity Projections'!$C44:$H44,'Sum of Property Damage'!M$3)</f>
        <v>36010270.129997261</v>
      </c>
      <c r="N17" cm="1">
        <f t="array" ref="N17">'Frequency Projections'!N17*INDEX('Severity Projections'!$C44:$H44,'Sum of Property Damage'!N$3)</f>
        <v>35707764.353010766</v>
      </c>
      <c r="O17" cm="1">
        <f t="array" ref="O17">'Frequency Projections'!O17*INDEX('Severity Projections'!$C44:$H44,'Sum of Property Damage'!O$3)</f>
        <v>16348346.460669056</v>
      </c>
      <c r="P17">
        <f t="shared" si="1"/>
        <v>362130625.06796712</v>
      </c>
      <c r="Q17" cm="1">
        <f t="array" ref="Q17">'Frequency Projections'!Q17*INDEX('Severity Projections'!$C44:$H44,'Sum of Property Damage'!Q$3)</f>
        <v>110170139.19240782</v>
      </c>
      <c r="R17" cm="1">
        <f t="array" ref="R17">'Frequency Projections'!R17*INDEX('Severity Projections'!$C44:$H44,'Sum of Property Damage'!R$3)</f>
        <v>141098400.07760704</v>
      </c>
      <c r="S17" cm="1">
        <f t="array" ref="S17">'Frequency Projections'!S17*INDEX('Severity Projections'!$C44:$H44,'Sum of Property Damage'!S$3)</f>
        <v>56645698.203755721</v>
      </c>
      <c r="T17" cm="1">
        <f t="array" ref="T17">'Frequency Projections'!T17*INDEX('Severity Projections'!$C44:$H44,'Sum of Property Damage'!T$3)</f>
        <v>40457940.450174473</v>
      </c>
      <c r="U17" cm="1">
        <f t="array" ref="U17">'Frequency Projections'!U17*INDEX('Severity Projections'!$C44:$H44,'Sum of Property Damage'!U$3)</f>
        <v>40118071.833055764</v>
      </c>
      <c r="V17" cm="1">
        <f t="array" ref="V17">'Frequency Projections'!V17*INDEX('Severity Projections'!$C44:$H44,'Sum of Property Damage'!V$3)</f>
        <v>18367549.734474033</v>
      </c>
      <c r="W17">
        <f t="shared" si="2"/>
        <v>406857799.49147487</v>
      </c>
      <c r="X17" cm="1">
        <f t="array" ref="X17">'Frequency Projections'!X17*INDEX('Severity Projections'!$C44:$H44,'Sum of Property Damage'!X$3)</f>
        <v>118331320.94428858</v>
      </c>
      <c r="Y17" cm="1">
        <f t="array" ref="Y17">'Frequency Projections'!Y17*INDEX('Severity Projections'!$C44:$H44,'Sum of Property Damage'!Y$3)</f>
        <v>151550685.02863023</v>
      </c>
      <c r="Z17" cm="1">
        <f t="array" ref="Z17">'Frequency Projections'!Z17*INDEX('Severity Projections'!$C44:$H44,'Sum of Property Damage'!Z$3)</f>
        <v>60841897.299915999</v>
      </c>
      <c r="AA17" cm="1">
        <f t="array" ref="AA17">'Frequency Projections'!AA17*INDEX('Severity Projections'!$C44:$H44,'Sum of Property Damage'!AA$3)</f>
        <v>43454983.094769716</v>
      </c>
      <c r="AB17" cm="1">
        <f t="array" ref="AB17">'Frequency Projections'!AB17*INDEX('Severity Projections'!$C44:$H44,'Sum of Property Damage'!AB$3)</f>
        <v>43089937.69584427</v>
      </c>
      <c r="AC17" cm="1">
        <f t="array" ref="AC17">'Frequency Projections'!AC17*INDEX('Severity Projections'!$C44:$H44,'Sum of Property Damage'!AC$3)</f>
        <v>19728180.780405223</v>
      </c>
      <c r="AD17">
        <f t="shared" si="3"/>
        <v>436997004.84385401</v>
      </c>
    </row>
    <row r="18" spans="1:30">
      <c r="A18" s="211">
        <v>2034</v>
      </c>
      <c r="B18" s="211"/>
      <c r="C18" cm="1">
        <f t="array" ref="C18">'Frequency Projections'!C18*INDEX('Severity Projections'!$C45:$H45,'Sum of Property Damage'!C$3)</f>
        <v>105273276.14206427</v>
      </c>
      <c r="D18" cm="1">
        <f t="array" ref="D18">'Frequency Projections'!D18*INDEX('Severity Projections'!$C45:$H45,'Sum of Property Damage'!D$3)</f>
        <v>134826831.87530199</v>
      </c>
      <c r="E18" cm="1">
        <f t="array" ref="E18">'Frequency Projections'!E18*INDEX('Severity Projections'!$C45:$H45,'Sum of Property Damage'!E$3)</f>
        <v>54127899.564957231</v>
      </c>
      <c r="F18" cm="1">
        <f t="array" ref="F18">'Frequency Projections'!F18*INDEX('Severity Projections'!$C45:$H45,'Sum of Property Damage'!F$3)</f>
        <v>38659658.310061559</v>
      </c>
      <c r="G18" cm="1">
        <f t="array" ref="G18">'Frequency Projections'!G18*INDEX('Severity Projections'!$C45:$H45,'Sum of Property Damage'!G$3)</f>
        <v>38334896.237105727</v>
      </c>
      <c r="H18" cm="1">
        <f t="array" ref="H18">'Frequency Projections'!H18*INDEX('Severity Projections'!$C45:$H45,'Sum of Property Damage'!H$3)</f>
        <v>17551145.432188351</v>
      </c>
      <c r="I18">
        <f t="shared" si="0"/>
        <v>388773707.56167912</v>
      </c>
      <c r="J18" cm="1">
        <f t="array" ref="J18">'Frequency Projections'!J18*INDEX('Severity Projections'!$C45:$H45,'Sum of Property Damage'!J$3)</f>
        <v>112368424.72035746</v>
      </c>
      <c r="K18" cm="1">
        <f t="array" ref="K18">'Frequency Projections'!K18*INDEX('Severity Projections'!$C45:$H45,'Sum of Property Damage'!K$3)</f>
        <v>143913814.24682885</v>
      </c>
      <c r="L18" cm="1">
        <f t="array" ref="L18">'Frequency Projections'!L18*INDEX('Severity Projections'!$C45:$H45,'Sum of Property Damage'!L$3)</f>
        <v>57775981.050766028</v>
      </c>
      <c r="M18" cm="1">
        <f t="array" ref="M18">'Frequency Projections'!M18*INDEX('Severity Projections'!$C45:$H45,'Sum of Property Damage'!M$3)</f>
        <v>41265220.041851647</v>
      </c>
      <c r="N18" cm="1">
        <f t="array" ref="N18">'Frequency Projections'!N18*INDEX('Severity Projections'!$C45:$H45,'Sum of Property Damage'!N$3)</f>
        <v>40918569.838834137</v>
      </c>
      <c r="O18" cm="1">
        <f t="array" ref="O18">'Frequency Projections'!O18*INDEX('Severity Projections'!$C45:$H45,'Sum of Property Damage'!O$3)</f>
        <v>18734047.580997322</v>
      </c>
      <c r="P18">
        <f t="shared" si="1"/>
        <v>414976057.47963548</v>
      </c>
      <c r="Q18" cm="1">
        <f t="array" ref="Q18">'Frequency Projections'!Q18*INDEX('Severity Projections'!$C45:$H45,'Sum of Property Damage'!Q$3)</f>
        <v>129976857.32683647</v>
      </c>
      <c r="R18" cm="1">
        <f t="array" ref="R18">'Frequency Projections'!R18*INDEX('Severity Projections'!$C45:$H45,'Sum of Property Damage'!R$3)</f>
        <v>166465493.73875946</v>
      </c>
      <c r="S18" cm="1">
        <f t="array" ref="S18">'Frequency Projections'!S18*INDEX('Severity Projections'!$C45:$H45,'Sum of Property Damage'!S$3)</f>
        <v>66829631.763921529</v>
      </c>
      <c r="T18" cm="1">
        <f t="array" ref="T18">'Frequency Projections'!T18*INDEX('Severity Projections'!$C45:$H45,'Sum of Property Damage'!T$3)</f>
        <v>47731590.358128175</v>
      </c>
      <c r="U18" cm="1">
        <f t="array" ref="U18">'Frequency Projections'!U18*INDEX('Severity Projections'!$C45:$H45,'Sum of Property Damage'!U$3)</f>
        <v>47330619.141418025</v>
      </c>
      <c r="V18" cm="1">
        <f t="array" ref="V18">'Frequency Projections'!V18*INDEX('Severity Projections'!$C45:$H45,'Sum of Property Damage'!V$3)</f>
        <v>21669722.928386975</v>
      </c>
      <c r="W18">
        <f t="shared" si="2"/>
        <v>480003915.2574507</v>
      </c>
      <c r="X18" cm="1">
        <f t="array" ref="X18">'Frequency Projections'!X18*INDEX('Severity Projections'!$C45:$H45,'Sum of Property Damage'!X$3)</f>
        <v>142121833.02013782</v>
      </c>
      <c r="Y18" cm="1">
        <f t="array" ref="Y18">'Frequency Projections'!Y18*INDEX('Severity Projections'!$C45:$H45,'Sum of Property Damage'!Y$3)</f>
        <v>182019950.25363633</v>
      </c>
      <c r="Z18" cm="1">
        <f t="array" ref="Z18">'Frequency Projections'!Z18*INDEX('Severity Projections'!$C45:$H45,'Sum of Property Damage'!Z$3)</f>
        <v>73074160.752064109</v>
      </c>
      <c r="AA18" cm="1">
        <f t="array" ref="AA18">'Frequency Projections'!AA18*INDEX('Severity Projections'!$C45:$H45,'Sum of Property Damage'!AA$3)</f>
        <v>52191607.445973158</v>
      </c>
      <c r="AB18" cm="1">
        <f t="array" ref="AB18">'Frequency Projections'!AB18*INDEX('Severity Projections'!$C45:$H45,'Sum of Property Damage'!AB$3)</f>
        <v>51753169.669593751</v>
      </c>
      <c r="AC18" cm="1">
        <f t="array" ref="AC18">'Frequency Projections'!AC18*INDEX('Severity Projections'!$C45:$H45,'Sum of Property Damage'!AC$3)</f>
        <v>23694531.526305694</v>
      </c>
      <c r="AD18">
        <f t="shared" si="3"/>
        <v>524855252.66771084</v>
      </c>
    </row>
    <row r="19" spans="1:30">
      <c r="A19" s="211">
        <v>2035</v>
      </c>
      <c r="B19" s="211"/>
      <c r="C19" cm="1">
        <f t="array" ref="C19">'Frequency Projections'!C19*INDEX('Severity Projections'!$C46:$H46,'Sum of Property Damage'!C$3)</f>
        <v>119072286.63221377</v>
      </c>
      <c r="D19" cm="1">
        <f t="array" ref="D19">'Frequency Projections'!D19*INDEX('Severity Projections'!$C46:$H46,'Sum of Property Damage'!D$3)</f>
        <v>152499663.34385282</v>
      </c>
      <c r="E19" cm="1">
        <f t="array" ref="E19">'Frequency Projections'!E19*INDEX('Severity Projections'!$C46:$H46,'Sum of Property Damage'!E$3)</f>
        <v>61222876.384132698</v>
      </c>
      <c r="F19" cm="1">
        <f t="array" ref="F19">'Frequency Projections'!F19*INDEX('Severity Projections'!$C46:$H46,'Sum of Property Damage'!F$3)</f>
        <v>43727089.00202781</v>
      </c>
      <c r="G19" cm="1">
        <f t="array" ref="G19">'Frequency Projections'!G19*INDEX('Severity Projections'!$C46:$H46,'Sum of Property Damage'!G$3)</f>
        <v>43359757.76607307</v>
      </c>
      <c r="H19" cm="1">
        <f t="array" ref="H19">'Frequency Projections'!H19*INDEX('Severity Projections'!$C46:$H46,'Sum of Property Damage'!H$3)</f>
        <v>19851714.473148737</v>
      </c>
      <c r="I19">
        <f t="shared" si="0"/>
        <v>439733387.60144889</v>
      </c>
      <c r="J19" cm="1">
        <f t="array" ref="J19">'Frequency Projections'!J19*INDEX('Severity Projections'!$C46:$H46,'Sum of Property Damage'!J$3)</f>
        <v>128766259.04505946</v>
      </c>
      <c r="K19" cm="1">
        <f t="array" ref="K19">'Frequency Projections'!K19*INDEX('Severity Projections'!$C46:$H46,'Sum of Property Damage'!K$3)</f>
        <v>164915042.02881721</v>
      </c>
      <c r="L19" cm="1">
        <f t="array" ref="L19">'Frequency Projections'!L19*INDEX('Severity Projections'!$C46:$H46,'Sum of Property Damage'!L$3)</f>
        <v>66207183.744719468</v>
      </c>
      <c r="M19" cm="1">
        <f t="array" ref="M19">'Frequency Projections'!M19*INDEX('Severity Projections'!$C46:$H46,'Sum of Property Damage'!M$3)</f>
        <v>47287020.59038303</v>
      </c>
      <c r="N19" cm="1">
        <f t="array" ref="N19">'Frequency Projections'!N19*INDEX('Severity Projections'!$C46:$H46,'Sum of Property Damage'!N$3)</f>
        <v>46889784.00055933</v>
      </c>
      <c r="O19" cm="1">
        <f t="array" ref="O19">'Frequency Projections'!O19*INDEX('Severity Projections'!$C46:$H46,'Sum of Property Damage'!O$3)</f>
        <v>21467892.157254197</v>
      </c>
      <c r="P19">
        <f t="shared" si="1"/>
        <v>475533181.56679273</v>
      </c>
      <c r="Q19" cm="1">
        <f t="array" ref="Q19">'Frequency Projections'!Q19*INDEX('Severity Projections'!$C46:$H46,'Sum of Property Damage'!Q$3)</f>
        <v>153344486.6676271</v>
      </c>
      <c r="R19" cm="1">
        <f t="array" ref="R19">'Frequency Projections'!R19*INDEX('Severity Projections'!$C46:$H46,'Sum of Property Damage'!R$3)</f>
        <v>196393159.59959489</v>
      </c>
      <c r="S19" cm="1">
        <f t="array" ref="S19">'Frequency Projections'!S19*INDEX('Severity Projections'!$C46:$H46,'Sum of Property Damage'!S$3)</f>
        <v>78844463.45133464</v>
      </c>
      <c r="T19" cm="1">
        <f t="array" ref="T19">'Frequency Projections'!T19*INDEX('Severity Projections'!$C46:$H46,'Sum of Property Damage'!T$3)</f>
        <v>56312918.867483541</v>
      </c>
      <c r="U19" cm="1">
        <f t="array" ref="U19">'Frequency Projections'!U19*INDEX('Severity Projections'!$C46:$H46,'Sum of Property Damage'!U$3)</f>
        <v>55839859.842519574</v>
      </c>
      <c r="V19" cm="1">
        <f t="array" ref="V19">'Frequency Projections'!V19*INDEX('Severity Projections'!$C46:$H46,'Sum of Property Damage'!V$3)</f>
        <v>25565570.725621171</v>
      </c>
      <c r="W19">
        <f t="shared" si="2"/>
        <v>566300459.154181</v>
      </c>
      <c r="X19" cm="1">
        <f t="array" ref="X19">'Frequency Projections'!X19*INDEX('Severity Projections'!$C46:$H46,'Sum of Property Damage'!X$3)</f>
        <v>170695427.54883653</v>
      </c>
      <c r="Y19" cm="1">
        <f t="array" ref="Y19">'Frequency Projections'!Y19*INDEX('Severity Projections'!$C46:$H46,'Sum of Property Damage'!Y$3)</f>
        <v>218615061.25212994</v>
      </c>
      <c r="Z19" cm="1">
        <f t="array" ref="Z19">'Frequency Projections'!Z19*INDEX('Severity Projections'!$C46:$H46,'Sum of Property Damage'!Z$3)</f>
        <v>87765720.771266609</v>
      </c>
      <c r="AA19" cm="1">
        <f t="array" ref="AA19">'Frequency Projections'!AA19*INDEX('Severity Projections'!$C46:$H46,'Sum of Property Damage'!AA$3)</f>
        <v>62684730.122986071</v>
      </c>
      <c r="AB19" cm="1">
        <f t="array" ref="AB19">'Frequency Projections'!AB19*INDEX('Severity Projections'!$C46:$H46,'Sum of Property Damage'!AB$3)</f>
        <v>62158144.43166557</v>
      </c>
      <c r="AC19" cm="1">
        <f t="array" ref="AC19">'Frequency Projections'!AC19*INDEX('Severity Projections'!$C46:$H46,'Sum of Property Damage'!AC$3)</f>
        <v>28458317.089669455</v>
      </c>
      <c r="AD19">
        <f t="shared" si="3"/>
        <v>630377401.21655416</v>
      </c>
    </row>
    <row r="20" spans="1:30">
      <c r="A20" s="211">
        <v>2036</v>
      </c>
      <c r="B20" s="211"/>
      <c r="C20" cm="1">
        <f t="array" ref="C20">'Frequency Projections'!C20*INDEX('Severity Projections'!$C47:$H47,'Sum of Property Damage'!C$3)</f>
        <v>134680043.81939107</v>
      </c>
      <c r="D20" cm="1">
        <f t="array" ref="D20">'Frequency Projections'!D20*INDEX('Severity Projections'!$C47:$H47,'Sum of Property Damage'!D$3)</f>
        <v>172489014.21563837</v>
      </c>
      <c r="E20" cm="1">
        <f t="array" ref="E20">'Frequency Projections'!E20*INDEX('Severity Projections'!$C47:$H47,'Sum of Property Damage'!E$3)</f>
        <v>69247848.57481204</v>
      </c>
      <c r="F20" cm="1">
        <f t="array" ref="F20">'Frequency Projections'!F20*INDEX('Severity Projections'!$C47:$H47,'Sum of Property Damage'!F$3)</f>
        <v>49458748.374235608</v>
      </c>
      <c r="G20" cm="1">
        <f t="array" ref="G20">'Frequency Projections'!G20*INDEX('Severity Projections'!$C47:$H47,'Sum of Property Damage'!G$3)</f>
        <v>49043268.094534397</v>
      </c>
      <c r="H20" cm="1">
        <f t="array" ref="H20">'Frequency Projections'!H20*INDEX('Severity Projections'!$C47:$H47,'Sum of Property Damage'!H$3)</f>
        <v>22453837.502860133</v>
      </c>
      <c r="I20">
        <f t="shared" si="0"/>
        <v>497372760.58147162</v>
      </c>
      <c r="J20" cm="1">
        <f t="array" ref="J20">'Frequency Projections'!J20*INDEX('Severity Projections'!$C47:$H47,'Sum of Property Damage'!J$3)</f>
        <v>147557016.21449772</v>
      </c>
      <c r="K20" cm="1">
        <f t="array" ref="K20">'Frequency Projections'!K20*INDEX('Severity Projections'!$C47:$H47,'Sum of Property Damage'!K$3)</f>
        <v>188980962.18004888</v>
      </c>
      <c r="L20" cm="1">
        <f t="array" ref="L20">'Frequency Projections'!L20*INDEX('Severity Projections'!$C47:$H47,'Sum of Property Damage'!L$3)</f>
        <v>75868745.102839381</v>
      </c>
      <c r="M20" cm="1">
        <f t="array" ref="M20">'Frequency Projections'!M20*INDEX('Severity Projections'!$C47:$H47,'Sum of Property Damage'!M$3)</f>
        <v>54187577.675521143</v>
      </c>
      <c r="N20" cm="1">
        <f t="array" ref="N20">'Frequency Projections'!N20*INDEX('Severity Projections'!$C47:$H47,'Sum of Property Damage'!N$3)</f>
        <v>53732372.667933747</v>
      </c>
      <c r="O20" cm="1">
        <f t="array" ref="O20">'Frequency Projections'!O20*INDEX('Severity Projections'!$C47:$H47,'Sum of Property Damage'!O$3)</f>
        <v>24600684.485448577</v>
      </c>
      <c r="P20">
        <f t="shared" si="1"/>
        <v>544927358.32628942</v>
      </c>
      <c r="Q20" cm="1">
        <f t="array" ref="Q20">'Frequency Projections'!Q20*INDEX('Severity Projections'!$C47:$H47,'Sum of Property Damage'!Q$3)</f>
        <v>180913218.51419309</v>
      </c>
      <c r="R20" cm="1">
        <f t="array" ref="R20">'Frequency Projections'!R20*INDEX('Severity Projections'!$C47:$H47,'Sum of Property Damage'!R$3)</f>
        <v>231701311.01188883</v>
      </c>
      <c r="S20" cm="1">
        <f t="array" ref="S20">'Frequency Projections'!S20*INDEX('Severity Projections'!$C47:$H47,'Sum of Property Damage'!S$3)</f>
        <v>93019357.624005944</v>
      </c>
      <c r="T20" cm="1">
        <f t="array" ref="T20">'Frequency Projections'!T20*INDEX('Severity Projections'!$C47:$H47,'Sum of Property Damage'!T$3)</f>
        <v>66437024.360236332</v>
      </c>
      <c r="U20" cm="1">
        <f t="array" ref="U20">'Frequency Projections'!U20*INDEX('Severity Projections'!$C47:$H47,'Sum of Property Damage'!U$3)</f>
        <v>65878917.364587277</v>
      </c>
      <c r="V20" cm="1">
        <f t="array" ref="V20">'Frequency Projections'!V20*INDEX('Severity Projections'!$C47:$H47,'Sum of Property Damage'!V$3)</f>
        <v>30161825.727385528</v>
      </c>
      <c r="W20">
        <f t="shared" si="2"/>
        <v>668111654.60229695</v>
      </c>
      <c r="X20" cm="1">
        <f t="array" ref="X20">'Frequency Projections'!X20*INDEX('Severity Projections'!$C47:$H47,'Sum of Property Damage'!X$3)</f>
        <v>205013743.25753009</v>
      </c>
      <c r="Y20" cm="1">
        <f t="array" ref="Y20">'Frequency Projections'!Y20*INDEX('Severity Projections'!$C47:$H47,'Sum of Property Damage'!Y$3)</f>
        <v>262567619.31687066</v>
      </c>
      <c r="Z20" cm="1">
        <f t="array" ref="Z20">'Frequency Projections'!Z20*INDEX('Severity Projections'!$C47:$H47,'Sum of Property Damage'!Z$3)</f>
        <v>105411018.93232977</v>
      </c>
      <c r="AA20" cm="1">
        <f t="array" ref="AA20">'Frequency Projections'!AA20*INDEX('Severity Projections'!$C47:$H47,'Sum of Property Damage'!AA$3)</f>
        <v>75287495.114212409</v>
      </c>
      <c r="AB20" cm="1">
        <f t="array" ref="AB20">'Frequency Projections'!AB20*INDEX('Severity Projections'!$C47:$H47,'Sum of Property Damage'!AB$3)</f>
        <v>74655039.369651943</v>
      </c>
      <c r="AC20" cm="1">
        <f t="array" ref="AC20">'Frequency Projections'!AC20*INDEX('Severity Projections'!$C47:$H47,'Sum of Property Damage'!AC$3)</f>
        <v>34179861.740547508</v>
      </c>
      <c r="AD20">
        <f t="shared" si="3"/>
        <v>757114777.7311424</v>
      </c>
    </row>
    <row r="21" spans="1:30">
      <c r="A21" s="211">
        <v>2037</v>
      </c>
      <c r="B21" s="211"/>
      <c r="C21" cm="1">
        <f t="array" ref="C21">'Frequency Projections'!C21*INDEX('Severity Projections'!$C48:$H48,'Sum of Property Damage'!C$3)</f>
        <v>152333634.60314921</v>
      </c>
      <c r="D21" cm="1">
        <f t="array" ref="D21">'Frequency Projections'!D21*INDEX('Severity Projections'!$C48:$H48,'Sum of Property Damage'!D$3)</f>
        <v>195098529.22099581</v>
      </c>
      <c r="E21" cm="1">
        <f t="array" ref="E21">'Frequency Projections'!E21*INDEX('Severity Projections'!$C48:$H48,'Sum of Property Damage'!E$3)</f>
        <v>78324718.07030125</v>
      </c>
      <c r="F21" cm="1">
        <f t="array" ref="F21">'Frequency Projections'!F21*INDEX('Severity Projections'!$C48:$H48,'Sum of Property Damage'!F$3)</f>
        <v>55941702.193633668</v>
      </c>
      <c r="G21" cm="1">
        <f t="array" ref="G21">'Frequency Projections'!G21*INDEX('Severity Projections'!$C48:$H48,'Sum of Property Damage'!G$3)</f>
        <v>55471761.58982978</v>
      </c>
      <c r="H21" cm="1">
        <f t="array" ref="H21">'Frequency Projections'!H21*INDEX('Severity Projections'!$C48:$H48,'Sum of Property Damage'!H$3)</f>
        <v>25397041.615060031</v>
      </c>
      <c r="I21">
        <f t="shared" si="0"/>
        <v>562567387.2929697</v>
      </c>
      <c r="J21" cm="1">
        <f t="array" ref="J21">'Frequency Projections'!J21*INDEX('Severity Projections'!$C48:$H48,'Sum of Property Damage'!J$3)</f>
        <v>169089893.54506639</v>
      </c>
      <c r="K21" cm="1">
        <f t="array" ref="K21">'Frequency Projections'!K21*INDEX('Severity Projections'!$C48:$H48,'Sum of Property Damage'!K$3)</f>
        <v>216558802.80621365</v>
      </c>
      <c r="L21" cm="1">
        <f t="array" ref="L21">'Frequency Projections'!L21*INDEX('Severity Projections'!$C48:$H48,'Sum of Property Damage'!L$3)</f>
        <v>86940210.380700633</v>
      </c>
      <c r="M21" cm="1">
        <f t="array" ref="M21">'Frequency Projections'!M21*INDEX('Severity Projections'!$C48:$H48,'Sum of Property Damage'!M$3)</f>
        <v>62095127.53564781</v>
      </c>
      <c r="N21" cm="1">
        <f t="array" ref="N21">'Frequency Projections'!N21*INDEX('Severity Projections'!$C48:$H48,'Sum of Property Damage'!N$3)</f>
        <v>61573494.825467184</v>
      </c>
      <c r="O21" cm="1">
        <f t="array" ref="O21">'Frequency Projections'!O21*INDEX('Severity Projections'!$C48:$H48,'Sum of Property Damage'!O$3)</f>
        <v>28190642.691862494</v>
      </c>
      <c r="P21">
        <f t="shared" si="1"/>
        <v>624448171.78495812</v>
      </c>
      <c r="Q21" cm="1">
        <f t="array" ref="Q21">'Frequency Projections'!Q21*INDEX('Severity Projections'!$C48:$H48,'Sum of Property Damage'!Q$3)</f>
        <v>213438339.67833027</v>
      </c>
      <c r="R21" cm="1">
        <f t="array" ref="R21">'Frequency Projections'!R21*INDEX('Severity Projections'!$C48:$H48,'Sum of Property Damage'!R$3)</f>
        <v>273357267.80953926</v>
      </c>
      <c r="S21" cm="1">
        <f t="array" ref="S21">'Frequency Projections'!S21*INDEX('Severity Projections'!$C48:$H48,'Sum of Property Damage'!S$3)</f>
        <v>109742656.79572257</v>
      </c>
      <c r="T21" cm="1">
        <f t="array" ref="T21">'Frequency Projections'!T21*INDEX('Severity Projections'!$C48:$H48,'Sum of Property Damage'!T$3)</f>
        <v>78381271.910792708</v>
      </c>
      <c r="U21" cm="1">
        <f t="array" ref="U21">'Frequency Projections'!U21*INDEX('Severity Projections'!$C48:$H48,'Sum of Property Damage'!U$3)</f>
        <v>77722826.76514487</v>
      </c>
      <c r="V21" cm="1">
        <f t="array" ref="V21">'Frequency Projections'!V21*INDEX('Severity Projections'!$C48:$H48,'Sum of Property Damage'!V$3)</f>
        <v>35584409.242132083</v>
      </c>
      <c r="W21">
        <f t="shared" si="2"/>
        <v>788226772.20166171</v>
      </c>
      <c r="X21" cm="1">
        <f t="array" ref="X21">'Frequency Projections'!X21*INDEX('Severity Projections'!$C48:$H48,'Sum of Property Damage'!X$3)</f>
        <v>246231756.3394565</v>
      </c>
      <c r="Y21" cm="1">
        <f t="array" ref="Y21">'Frequency Projections'!Y21*INDEX('Severity Projections'!$C48:$H48,'Sum of Property Damage'!Y$3)</f>
        <v>315356839.18052751</v>
      </c>
      <c r="Z21" cm="1">
        <f t="array" ref="Z21">'Frequency Projections'!Z21*INDEX('Severity Projections'!$C48:$H48,'Sum of Property Damage'!Z$3)</f>
        <v>126603904.28867467</v>
      </c>
      <c r="AA21" cm="1">
        <f t="array" ref="AA21">'Frequency Projections'!AA21*INDEX('Severity Projections'!$C48:$H48,'Sum of Property Damage'!AA$3)</f>
        <v>90424046.006924838</v>
      </c>
      <c r="AB21" cm="1">
        <f t="array" ref="AB21">'Frequency Projections'!AB21*INDEX('Severity Projections'!$C48:$H48,'Sum of Property Damage'!AB$3)</f>
        <v>89664435.034920469</v>
      </c>
      <c r="AC21" cm="1">
        <f t="array" ref="AC21">'Frequency Projections'!AC21*INDEX('Severity Projections'!$C48:$H48,'Sum of Property Damage'!AC$3)</f>
        <v>41051722.943484575</v>
      </c>
      <c r="AD21">
        <f t="shared" si="3"/>
        <v>909332703.79398859</v>
      </c>
    </row>
    <row r="22" spans="1:30">
      <c r="A22" s="211">
        <v>2038</v>
      </c>
      <c r="B22" s="211"/>
      <c r="C22" cm="1">
        <f t="array" ref="C22">'Frequency Projections'!C22*INDEX('Severity Projections'!$C49:$H49,'Sum of Property Damage'!C$3)</f>
        <v>172301222.75966081</v>
      </c>
      <c r="D22" cm="1">
        <f t="array" ref="D22">'Frequency Projections'!D22*INDEX('Severity Projections'!$C49:$H49,'Sum of Property Damage'!D$3)</f>
        <v>220671654.23422551</v>
      </c>
      <c r="E22" cm="1">
        <f t="array" ref="E22">'Frequency Projections'!E22*INDEX('Severity Projections'!$C49:$H49,'Sum of Property Damage'!E$3)</f>
        <v>88591365.465520218</v>
      </c>
      <c r="F22" cm="1">
        <f t="array" ref="F22">'Frequency Projections'!F22*INDEX('Severity Projections'!$C49:$H49,'Sum of Property Damage'!F$3)</f>
        <v>63274428.633770771</v>
      </c>
      <c r="G22" cm="1">
        <f t="array" ref="G22">'Frequency Projections'!G22*INDEX('Severity Projections'!$C49:$H49,'Sum of Property Damage'!G$3)</f>
        <v>62742889.155501492</v>
      </c>
      <c r="H22" cm="1">
        <f t="array" ref="H22">'Frequency Projections'!H22*INDEX('Severity Projections'!$C49:$H49,'Sum of Property Damage'!H$3)</f>
        <v>28726035.035878871</v>
      </c>
      <c r="I22">
        <f t="shared" si="0"/>
        <v>636307595.2845577</v>
      </c>
      <c r="J22" cm="1">
        <f t="array" ref="J22">'Frequency Projections'!J22*INDEX('Severity Projections'!$C49:$H49,'Sum of Property Damage'!J$3)</f>
        <v>193765046.43818307</v>
      </c>
      <c r="K22" cm="1">
        <f t="array" ref="K22">'Frequency Projections'!K22*INDEX('Severity Projections'!$C49:$H49,'Sum of Property Damage'!K$3)</f>
        <v>248161055.65268216</v>
      </c>
      <c r="L22" cm="1">
        <f t="array" ref="L22">'Frequency Projections'!L22*INDEX('Severity Projections'!$C49:$H49,'Sum of Property Damage'!L$3)</f>
        <v>99627325.729387969</v>
      </c>
      <c r="M22" cm="1">
        <f t="array" ref="M22">'Frequency Projections'!M22*INDEX('Severity Projections'!$C49:$H49,'Sum of Property Damage'!M$3)</f>
        <v>71156619.82082285</v>
      </c>
      <c r="N22" cm="1">
        <f t="array" ref="N22">'Frequency Projections'!N22*INDEX('Severity Projections'!$C49:$H49,'Sum of Property Damage'!N$3)</f>
        <v>70558865.666551754</v>
      </c>
      <c r="O22" cm="1">
        <f t="array" ref="O22">'Frequency Projections'!O22*INDEX('Severity Projections'!$C49:$H49,'Sum of Property Damage'!O$3)</f>
        <v>32304480.627371829</v>
      </c>
      <c r="P22">
        <f t="shared" si="1"/>
        <v>715573393.93499959</v>
      </c>
      <c r="Q22" cm="1">
        <f t="array" ref="Q22">'Frequency Projections'!Q22*INDEX('Severity Projections'!$C49:$H49,'Sum of Property Damage'!Q$3)</f>
        <v>251810924.70071948</v>
      </c>
      <c r="R22" cm="1">
        <f t="array" ref="R22">'Frequency Projections'!R22*INDEX('Severity Projections'!$C49:$H49,'Sum of Property Damage'!R$3)</f>
        <v>322502257.48814166</v>
      </c>
      <c r="S22" cm="1">
        <f t="array" ref="S22">'Frequency Projections'!S22*INDEX('Severity Projections'!$C49:$H49,'Sum of Property Damage'!S$3)</f>
        <v>129472520.86242798</v>
      </c>
      <c r="T22" cm="1">
        <f t="array" ref="T22">'Frequency Projections'!T22*INDEX('Severity Projections'!$C49:$H49,'Sum of Property Damage'!T$3)</f>
        <v>92472892.118730739</v>
      </c>
      <c r="U22" cm="1">
        <f t="array" ref="U22">'Frequency Projections'!U22*INDEX('Severity Projections'!$C49:$H49,'Sum of Property Damage'!U$3)</f>
        <v>91696069.729462907</v>
      </c>
      <c r="V22" cm="1">
        <f t="array" ref="V22">'Frequency Projections'!V22*INDEX('Severity Projections'!$C49:$H49,'Sum of Property Damage'!V$3)</f>
        <v>41981881.088910311</v>
      </c>
      <c r="W22">
        <f t="shared" si="2"/>
        <v>929936545.98839307</v>
      </c>
      <c r="X22" cm="1">
        <f t="array" ref="X22">'Frequency Projections'!X22*INDEX('Severity Projections'!$C49:$H49,'Sum of Property Damage'!X$3)</f>
        <v>295736650.95150423</v>
      </c>
      <c r="Y22" cm="1">
        <f t="array" ref="Y22">'Frequency Projections'!Y22*INDEX('Severity Projections'!$C49:$H49,'Sum of Property Damage'!Y$3)</f>
        <v>378759331.69777256</v>
      </c>
      <c r="Z22" cm="1">
        <f t="array" ref="Z22">'Frequency Projections'!Z22*INDEX('Severity Projections'!$C49:$H49,'Sum of Property Damage'!Z$3)</f>
        <v>152057619.24591273</v>
      </c>
      <c r="AA22" cm="1">
        <f t="array" ref="AA22">'Frequency Projections'!AA22*INDEX('Severity Projections'!$C49:$H49,'Sum of Property Damage'!AA$3)</f>
        <v>108603800.45661706</v>
      </c>
      <c r="AB22" cm="1">
        <f t="array" ref="AB22">'Frequency Projections'!AB22*INDEX('Severity Projections'!$C49:$H49,'Sum of Property Damage'!AB$3)</f>
        <v>107691469.69869123</v>
      </c>
      <c r="AC22" cm="1">
        <f t="array" ref="AC22">'Frequency Projections'!AC22*INDEX('Severity Projections'!$C49:$H49,'Sum of Property Damage'!AC$3)</f>
        <v>49305171.841272153</v>
      </c>
      <c r="AD22">
        <f t="shared" si="3"/>
        <v>1092154043.8917701</v>
      </c>
    </row>
    <row r="23" spans="1:30">
      <c r="A23" s="211">
        <v>2039</v>
      </c>
      <c r="B23" s="211"/>
      <c r="C23" cm="1">
        <f t="array" ref="C23">'Frequency Projections'!C23*INDEX('Severity Projections'!$C50:$H50,'Sum of Property Damage'!C$3)</f>
        <v>194886122.43655166</v>
      </c>
      <c r="D23" cm="1">
        <f t="array" ref="D23">'Frequency Projections'!D23*INDEX('Severity Projections'!$C50:$H50,'Sum of Property Damage'!D$3)</f>
        <v>249596853.32793927</v>
      </c>
      <c r="E23" cm="1">
        <f t="array" ref="E23">'Frequency Projections'!E23*INDEX('Severity Projections'!$C50:$H50,'Sum of Property Damage'!E$3)</f>
        <v>100203744.46800967</v>
      </c>
      <c r="F23" cm="1">
        <f t="array" ref="F23">'Frequency Projections'!F23*INDEX('Severity Projections'!$C50:$H50,'Sum of Property Damage'!F$3)</f>
        <v>71568314.190228179</v>
      </c>
      <c r="G23" cm="1">
        <f t="array" ref="G23">'Frequency Projections'!G23*INDEX('Severity Projections'!$C50:$H50,'Sum of Property Damage'!G$3)</f>
        <v>70967101.580226317</v>
      </c>
      <c r="H23" cm="1">
        <f t="array" ref="H23">'Frequency Projections'!H23*INDEX('Severity Projections'!$C50:$H50,'Sum of Property Damage'!H$3)</f>
        <v>32491386.256311804</v>
      </c>
      <c r="I23">
        <f t="shared" si="0"/>
        <v>719713522.25926697</v>
      </c>
      <c r="J23" cm="1">
        <f t="array" ref="J23">'Frequency Projections'!J23*INDEX('Severity Projections'!$C50:$H50,'Sum of Property Damage'!J$3)</f>
        <v>222041024.65286997</v>
      </c>
      <c r="K23" cm="1">
        <f t="array" ref="K23">'Frequency Projections'!K23*INDEX('Severity Projections'!$C50:$H50,'Sum of Property Damage'!K$3)</f>
        <v>284374999.9752335</v>
      </c>
      <c r="L23" cm="1">
        <f t="array" ref="L23">'Frequency Projections'!L23*INDEX('Severity Projections'!$C50:$H50,'Sum of Property Damage'!L$3)</f>
        <v>114165861.67121695</v>
      </c>
      <c r="M23" cm="1">
        <f t="array" ref="M23">'Frequency Projections'!M23*INDEX('Severity Projections'!$C50:$H50,'Sum of Property Damage'!M$3)</f>
        <v>81540448.425979689</v>
      </c>
      <c r="N23" cm="1">
        <f t="array" ref="N23">'Frequency Projections'!N23*INDEX('Severity Projections'!$C50:$H50,'Sum of Property Damage'!N$3)</f>
        <v>80855464.486179113</v>
      </c>
      <c r="O23" cm="1">
        <f t="array" ref="O23">'Frequency Projections'!O23*INDEX('Severity Projections'!$C50:$H50,'Sum of Property Damage'!O$3)</f>
        <v>37018647.641739696</v>
      </c>
      <c r="P23">
        <f t="shared" si="1"/>
        <v>819996446.85321903</v>
      </c>
      <c r="Q23" cm="1">
        <f t="array" ref="Q23">'Frequency Projections'!Q23*INDEX('Severity Projections'!$C50:$H50,'Sum of Property Damage'!Q$3)</f>
        <v>297082248.17618895</v>
      </c>
      <c r="R23" cm="1">
        <f t="array" ref="R23">'Frequency Projections'!R23*INDEX('Severity Projections'!$C50:$H50,'Sum of Property Damage'!R$3)</f>
        <v>380482680.84613216</v>
      </c>
      <c r="S23" cm="1">
        <f t="array" ref="S23">'Frequency Projections'!S23*INDEX('Severity Projections'!$C50:$H50,'Sum of Property Damage'!S$3)</f>
        <v>152749479.08063784</v>
      </c>
      <c r="T23" cm="1">
        <f t="array" ref="T23">'Frequency Projections'!T23*INDEX('Severity Projections'!$C50:$H50,'Sum of Property Damage'!T$3)</f>
        <v>109097946.08251251</v>
      </c>
      <c r="U23" cm="1">
        <f t="array" ref="U23">'Frequency Projections'!U23*INDEX('Severity Projections'!$C50:$H50,'Sum of Property Damage'!U$3)</f>
        <v>108181464.23363495</v>
      </c>
      <c r="V23" cm="1">
        <f t="array" ref="V23">'Frequency Projections'!V23*INDEX('Severity Projections'!$C50:$H50,'Sum of Property Damage'!V$3)</f>
        <v>49529509.616717882</v>
      </c>
      <c r="W23">
        <f t="shared" si="2"/>
        <v>1097123328.0358243</v>
      </c>
      <c r="X23" cm="1">
        <f t="array" ref="X23">'Frequency Projections'!X23*INDEX('Severity Projections'!$C50:$H50,'Sum of Property Damage'!X$3)</f>
        <v>355194504.62530422</v>
      </c>
      <c r="Y23" cm="1">
        <f t="array" ref="Y23">'Frequency Projections'!Y23*INDEX('Severity Projections'!$C50:$H50,'Sum of Property Damage'!Y$3)</f>
        <v>454908895.33560967</v>
      </c>
      <c r="Z23" cm="1">
        <f t="array" ref="Z23">'Frequency Projections'!Z23*INDEX('Severity Projections'!$C50:$H50,'Sum of Property Damage'!Z$3)</f>
        <v>182628803.59530348</v>
      </c>
      <c r="AA23" cm="1">
        <f t="array" ref="AA23">'Frequency Projections'!AA23*INDEX('Severity Projections'!$C50:$H50,'Sum of Property Damage'!AA$3)</f>
        <v>130438594.53841993</v>
      </c>
      <c r="AB23" cm="1">
        <f t="array" ref="AB23">'Frequency Projections'!AB23*INDEX('Severity Projections'!$C50:$H50,'Sum of Property Damage'!AB$3)</f>
        <v>129342839.6816131</v>
      </c>
      <c r="AC23" cm="1">
        <f t="array" ref="AC23">'Frequency Projections'!AC23*INDEX('Severity Projections'!$C50:$H50,'Sum of Property Damage'!AC$3)</f>
        <v>59217976.639959924</v>
      </c>
      <c r="AD23">
        <f t="shared" si="3"/>
        <v>1311731614.4162104</v>
      </c>
    </row>
    <row r="24" spans="1:30">
      <c r="A24" s="211">
        <v>2040</v>
      </c>
      <c r="B24" s="211"/>
      <c r="C24" cm="1">
        <f t="array" ref="C24">'Frequency Projections'!C24*INDEX('Severity Projections'!$C51:$H51,'Sum of Property Damage'!C$3)</f>
        <v>236624337.59764513</v>
      </c>
      <c r="D24" cm="1">
        <f t="array" ref="D24">'Frequency Projections'!D24*INDEX('Severity Projections'!$C51:$H51,'Sum of Property Damage'!D$3)</f>
        <v>303052312.53399467</v>
      </c>
      <c r="E24" cm="1">
        <f t="array" ref="E24">'Frequency Projections'!E24*INDEX('Severity Projections'!$C51:$H51,'Sum of Property Damage'!E$3)</f>
        <v>121664099.85023879</v>
      </c>
      <c r="F24" cm="1">
        <f t="array" ref="F24">'Frequency Projections'!F24*INDEX('Severity Projections'!$C51:$H51,'Sum of Property Damage'!F$3)</f>
        <v>86895899.649069607</v>
      </c>
      <c r="G24" cm="1">
        <f t="array" ref="G24">'Frequency Projections'!G24*INDEX('Severity Projections'!$C51:$H51,'Sum of Property Damage'!G$3)</f>
        <v>86165927.017778978</v>
      </c>
      <c r="H24" cm="1">
        <f t="array" ref="H24">'Frequency Projections'!H24*INDEX('Severity Projections'!$C51:$H51,'Sum of Property Damage'!H$3)</f>
        <v>39449975.474944584</v>
      </c>
      <c r="I24">
        <f t="shared" si="0"/>
        <v>873852552.12367189</v>
      </c>
      <c r="J24" cm="1">
        <f t="array" ref="J24">'Frequency Projections'!J24*INDEX('Severity Projections'!$C51:$H51,'Sum of Property Damage'!J$3)</f>
        <v>282726346.56946701</v>
      </c>
      <c r="K24" cm="1">
        <f t="array" ref="K24">'Frequency Projections'!K24*INDEX('Severity Projections'!$C51:$H51,'Sum of Property Damage'!K$3)</f>
        <v>362096621.21846461</v>
      </c>
      <c r="L24" cm="1">
        <f t="array" ref="L24">'Frequency Projections'!L24*INDEX('Severity Projections'!$C51:$H51,'Sum of Property Damage'!L$3)</f>
        <v>145368167.99381989</v>
      </c>
      <c r="M24" cm="1">
        <f t="array" ref="M24">'Frequency Projections'!M24*INDEX('Severity Projections'!$C51:$H51,'Sum of Property Damage'!M$3)</f>
        <v>103826007.45584923</v>
      </c>
      <c r="N24" cm="1">
        <f t="array" ref="N24">'Frequency Projections'!N24*INDEX('Severity Projections'!$C51:$H51,'Sum of Property Damage'!N$3)</f>
        <v>102953812.74741037</v>
      </c>
      <c r="O24" cm="1">
        <f t="array" ref="O24">'Frequency Projections'!O24*INDEX('Severity Projections'!$C51:$H51,'Sum of Property Damage'!O$3)</f>
        <v>47136095.76903113</v>
      </c>
      <c r="P24">
        <f t="shared" si="1"/>
        <v>1044107051.7540424</v>
      </c>
      <c r="Q24" cm="1">
        <f t="array" ref="Q24">'Frequency Projections'!Q24*INDEX('Severity Projections'!$C51:$H51,'Sum of Property Damage'!Q$3)</f>
        <v>402421790.56740135</v>
      </c>
      <c r="R24" cm="1">
        <f t="array" ref="R24">'Frequency Projections'!R24*INDEX('Severity Projections'!$C51:$H51,'Sum of Property Damage'!R$3)</f>
        <v>515394382.01362598</v>
      </c>
      <c r="S24" cm="1">
        <f t="array" ref="S24">'Frequency Projections'!S24*INDEX('Severity Projections'!$C51:$H51,'Sum of Property Damage'!S$3)</f>
        <v>206911450.47284204</v>
      </c>
      <c r="T24" cm="1">
        <f t="array" ref="T24">'Frequency Projections'!T24*INDEX('Severity Projections'!$C51:$H51,'Sum of Property Damage'!T$3)</f>
        <v>147781939.44362822</v>
      </c>
      <c r="U24" cm="1">
        <f t="array" ref="U24">'Frequency Projections'!U24*INDEX('Severity Projections'!$C51:$H51,'Sum of Property Damage'!U$3)</f>
        <v>146540491.09418291</v>
      </c>
      <c r="V24" cm="1">
        <f t="array" ref="V24">'Frequency Projections'!V24*INDEX('Severity Projections'!$C51:$H51,'Sum of Property Damage'!V$3)</f>
        <v>67091702.948417552</v>
      </c>
      <c r="W24">
        <f t="shared" si="2"/>
        <v>1486141756.5400982</v>
      </c>
      <c r="X24" cm="1">
        <f t="array" ref="X24">'Frequency Projections'!X24*INDEX('Severity Projections'!$C51:$H51,'Sum of Property Damage'!X$3)</f>
        <v>519586619.80060047</v>
      </c>
      <c r="Y24" cm="1">
        <f t="array" ref="Y24">'Frequency Projections'!Y24*INDEX('Severity Projections'!$C51:$H51,'Sum of Property Damage'!Y$3)</f>
        <v>665451104.01974344</v>
      </c>
      <c r="Z24" cm="1">
        <f t="array" ref="Z24">'Frequency Projections'!Z24*INDEX('Severity Projections'!$C51:$H51,'Sum of Property Damage'!Z$3)</f>
        <v>267153577.83593187</v>
      </c>
      <c r="AA24" cm="1">
        <f t="array" ref="AA24">'Frequency Projections'!AA24*INDEX('Severity Projections'!$C51:$H51,'Sum of Property Damage'!AA$3)</f>
        <v>190808550.09075618</v>
      </c>
      <c r="AB24" cm="1">
        <f t="array" ref="AB24">'Frequency Projections'!AB24*INDEX('Severity Projections'!$C51:$H51,'Sum of Property Damage'!AB$3)</f>
        <v>189205654.9030084</v>
      </c>
      <c r="AC24" cm="1">
        <f t="array" ref="AC24">'Frequency Projections'!AC24*INDEX('Severity Projections'!$C51:$H51,'Sum of Property Damage'!AC$3)</f>
        <v>86625406.398800775</v>
      </c>
      <c r="AD24">
        <f t="shared" si="3"/>
        <v>1918830913.0488412</v>
      </c>
    </row>
    <row r="25" spans="1:30">
      <c r="A25" s="211">
        <v>2041</v>
      </c>
      <c r="B25" s="211"/>
      <c r="C25" cm="1">
        <f t="array" ref="C25">'Frequency Projections'!C25*INDEX('Severity Projections'!$C52:$H52,'Sum of Property Damage'!C$3)</f>
        <v>287301509.43278754</v>
      </c>
      <c r="D25" cm="1">
        <f t="array" ref="D25">'Frequency Projections'!D25*INDEX('Severity Projections'!$C52:$H52,'Sum of Property Damage'!D$3)</f>
        <v>367956177.76292521</v>
      </c>
      <c r="E25" cm="1">
        <f t="array" ref="E25">'Frequency Projections'!E25*INDEX('Severity Projections'!$C52:$H52,'Sum of Property Damage'!E$3)</f>
        <v>147720559.4556849</v>
      </c>
      <c r="F25" cm="1">
        <f t="array" ref="F25">'Frequency Projections'!F25*INDEX('Severity Projections'!$C52:$H52,'Sum of Property Damage'!F$3)</f>
        <v>105506151.16839182</v>
      </c>
      <c r="G25" cm="1">
        <f t="array" ref="G25">'Frequency Projections'!G25*INDEX('Severity Projections'!$C52:$H52,'Sum of Property Damage'!G$3)</f>
        <v>104619842.34258103</v>
      </c>
      <c r="H25" cm="1">
        <f t="array" ref="H25">'Frequency Projections'!H25*INDEX('Severity Projections'!$C52:$H52,'Sum of Property Damage'!H$3)</f>
        <v>47898866.262482136</v>
      </c>
      <c r="I25">
        <f t="shared" si="0"/>
        <v>1061003106.4248527</v>
      </c>
      <c r="J25" cm="1">
        <f t="array" ref="J25">'Frequency Projections'!J25*INDEX('Severity Projections'!$C52:$H52,'Sum of Property Damage'!J$3)</f>
        <v>359997379.62605894</v>
      </c>
      <c r="K25" cm="1">
        <f t="array" ref="K25">'Frequency Projections'!K25*INDEX('Severity Projections'!$C52:$H52,'Sum of Property Damage'!K$3)</f>
        <v>461060090.05449533</v>
      </c>
      <c r="L25" cm="1">
        <f t="array" ref="L25">'Frequency Projections'!L25*INDEX('Severity Projections'!$C52:$H52,'Sum of Property Damage'!L$3)</f>
        <v>185098276.81007329</v>
      </c>
      <c r="M25" cm="1">
        <f t="array" ref="M25">'Frequency Projections'!M25*INDEX('Severity Projections'!$C52:$H52,'Sum of Property Damage'!M$3)</f>
        <v>132202361.31038351</v>
      </c>
      <c r="N25" cm="1">
        <f t="array" ref="N25">'Frequency Projections'!N25*INDEX('Severity Projections'!$C52:$H52,'Sum of Property Damage'!N$3)</f>
        <v>131091789.8572043</v>
      </c>
      <c r="O25" cm="1">
        <f t="array" ref="O25">'Frequency Projections'!O25*INDEX('Severity Projections'!$C52:$H52,'Sum of Property Damage'!O$3)</f>
        <v>60018711.268158555</v>
      </c>
      <c r="P25">
        <f t="shared" si="1"/>
        <v>1329468608.926374</v>
      </c>
      <c r="Q25" cm="1">
        <f t="array" ref="Q25">'Frequency Projections'!Q25*INDEX('Severity Projections'!$C52:$H52,'Sum of Property Damage'!Q$3)</f>
        <v>545112670.03550661</v>
      </c>
      <c r="R25" cm="1">
        <f t="array" ref="R25">'Frequency Projections'!R25*INDEX('Severity Projections'!$C52:$H52,'Sum of Property Damage'!R$3)</f>
        <v>698143128.14577043</v>
      </c>
      <c r="S25" cm="1">
        <f t="array" ref="S25">'Frequency Projections'!S25*INDEX('Severity Projections'!$C52:$H52,'Sum of Property Damage'!S$3)</f>
        <v>280278195.34608263</v>
      </c>
      <c r="T25" cm="1">
        <f t="array" ref="T25">'Frequency Projections'!T25*INDEX('Severity Projections'!$C52:$H52,'Sum of Property Damage'!T$3)</f>
        <v>200182518.64432567</v>
      </c>
      <c r="U25" cm="1">
        <f t="array" ref="U25">'Frequency Projections'!U25*INDEX('Severity Projections'!$C52:$H52,'Sum of Property Damage'!U$3)</f>
        <v>198500877.04255471</v>
      </c>
      <c r="V25" cm="1">
        <f t="array" ref="V25">'Frequency Projections'!V25*INDEX('Severity Projections'!$C52:$H52,'Sum of Property Damage'!V$3)</f>
        <v>90881105.816548616</v>
      </c>
      <c r="W25">
        <f t="shared" si="2"/>
        <v>2013098495.0307887</v>
      </c>
      <c r="X25" cm="1">
        <f t="array" ref="X25">'Frequency Projections'!X25*INDEX('Severity Projections'!$C52:$H52,'Sum of Property Damage'!X$3)</f>
        <v>760063154.0192498</v>
      </c>
      <c r="Y25" cm="1">
        <f t="array" ref="Y25">'Frequency Projections'!Y25*INDEX('Severity Projections'!$C52:$H52,'Sum of Property Damage'!Y$3)</f>
        <v>973437047.24525237</v>
      </c>
      <c r="Z25" cm="1">
        <f t="array" ref="Z25">'Frequency Projections'!Z25*INDEX('Severity Projections'!$C52:$H52,'Sum of Property Damage'!Z$3)</f>
        <v>390798344.75997585</v>
      </c>
      <c r="AA25" cm="1">
        <f t="array" ref="AA25">'Frequency Projections'!AA25*INDEX('Severity Projections'!$C52:$H52,'Sum of Property Damage'!AA$3)</f>
        <v>279119097.5077002</v>
      </c>
      <c r="AB25" cm="1">
        <f t="array" ref="AB25">'Frequency Projections'!AB25*INDEX('Severity Projections'!$C52:$H52,'Sum of Property Damage'!AB$3)</f>
        <v>276774345.88105243</v>
      </c>
      <c r="AC25" cm="1">
        <f t="array" ref="AC25">'Frequency Projections'!AC25*INDEX('Severity Projections'!$C52:$H52,'Sum of Property Damage'!AC$3)</f>
        <v>126717619.53943165</v>
      </c>
      <c r="AD25">
        <f t="shared" si="3"/>
        <v>2806909608.952662</v>
      </c>
    </row>
    <row r="26" spans="1:30">
      <c r="A26" s="211">
        <v>2042</v>
      </c>
      <c r="B26" s="211"/>
      <c r="C26" cm="1">
        <f t="array" ref="C26">'Frequency Projections'!C26*INDEX('Severity Projections'!$C53:$H53,'Sum of Property Damage'!C$3)</f>
        <v>348832069.26378131</v>
      </c>
      <c r="D26" cm="1">
        <f t="array" ref="D26">'Frequency Projections'!D26*INDEX('Severity Projections'!$C53:$H53,'Sum of Property Damage'!D$3)</f>
        <v>446760322.07711321</v>
      </c>
      <c r="E26" cm="1">
        <f t="array" ref="E26">'Frequency Projections'!E26*INDEX('Severity Projections'!$C53:$H53,'Sum of Property Damage'!E$3)</f>
        <v>179357458.05674246</v>
      </c>
      <c r="F26" cm="1">
        <f t="array" ref="F26">'Frequency Projections'!F26*INDEX('Severity Projections'!$C53:$H53,'Sum of Property Damage'!F$3)</f>
        <v>128102108.14690307</v>
      </c>
      <c r="G26" cm="1">
        <f t="array" ref="G26">'Frequency Projections'!G26*INDEX('Severity Projections'!$C53:$H53,'Sum of Property Damage'!G$3)</f>
        <v>127025981.04153307</v>
      </c>
      <c r="H26" cm="1">
        <f t="array" ref="H26">'Frequency Projections'!H26*INDEX('Severity Projections'!$C53:$H53,'Sum of Property Damage'!H$3)</f>
        <v>58157232.333092414</v>
      </c>
      <c r="I26">
        <f t="shared" si="0"/>
        <v>1288235170.9191654</v>
      </c>
      <c r="J26" cm="1">
        <f t="array" ref="J26">'Frequency Projections'!J26*INDEX('Severity Projections'!$C53:$H53,'Sum of Property Damage'!J$3)</f>
        <v>458387111.46004242</v>
      </c>
      <c r="K26" cm="1">
        <f t="array" ref="K26">'Frequency Projections'!K26*INDEX('Severity Projections'!$C53:$H53,'Sum of Property Damage'!K$3)</f>
        <v>587070947.87500119</v>
      </c>
      <c r="L26" cm="1">
        <f t="array" ref="L26">'Frequency Projections'!L26*INDEX('Severity Projections'!$C53:$H53,'Sum of Property Damage'!L$3)</f>
        <v>235686894.5305486</v>
      </c>
      <c r="M26" cm="1">
        <f t="array" ref="M26">'Frequency Projections'!M26*INDEX('Severity Projections'!$C53:$H53,'Sum of Property Damage'!M$3)</f>
        <v>168334165.63256827</v>
      </c>
      <c r="N26" cm="1">
        <f t="array" ref="N26">'Frequency Projections'!N26*INDEX('Severity Projections'!$C53:$H53,'Sum of Property Damage'!N$3)</f>
        <v>166920067.44934928</v>
      </c>
      <c r="O26" cm="1">
        <f t="array" ref="O26">'Frequency Projections'!O26*INDEX('Severity Projections'!$C53:$H53,'Sum of Property Damage'!O$3)</f>
        <v>76422233.184982926</v>
      </c>
      <c r="P26">
        <f t="shared" si="1"/>
        <v>1692821420.1324928</v>
      </c>
      <c r="Q26" cm="1">
        <f t="array" ref="Q26">'Frequency Projections'!Q26*INDEX('Severity Projections'!$C53:$H53,'Sum of Property Damage'!Q$3)</f>
        <v>738398938.62176466</v>
      </c>
      <c r="R26" cm="1">
        <f t="array" ref="R26">'Frequency Projections'!R26*INDEX('Severity Projections'!$C53:$H53,'Sum of Property Damage'!R$3)</f>
        <v>945690997.78094888</v>
      </c>
      <c r="S26" cm="1">
        <f t="array" ref="S26">'Frequency Projections'!S26*INDEX('Severity Projections'!$C53:$H53,'Sum of Property Damage'!S$3)</f>
        <v>379659349.96317476</v>
      </c>
      <c r="T26" cm="1">
        <f t="array" ref="T26">'Frequency Projections'!T26*INDEX('Severity Projections'!$C53:$H53,'Sum of Property Damage'!T$3)</f>
        <v>271163316.17823815</v>
      </c>
      <c r="U26" cm="1">
        <f t="array" ref="U26">'Frequency Projections'!U26*INDEX('Severity Projections'!$C53:$H53,'Sum of Property Damage'!U$3)</f>
        <v>268885397.42465454</v>
      </c>
      <c r="V26" cm="1">
        <f t="array" ref="V26">'Frequency Projections'!V26*INDEX('Severity Projections'!$C53:$H53,'Sum of Property Damage'!V$3)</f>
        <v>123105764.66942276</v>
      </c>
      <c r="W26">
        <f t="shared" si="2"/>
        <v>2726903764.6382036</v>
      </c>
      <c r="X26" cm="1">
        <f t="array" ref="X26">'Frequency Projections'!X26*INDEX('Severity Projections'!$C53:$H53,'Sum of Property Damage'!X$3)</f>
        <v>1111837711.1392703</v>
      </c>
      <c r="Y26" cm="1">
        <f t="array" ref="Y26">'Frequency Projections'!Y26*INDEX('Severity Projections'!$C53:$H53,'Sum of Property Damage'!Y$3)</f>
        <v>1423965907.0750322</v>
      </c>
      <c r="Z26" cm="1">
        <f t="array" ref="Z26">'Frequency Projections'!Z26*INDEX('Severity Projections'!$C53:$H53,'Sum of Property Damage'!Z$3)</f>
        <v>571668728.91715312</v>
      </c>
      <c r="AA26" cm="1">
        <f t="array" ref="AA26">'Frequency Projections'!AA26*INDEX('Severity Projections'!$C53:$H53,'Sum of Property Damage'!AA$3)</f>
        <v>408301779.74968702</v>
      </c>
      <c r="AB26" cm="1">
        <f t="array" ref="AB26">'Frequency Projections'!AB26*INDEX('Severity Projections'!$C53:$H53,'Sum of Property Damage'!AB$3)</f>
        <v>404871823.60988963</v>
      </c>
      <c r="AC26" cm="1">
        <f t="array" ref="AC26">'Frequency Projections'!AC26*INDEX('Severity Projections'!$C53:$H53,'Sum of Property Damage'!AC$3)</f>
        <v>185365423.02400613</v>
      </c>
      <c r="AD26">
        <f t="shared" si="3"/>
        <v>4106011373.5150385</v>
      </c>
    </row>
    <row r="27" spans="1:30">
      <c r="A27" s="211">
        <v>2043</v>
      </c>
      <c r="B27" s="211"/>
      <c r="C27" cm="1">
        <f t="array" ref="C27">'Frequency Projections'!C27*INDEX('Severity Projections'!$C54:$H54,'Sum of Property Damage'!C$3)</f>
        <v>423540456.80821139</v>
      </c>
      <c r="D27" cm="1">
        <f t="array" ref="D27">'Frequency Projections'!D27*INDEX('Severity Projections'!$C54:$H54,'Sum of Property Damage'!D$3)</f>
        <v>542441729.32746685</v>
      </c>
      <c r="E27" cm="1">
        <f t="array" ref="E27">'Frequency Projections'!E27*INDEX('Severity Projections'!$C54:$H54,'Sum of Property Damage'!E$3)</f>
        <v>217769942.64787242</v>
      </c>
      <c r="F27" cm="1">
        <f t="array" ref="F27">'Frequency Projections'!F27*INDEX('Severity Projections'!$C54:$H54,'Sum of Property Damage'!F$3)</f>
        <v>155537377.96282247</v>
      </c>
      <c r="G27" cm="1">
        <f t="array" ref="G27">'Frequency Projections'!G27*INDEX('Severity Projections'!$C54:$H54,'Sum of Property Damage'!G$3)</f>
        <v>154230779.72845131</v>
      </c>
      <c r="H27" cm="1">
        <f t="array" ref="H27">'Frequency Projections'!H27*INDEX('Severity Projections'!$C54:$H54,'Sum of Property Damage'!H$3)</f>
        <v>70612603.94162029</v>
      </c>
      <c r="I27">
        <f t="shared" si="0"/>
        <v>1564132890.4164448</v>
      </c>
      <c r="J27" cm="1">
        <f t="array" ref="J27">'Frequency Projections'!J27*INDEX('Severity Projections'!$C54:$H54,'Sum of Property Damage'!J$3)</f>
        <v>583667426.05442989</v>
      </c>
      <c r="K27" cm="1">
        <f t="array" ref="K27">'Frequency Projections'!K27*INDEX('Severity Projections'!$C54:$H54,'Sum of Property Damage'!K$3)</f>
        <v>747521430.01168466</v>
      </c>
      <c r="L27" cm="1">
        <f t="array" ref="L27">'Frequency Projections'!L27*INDEX('Severity Projections'!$C54:$H54,'Sum of Property Damage'!L$3)</f>
        <v>300101725.47663039</v>
      </c>
      <c r="M27" cm="1">
        <f t="array" ref="M27">'Frequency Projections'!M27*INDEX('Severity Projections'!$C54:$H54,'Sum of Property Damage'!M$3)</f>
        <v>214341037.77227545</v>
      </c>
      <c r="N27" cm="1">
        <f t="array" ref="N27">'Frequency Projections'!N27*INDEX('Severity Projections'!$C54:$H54,'Sum of Property Damage'!N$3)</f>
        <v>212540456.93971512</v>
      </c>
      <c r="O27" cm="1">
        <f t="array" ref="O27">'Frequency Projections'!O27*INDEX('Severity Projections'!$C54:$H54,'Sum of Property Damage'!O$3)</f>
        <v>97308949.185624421</v>
      </c>
      <c r="P27">
        <f t="shared" si="1"/>
        <v>2155481025.4403601</v>
      </c>
      <c r="Q27" cm="1">
        <f t="array" ref="Q27">'Frequency Projections'!Q27*INDEX('Severity Projections'!$C54:$H54,'Sum of Property Damage'!Q$3)</f>
        <v>1000220729.6378454</v>
      </c>
      <c r="R27" cm="1">
        <f t="array" ref="R27">'Frequency Projections'!R27*INDEX('Severity Projections'!$C54:$H54,'Sum of Property Damage'!R$3)</f>
        <v>1281014490.0505168</v>
      </c>
      <c r="S27" cm="1">
        <f t="array" ref="S27">'Frequency Projections'!S27*INDEX('Severity Projections'!$C54:$H54,'Sum of Property Damage'!S$3)</f>
        <v>514279114.13685721</v>
      </c>
      <c r="T27" cm="1">
        <f t="array" ref="T27">'Frequency Projections'!T27*INDEX('Severity Projections'!$C54:$H54,'Sum of Property Damage'!T$3)</f>
        <v>367312513.29404426</v>
      </c>
      <c r="U27" cm="1">
        <f t="array" ref="U27">'Frequency Projections'!U27*INDEX('Severity Projections'!$C54:$H54,'Sum of Property Damage'!U$3)</f>
        <v>364226889.19764763</v>
      </c>
      <c r="V27" cm="1">
        <f t="array" ref="V27">'Frequency Projections'!V27*INDEX('Severity Projections'!$C54:$H54,'Sum of Property Damage'!V$3)</f>
        <v>166756655.94821253</v>
      </c>
      <c r="W27">
        <f t="shared" si="2"/>
        <v>3693810392.2651238</v>
      </c>
      <c r="X27" cm="1">
        <f t="array" ref="X27">'Frequency Projections'!X27*INDEX('Severity Projections'!$C54:$H54,'Sum of Property Damage'!X$3)</f>
        <v>1626421553.7543385</v>
      </c>
      <c r="Y27" cm="1">
        <f t="array" ref="Y27">'Frequency Projections'!Y27*INDEX('Severity Projections'!$C54:$H54,'Sum of Property Damage'!Y$3)</f>
        <v>2083009795.2920387</v>
      </c>
      <c r="Z27" cm="1">
        <f t="array" ref="Z27">'Frequency Projections'!Z27*INDEX('Severity Projections'!$C54:$H54,'Sum of Property Damage'!Z$3)</f>
        <v>836250050.70703089</v>
      </c>
      <c r="AA27" cm="1">
        <f t="array" ref="AA27">'Frequency Projections'!AA27*INDEX('Severity Projections'!$C54:$H54,'Sum of Property Damage'!AA$3)</f>
        <v>597273152.69842041</v>
      </c>
      <c r="AB27" cm="1">
        <f t="array" ref="AB27">'Frequency Projections'!AB27*INDEX('Severity Projections'!$C54:$H54,'Sum of Property Damage'!AB$3)</f>
        <v>592255734.65412486</v>
      </c>
      <c r="AC27" cm="1">
        <f t="array" ref="AC27">'Frequency Projections'!AC27*INDEX('Severity Projections'!$C54:$H54,'Sum of Property Damage'!AC$3)</f>
        <v>271156767.13116115</v>
      </c>
      <c r="AD27">
        <f t="shared" si="3"/>
        <v>6006367054.2371149</v>
      </c>
    </row>
    <row r="28" spans="1:30">
      <c r="A28" s="211">
        <v>2044</v>
      </c>
      <c r="B28" s="211"/>
      <c r="C28" cm="1">
        <f t="array" ref="C28">'Frequency Projections'!C28*INDEX('Severity Projections'!$C55:$H55,'Sum of Property Damage'!C$3)</f>
        <v>514248930.52954698</v>
      </c>
      <c r="D28" cm="1">
        <f t="array" ref="D28">'Frequency Projections'!D28*INDEX('Severity Projections'!$C55:$H55,'Sum of Property Damage'!D$3)</f>
        <v>658614955.6606884</v>
      </c>
      <c r="E28" cm="1">
        <f t="array" ref="E28">'Frequency Projections'!E28*INDEX('Severity Projections'!$C55:$H55,'Sum of Property Damage'!E$3)</f>
        <v>264409121.50892788</v>
      </c>
      <c r="F28" cm="1">
        <f t="array" ref="F28">'Frequency Projections'!F28*INDEX('Severity Projections'!$C55:$H55,'Sum of Property Damage'!F$3)</f>
        <v>188848382.69646189</v>
      </c>
      <c r="G28" cm="1">
        <f t="array" ref="G28">'Frequency Projections'!G28*INDEX('Severity Projections'!$C55:$H55,'Sum of Property Damage'!G$3)</f>
        <v>187261953.9767105</v>
      </c>
      <c r="H28" cm="1">
        <f t="array" ref="H28">'Frequency Projections'!H28*INDEX('Severity Projections'!$C55:$H55,'Sum of Property Damage'!H$3)</f>
        <v>85735507.612506077</v>
      </c>
      <c r="I28">
        <f t="shared" si="0"/>
        <v>1899118851.9848418</v>
      </c>
      <c r="J28" cm="1">
        <f t="array" ref="J28">'Frequency Projections'!J28*INDEX('Severity Projections'!$C55:$H55,'Sum of Property Damage'!J$3)</f>
        <v>743187702.53360271</v>
      </c>
      <c r="K28" cm="1">
        <f t="array" ref="K28">'Frequency Projections'!K28*INDEX('Severity Projections'!$C55:$H55,'Sum of Property Damage'!K$3)</f>
        <v>951824119.97960222</v>
      </c>
      <c r="L28" cm="1">
        <f t="array" ref="L28">'Frequency Projections'!L28*INDEX('Severity Projections'!$C55:$H55,'Sum of Property Damage'!L$3)</f>
        <v>382121567.74112672</v>
      </c>
      <c r="M28" cm="1">
        <f t="array" ref="M28">'Frequency Projections'!M28*INDEX('Severity Projections'!$C55:$H55,'Sum of Property Damage'!M$3)</f>
        <v>272921900.91449517</v>
      </c>
      <c r="N28" cm="1">
        <f t="array" ref="N28">'Frequency Projections'!N28*INDEX('Severity Projections'!$C55:$H55,'Sum of Property Damage'!N$3)</f>
        <v>270629209.09644645</v>
      </c>
      <c r="O28" cm="1">
        <f t="array" ref="O28">'Frequency Projections'!O28*INDEX('Severity Projections'!$C55:$H55,'Sum of Property Damage'!O$3)</f>
        <v>123904146.69891006</v>
      </c>
      <c r="P28">
        <f t="shared" si="1"/>
        <v>2744588646.9641838</v>
      </c>
      <c r="Q28" cm="1">
        <f t="array" ref="Q28">'Frequency Projections'!Q28*INDEX('Severity Projections'!$C55:$H55,'Sum of Property Damage'!Q$3)</f>
        <v>1354879396.0411243</v>
      </c>
      <c r="R28" cm="1">
        <f t="array" ref="R28">'Frequency Projections'!R28*INDEX('Severity Projections'!$C55:$H55,'Sum of Property Damage'!R$3)</f>
        <v>1735237120.3384254</v>
      </c>
      <c r="S28" cm="1">
        <f t="array" ref="S28">'Frequency Projections'!S28*INDEX('Severity Projections'!$C55:$H55,'Sum of Property Damage'!S$3)</f>
        <v>696632408.13914979</v>
      </c>
      <c r="T28" cm="1">
        <f t="array" ref="T28">'Frequency Projections'!T28*INDEX('Severity Projections'!$C55:$H55,'Sum of Property Damage'!T$3)</f>
        <v>497554331.18285179</v>
      </c>
      <c r="U28" cm="1">
        <f t="array" ref="U28">'Frequency Projections'!U28*INDEX('Severity Projections'!$C55:$H55,'Sum of Property Damage'!U$3)</f>
        <v>493374605.26010513</v>
      </c>
      <c r="V28" cm="1">
        <f t="array" ref="V28">'Frequency Projections'!V28*INDEX('Severity Projections'!$C55:$H55,'Sum of Property Damage'!V$3)</f>
        <v>225885297.71699211</v>
      </c>
      <c r="W28">
        <f t="shared" si="2"/>
        <v>5003563158.6786489</v>
      </c>
      <c r="X28" cm="1">
        <f t="array" ref="X28">'Frequency Projections'!X28*INDEX('Severity Projections'!$C55:$H55,'Sum of Property Damage'!X$3)</f>
        <v>2379166531.2432718</v>
      </c>
      <c r="Y28" cm="1">
        <f t="array" ref="Y28">'Frequency Projections'!Y28*INDEX('Severity Projections'!$C55:$H55,'Sum of Property Damage'!Y$3)</f>
        <v>3047074221.1765275</v>
      </c>
      <c r="Z28" cm="1">
        <f t="array" ref="Z28">'Frequency Projections'!Z28*INDEX('Severity Projections'!$C55:$H55,'Sum of Property Damage'!Z$3)</f>
        <v>1223285640.675401</v>
      </c>
      <c r="AA28" cm="1">
        <f t="array" ref="AA28">'Frequency Projections'!AA28*INDEX('Severity Projections'!$C55:$H55,'Sum of Property Damage'!AA$3)</f>
        <v>873704785.5951308</v>
      </c>
      <c r="AB28" cm="1">
        <f t="array" ref="AB28">'Frequency Projections'!AB28*INDEX('Severity Projections'!$C55:$H55,'Sum of Property Damage'!AB$3)</f>
        <v>866365192.08280396</v>
      </c>
      <c r="AC28" cm="1">
        <f t="array" ref="AC28">'Frequency Projections'!AC28*INDEX('Severity Projections'!$C55:$H55,'Sum of Property Damage'!AC$3)</f>
        <v>396654301.33375317</v>
      </c>
      <c r="AD28">
        <f t="shared" si="3"/>
        <v>8786250672.1068878</v>
      </c>
    </row>
    <row r="29" spans="1:30">
      <c r="A29" s="211">
        <v>2045</v>
      </c>
      <c r="B29" s="211"/>
      <c r="C29" cm="1">
        <f t="array" ref="C29">'Frequency Projections'!C29*INDEX('Severity Projections'!$C56:$H56,'Sum of Property Damage'!C$3)</f>
        <v>624384184.08405471</v>
      </c>
      <c r="D29" cm="1">
        <f t="array" ref="D29">'Frequency Projections'!D29*INDEX('Severity Projections'!$C56:$H56,'Sum of Property Damage'!D$3)</f>
        <v>799668676.59266233</v>
      </c>
      <c r="E29" cm="1">
        <f t="array" ref="E29">'Frequency Projections'!E29*INDEX('Severity Projections'!$C56:$H56,'Sum of Property Damage'!E$3)</f>
        <v>321036882.71695477</v>
      </c>
      <c r="F29" cm="1">
        <f t="array" ref="F29">'Frequency Projections'!F29*INDEX('Severity Projections'!$C56:$H56,'Sum of Property Damage'!F$3)</f>
        <v>229293512.0430916</v>
      </c>
      <c r="G29" cm="1">
        <f t="array" ref="G29">'Frequency Projections'!G29*INDEX('Severity Projections'!$C56:$H56,'Sum of Property Damage'!G$3)</f>
        <v>227367322.32643148</v>
      </c>
      <c r="H29" cm="1">
        <f t="array" ref="H29">'Frequency Projections'!H29*INDEX('Severity Projections'!$C56:$H56,'Sum of Property Damage'!H$3)</f>
        <v>104097241.21845518</v>
      </c>
      <c r="I29">
        <f t="shared" si="0"/>
        <v>2305847818.9816499</v>
      </c>
      <c r="J29" cm="1">
        <f t="array" ref="J29">'Frequency Projections'!J29*INDEX('Severity Projections'!$C56:$H56,'Sum of Property Damage'!J$3)</f>
        <v>946305955.31241381</v>
      </c>
      <c r="K29" cm="1">
        <f t="array" ref="K29">'Frequency Projections'!K29*INDEX('Severity Projections'!$C56:$H56,'Sum of Property Damage'!K$3)</f>
        <v>1211964124.3740437</v>
      </c>
      <c r="L29" cm="1">
        <f t="array" ref="L29">'Frequency Projections'!L29*INDEX('Severity Projections'!$C56:$H56,'Sum of Property Damage'!L$3)</f>
        <v>486557990.63143736</v>
      </c>
      <c r="M29" cm="1">
        <f t="array" ref="M29">'Frequency Projections'!M29*INDEX('Severity Projections'!$C56:$H56,'Sum of Property Damage'!M$3)</f>
        <v>347513312.30335295</v>
      </c>
      <c r="N29" cm="1">
        <f t="array" ref="N29">'Frequency Projections'!N29*INDEX('Severity Projections'!$C56:$H56,'Sum of Property Damage'!N$3)</f>
        <v>344594012.22112709</v>
      </c>
      <c r="O29" cm="1">
        <f t="array" ref="O29">'Frequency Projections'!O29*INDEX('Severity Projections'!$C56:$H56,'Sum of Property Damage'!O$3)</f>
        <v>157767992.5399197</v>
      </c>
      <c r="P29">
        <f t="shared" si="1"/>
        <v>3494703387.3822947</v>
      </c>
      <c r="Q29" cm="1">
        <f t="array" ref="Q29">'Frequency Projections'!Q29*INDEX('Severity Projections'!$C56:$H56,'Sum of Property Damage'!Q$3)</f>
        <v>1835293074.2411449</v>
      </c>
      <c r="R29" cm="1">
        <f t="array" ref="R29">'Frequency Projections'!R29*INDEX('Severity Projections'!$C56:$H56,'Sum of Property Damage'!R$3)</f>
        <v>2350518192.5628724</v>
      </c>
      <c r="S29" cm="1">
        <f t="array" ref="S29">'Frequency Projections'!S29*INDEX('Severity Projections'!$C56:$H56,'Sum of Property Damage'!S$3)</f>
        <v>943644606.07009268</v>
      </c>
      <c r="T29" cm="1">
        <f t="array" ref="T29">'Frequency Projections'!T29*INDEX('Severity Projections'!$C56:$H56,'Sum of Property Damage'!T$3)</f>
        <v>673977344.95539987</v>
      </c>
      <c r="U29" cm="1">
        <f t="array" ref="U29">'Frequency Projections'!U29*INDEX('Severity Projections'!$C56:$H56,'Sum of Property Damage'!U$3)</f>
        <v>668315570.14307535</v>
      </c>
      <c r="V29" cm="1">
        <f t="array" ref="V29">'Frequency Projections'!V29*INDEX('Severity Projections'!$C56:$H56,'Sum of Property Damage'!V$3)</f>
        <v>305979796.93560219</v>
      </c>
      <c r="W29">
        <f t="shared" si="2"/>
        <v>6777728584.908186</v>
      </c>
      <c r="X29" cm="1">
        <f t="array" ref="X29">'Frequency Projections'!X29*INDEX('Severity Projections'!$C56:$H56,'Sum of Property Damage'!X$3)</f>
        <v>3480299046.8995705</v>
      </c>
      <c r="Y29" cm="1">
        <f t="array" ref="Y29">'Frequency Projections'!Y29*INDEX('Severity Projections'!$C56:$H56,'Sum of Property Damage'!Y$3)</f>
        <v>4457329644.0292673</v>
      </c>
      <c r="Z29" cm="1">
        <f t="array" ref="Z29">'Frequency Projections'!Z29*INDEX('Severity Projections'!$C56:$H56,'Sum of Property Damage'!Z$3)</f>
        <v>1789450126.0925841</v>
      </c>
      <c r="AA29" cm="1">
        <f t="array" ref="AA29">'Frequency Projections'!AA29*INDEX('Severity Projections'!$C56:$H56,'Sum of Property Damage'!AA$3)</f>
        <v>1278075280.8376691</v>
      </c>
      <c r="AB29" cm="1">
        <f t="array" ref="AB29">'Frequency Projections'!AB29*INDEX('Severity Projections'!$C56:$H56,'Sum of Property Damage'!AB$3)</f>
        <v>1267338756.1051052</v>
      </c>
      <c r="AC29" cm="1">
        <f t="array" ref="AC29">'Frequency Projections'!AC29*INDEX('Severity Projections'!$C56:$H56,'Sum of Property Damage'!AC$3)</f>
        <v>580234955.70908439</v>
      </c>
      <c r="AD29">
        <f t="shared" si="3"/>
        <v>12852727809.673279</v>
      </c>
    </row>
    <row r="30" spans="1:30">
      <c r="A30" s="211">
        <v>2046</v>
      </c>
      <c r="B30" s="211"/>
      <c r="C30" cm="1">
        <f t="array" ref="C30">'Frequency Projections'!C30*INDEX('Severity Projections'!$C57:$H57,'Sum of Property Damage'!C$3)</f>
        <v>758106796.51362121</v>
      </c>
      <c r="D30" cm="1">
        <f t="array" ref="D30">'Frequency Projections'!D30*INDEX('Severity Projections'!$C57:$H57,'Sum of Property Damage'!D$3)</f>
        <v>970931477.98621821</v>
      </c>
      <c r="E30" cm="1">
        <f t="array" ref="E30">'Frequency Projections'!E30*INDEX('Severity Projections'!$C57:$H57,'Sum of Property Damage'!E$3)</f>
        <v>389792452.98517334</v>
      </c>
      <c r="F30" cm="1">
        <f t="array" ref="F30">'Frequency Projections'!F30*INDEX('Severity Projections'!$C57:$H57,'Sum of Property Damage'!F$3)</f>
        <v>278400661.49552679</v>
      </c>
      <c r="G30" cm="1">
        <f t="array" ref="G30">'Frequency Projections'!G30*INDEX('Severity Projections'!$C57:$H57,'Sum of Property Damage'!G$3)</f>
        <v>276061945.12058079</v>
      </c>
      <c r="H30" cm="1">
        <f t="array" ref="H30">'Frequency Projections'!H30*INDEX('Severity Projections'!$C57:$H57,'Sum of Property Damage'!H$3)</f>
        <v>126391455.89793634</v>
      </c>
      <c r="I30">
        <f t="shared" si="0"/>
        <v>2799684789.9990563</v>
      </c>
      <c r="J30" cm="1">
        <f t="array" ref="J30">'Frequency Projections'!J30*INDEX('Severity Projections'!$C57:$H57,'Sum of Property Damage'!J$3)</f>
        <v>1204937807.7797925</v>
      </c>
      <c r="K30" cm="1">
        <f t="array" ref="K30">'Frequency Projections'!K30*INDEX('Severity Projections'!$C57:$H57,'Sum of Property Damage'!K$3)</f>
        <v>1543202160.9215152</v>
      </c>
      <c r="L30" cm="1">
        <f t="array" ref="L30">'Frequency Projections'!L30*INDEX('Severity Projections'!$C57:$H57,'Sum of Property Damage'!L$3)</f>
        <v>619537598.06534541</v>
      </c>
      <c r="M30" cm="1">
        <f t="array" ref="M30">'Frequency Projections'!M30*INDEX('Severity Projections'!$C57:$H57,'Sum of Property Damage'!M$3)</f>
        <v>442491063.64638293</v>
      </c>
      <c r="N30" cm="1">
        <f t="array" ref="N30">'Frequency Projections'!N30*INDEX('Severity Projections'!$C57:$H57,'Sum of Property Damage'!N$3)</f>
        <v>438773899.00044417</v>
      </c>
      <c r="O30" cm="1">
        <f t="array" ref="O30">'Frequency Projections'!O30*INDEX('Severity Projections'!$C57:$H57,'Sum of Property Damage'!O$3)</f>
        <v>200887057.72342905</v>
      </c>
      <c r="P30">
        <f t="shared" si="1"/>
        <v>4449829587.1369085</v>
      </c>
      <c r="Q30" cm="1">
        <f t="array" ref="Q30">'Frequency Projections'!Q30*INDEX('Severity Projections'!$C57:$H57,'Sum of Property Damage'!Q$3)</f>
        <v>2486052026.6227999</v>
      </c>
      <c r="R30" cm="1">
        <f t="array" ref="R30">'Frequency Projections'!R30*INDEX('Severity Projections'!$C57:$H57,'Sum of Property Damage'!R$3)</f>
        <v>3183965873.4890924</v>
      </c>
      <c r="S30" cm="1">
        <f t="array" ref="S30">'Frequency Projections'!S30*INDEX('Severity Projections'!$C57:$H57,'Sum of Property Damage'!S$3)</f>
        <v>1278242487.9482687</v>
      </c>
      <c r="T30" cm="1">
        <f t="array" ref="T30">'Frequency Projections'!T30*INDEX('Severity Projections'!$C57:$H57,'Sum of Property Damage'!T$3)</f>
        <v>912956501.52062345</v>
      </c>
      <c r="U30" cm="1">
        <f t="array" ref="U30">'Frequency Projections'!U30*INDEX('Severity Projections'!$C57:$H57,'Sum of Property Damage'!U$3)</f>
        <v>905287172.33063483</v>
      </c>
      <c r="V30" cm="1">
        <f t="array" ref="V30">'Frequency Projections'!V30*INDEX('Severity Projections'!$C57:$H57,'Sum of Property Damage'!V$3)</f>
        <v>414474235.72494686</v>
      </c>
      <c r="W30">
        <f t="shared" si="2"/>
        <v>9180978297.6363659</v>
      </c>
      <c r="X30" cm="1">
        <f t="array" ref="X30">'Frequency Projections'!X30*INDEX('Severity Projections'!$C57:$H57,'Sum of Property Damage'!X$3)</f>
        <v>5091060796.622961</v>
      </c>
      <c r="Y30" cm="1">
        <f t="array" ref="Y30">'Frequency Projections'!Y30*INDEX('Severity Projections'!$C57:$H57,'Sum of Property Damage'!Y$3)</f>
        <v>6520283430.4018955</v>
      </c>
      <c r="Z30" cm="1">
        <f t="array" ref="Z30">'Frequency Projections'!Z30*INDEX('Severity Projections'!$C57:$H57,'Sum of Property Damage'!Z$3)</f>
        <v>2617648443.9111071</v>
      </c>
      <c r="AA30" cm="1">
        <f t="array" ref="AA30">'Frequency Projections'!AA30*INDEX('Severity Projections'!$C57:$H57,'Sum of Property Damage'!AA$3)</f>
        <v>1869597660.9257452</v>
      </c>
      <c r="AB30" cm="1">
        <f t="array" ref="AB30">'Frequency Projections'!AB30*INDEX('Severity Projections'!$C57:$H57,'Sum of Property Damage'!AB$3)</f>
        <v>1853892027.7541864</v>
      </c>
      <c r="AC30" cm="1">
        <f t="array" ref="AC30">'Frequency Projections'!AC30*INDEX('Severity Projections'!$C57:$H57,'Sum of Property Damage'!AC$3)</f>
        <v>848780922.56823897</v>
      </c>
      <c r="AD30">
        <f t="shared" si="3"/>
        <v>18801263282.184132</v>
      </c>
    </row>
    <row r="31" spans="1:30">
      <c r="A31" s="211">
        <v>2047</v>
      </c>
      <c r="B31" s="211"/>
      <c r="C31" cm="1">
        <f t="array" ref="C31">'Frequency Projections'!C31*INDEX('Severity Projections'!$C58:$H58,'Sum of Property Damage'!C$3)</f>
        <v>920468406.42391336</v>
      </c>
      <c r="D31" cm="1">
        <f t="array" ref="D31">'Frequency Projections'!D31*INDEX('Severity Projections'!$C58:$H58,'Sum of Property Damage'!D$3)</f>
        <v>1178873154.0183885</v>
      </c>
      <c r="E31" cm="1">
        <f t="array" ref="E31">'Frequency Projections'!E31*INDEX('Severity Projections'!$C58:$H58,'Sum of Property Damage'!E$3)</f>
        <v>473273211.22213972</v>
      </c>
      <c r="F31" cm="1">
        <f t="array" ref="F31">'Frequency Projections'!F31*INDEX('Severity Projections'!$C58:$H58,'Sum of Property Damage'!F$3)</f>
        <v>338024951.64617157</v>
      </c>
      <c r="G31" cm="1">
        <f t="array" ref="G31">'Frequency Projections'!G31*INDEX('Severity Projections'!$C58:$H58,'Sum of Property Damage'!G$3)</f>
        <v>335185358.93360925</v>
      </c>
      <c r="H31" cm="1">
        <f t="array" ref="H31">'Frequency Projections'!H31*INDEX('Severity Projections'!$C58:$H58,'Sum of Property Damage'!H$3)</f>
        <v>153460360.11152086</v>
      </c>
      <c r="I31">
        <f t="shared" si="0"/>
        <v>3399285442.3557434</v>
      </c>
      <c r="J31" cm="1">
        <f t="array" ref="J31">'Frequency Projections'!J31*INDEX('Severity Projections'!$C58:$H58,'Sum of Property Damage'!J$3)</f>
        <v>1534255504.2231028</v>
      </c>
      <c r="K31" cm="1">
        <f t="array" ref="K31">'Frequency Projections'!K31*INDEX('Severity Projections'!$C58:$H58,'Sum of Property Damage'!K$3)</f>
        <v>1964969805.2760599</v>
      </c>
      <c r="L31" cm="1">
        <f t="array" ref="L31">'Frequency Projections'!L31*INDEX('Severity Projections'!$C58:$H58,'Sum of Property Damage'!L$3)</f>
        <v>788861436.4722712</v>
      </c>
      <c r="M31" cm="1">
        <f t="array" ref="M31">'Frequency Projections'!M31*INDEX('Severity Projections'!$C58:$H58,'Sum of Property Damage'!M$3)</f>
        <v>563426880.28017223</v>
      </c>
      <c r="N31" cm="1">
        <f t="array" ref="N31">'Frequency Projections'!N31*INDEX('Severity Projections'!$C58:$H58,'Sum of Property Damage'!N$3)</f>
        <v>558693789.25977886</v>
      </c>
      <c r="O31" cm="1">
        <f t="array" ref="O31">'Frequency Projections'!O31*INDEX('Severity Projections'!$C58:$H58,'Sum of Property Damage'!O$3)</f>
        <v>255790856.63123474</v>
      </c>
      <c r="P31">
        <f t="shared" si="1"/>
        <v>5665998272.1426201</v>
      </c>
      <c r="Q31" cm="1">
        <f t="array" ref="Q31">'Frequency Projections'!Q31*INDEX('Severity Projections'!$C58:$H58,'Sum of Property Damage'!Q$3)</f>
        <v>3367557348.6435227</v>
      </c>
      <c r="R31" cm="1">
        <f t="array" ref="R31">'Frequency Projections'!R31*INDEX('Severity Projections'!$C58:$H58,'Sum of Property Damage'!R$3)</f>
        <v>4312937766.4972048</v>
      </c>
      <c r="S31" cm="1">
        <f t="array" ref="S31">'Frequency Projections'!S31*INDEX('Severity Projections'!$C58:$H58,'Sum of Property Damage'!S$3)</f>
        <v>1731482220.6219611</v>
      </c>
      <c r="T31" cm="1">
        <f t="array" ref="T31">'Frequency Projections'!T31*INDEX('Severity Projections'!$C58:$H58,'Sum of Property Damage'!T$3)</f>
        <v>1236672983.0124068</v>
      </c>
      <c r="U31" cm="1">
        <f t="array" ref="U31">'Frequency Projections'!U31*INDEX('Severity Projections'!$C58:$H58,'Sum of Property Damage'!U$3)</f>
        <v>1226284260.0105004</v>
      </c>
      <c r="V31" cm="1">
        <f t="array" ref="V31">'Frequency Projections'!V31*INDEX('Severity Projections'!$C58:$H58,'Sum of Property Damage'!V$3)</f>
        <v>561438676.01799285</v>
      </c>
      <c r="W31">
        <f t="shared" si="2"/>
        <v>12436373254.803589</v>
      </c>
      <c r="X31" cm="1">
        <f t="array" ref="X31">'Frequency Projections'!X31*INDEX('Severity Projections'!$C58:$H58,'Sum of Property Damage'!X$3)</f>
        <v>7447319809.4862309</v>
      </c>
      <c r="Y31" cm="1">
        <f t="array" ref="Y31">'Frequency Projections'!Y31*INDEX('Severity Projections'!$C58:$H58,'Sum of Property Damage'!Y$3)</f>
        <v>9538019264.4541073</v>
      </c>
      <c r="Z31" cm="1">
        <f t="array" ref="Z31">'Frequency Projections'!Z31*INDEX('Severity Projections'!$C58:$H58,'Sum of Property Damage'!Z$3)</f>
        <v>3829155826.1376886</v>
      </c>
      <c r="AA31" cm="1">
        <f t="array" ref="AA31">'Frequency Projections'!AA31*INDEX('Severity Projections'!$C58:$H58,'Sum of Property Damage'!AA$3)</f>
        <v>2734890085.2288494</v>
      </c>
      <c r="AB31" cm="1">
        <f t="array" ref="AB31">'Frequency Projections'!AB31*INDEX('Severity Projections'!$C58:$H58,'Sum of Property Damage'!AB$3)</f>
        <v>2711915526.937057</v>
      </c>
      <c r="AC31" cm="1">
        <f t="array" ref="AC31">'Frequency Projections'!AC31*INDEX('Severity Projections'!$C58:$H58,'Sum of Property Damage'!AC$3)</f>
        <v>1241616085.7378545</v>
      </c>
      <c r="AD31">
        <f t="shared" si="3"/>
        <v>27502916597.981789</v>
      </c>
    </row>
    <row r="32" spans="1:30">
      <c r="A32" s="211">
        <v>2048</v>
      </c>
      <c r="B32" s="211"/>
      <c r="C32" cm="1">
        <f t="array" ref="C32">'Frequency Projections'!C32*INDEX('Severity Projections'!$C59:$H59,'Sum of Property Damage'!C$3)</f>
        <v>1117602547.7161849</v>
      </c>
      <c r="D32" cm="1">
        <f t="array" ref="D32">'Frequency Projections'!D32*INDEX('Severity Projections'!$C59:$H59,'Sum of Property Damage'!D$3)</f>
        <v>1431349116.5696757</v>
      </c>
      <c r="E32" cm="1">
        <f t="array" ref="E32">'Frequency Projections'!E32*INDEX('Severity Projections'!$C59:$H59,'Sum of Property Damage'!E$3)</f>
        <v>574632809.70459402</v>
      </c>
      <c r="F32" cm="1">
        <f t="array" ref="F32">'Frequency Projections'!F32*INDEX('Severity Projections'!$C59:$H59,'Sum of Property Damage'!F$3)</f>
        <v>410418809.07036757</v>
      </c>
      <c r="G32" cm="1">
        <f t="array" ref="G32">'Frequency Projections'!G32*INDEX('Severity Projections'!$C59:$H59,'Sum of Property Damage'!G$3)</f>
        <v>406971068.73741537</v>
      </c>
      <c r="H32" cm="1">
        <f t="array" ref="H32">'Frequency Projections'!H32*INDEX('Severity Projections'!$C59:$H59,'Sum of Property Damage'!H$3)</f>
        <v>186326535.74759698</v>
      </c>
      <c r="I32">
        <f t="shared" si="0"/>
        <v>4127300887.5458345</v>
      </c>
      <c r="J32" cm="1">
        <f t="array" ref="J32">'Frequency Projections'!J32*INDEX('Severity Projections'!$C59:$H59,'Sum of Property Damage'!J$3)</f>
        <v>1953577966.4647055</v>
      </c>
      <c r="K32" cm="1">
        <f t="array" ref="K32">'Frequency Projections'!K32*INDEX('Severity Projections'!$C59:$H59,'Sum of Property Damage'!K$3)</f>
        <v>2502009414.8526831</v>
      </c>
      <c r="L32" cm="1">
        <f t="array" ref="L32">'Frequency Projections'!L32*INDEX('Severity Projections'!$C59:$H59,'Sum of Property Damage'!L$3)</f>
        <v>1004462631.3179109</v>
      </c>
      <c r="M32" cm="1">
        <f t="array" ref="M32">'Frequency Projections'!M32*INDEX('Severity Projections'!$C59:$H59,'Sum of Property Damage'!M$3)</f>
        <v>717415277.96352923</v>
      </c>
      <c r="N32" cm="1">
        <f t="array" ref="N32">'Frequency Projections'!N32*INDEX('Severity Projections'!$C59:$H59,'Sum of Property Damage'!N$3)</f>
        <v>711388600.98224342</v>
      </c>
      <c r="O32" cm="1">
        <f t="array" ref="O32">'Frequency Projections'!O32*INDEX('Severity Projections'!$C59:$H59,'Sum of Property Damage'!O$3)</f>
        <v>325700237.12637627</v>
      </c>
      <c r="P32">
        <f t="shared" si="1"/>
        <v>7214554128.707449</v>
      </c>
      <c r="Q32" cm="1">
        <f t="array" ref="Q32">'Frequency Projections'!Q32*INDEX('Severity Projections'!$C59:$H59,'Sum of Property Damage'!Q$3)</f>
        <v>4561627180.3484821</v>
      </c>
      <c r="R32" cm="1">
        <f t="array" ref="R32">'Frequency Projections'!R32*INDEX('Severity Projections'!$C59:$H59,'Sum of Property Damage'!R$3)</f>
        <v>5842220964.9168901</v>
      </c>
      <c r="S32" cm="1">
        <f t="array" ref="S32">'Frequency Projections'!S32*INDEX('Severity Projections'!$C59:$H59,'Sum of Property Damage'!S$3)</f>
        <v>2345431879.002984</v>
      </c>
      <c r="T32" cm="1">
        <f t="array" ref="T32">'Frequency Projections'!T32*INDEX('Severity Projections'!$C59:$H59,'Sum of Property Damage'!T$3)</f>
        <v>1675172983.9981394</v>
      </c>
      <c r="U32" cm="1">
        <f t="array" ref="U32">'Frequency Projections'!U32*INDEX('Severity Projections'!$C59:$H59,'Sum of Property Damage'!U$3)</f>
        <v>1661100623.4387274</v>
      </c>
      <c r="V32" cm="1">
        <f t="array" ref="V32">'Frequency Projections'!V32*INDEX('Severity Projections'!$C59:$H59,'Sum of Property Damage'!V$3)</f>
        <v>760513826.33592308</v>
      </c>
      <c r="W32">
        <f t="shared" si="2"/>
        <v>16846067458.041145</v>
      </c>
      <c r="X32" cm="1">
        <f t="array" ref="X32">'Frequency Projections'!X32*INDEX('Severity Projections'!$C59:$H59,'Sum of Property Damage'!X$3)</f>
        <v>10894109216.208115</v>
      </c>
      <c r="Y32" cm="1">
        <f t="array" ref="Y32">'Frequency Projections'!Y32*INDEX('Severity Projections'!$C59:$H59,'Sum of Property Damage'!Y$3)</f>
        <v>13952432046.882698</v>
      </c>
      <c r="Z32" cm="1">
        <f t="array" ref="Z32">'Frequency Projections'!Z32*INDEX('Severity Projections'!$C59:$H59,'Sum of Property Damage'!Z$3)</f>
        <v>5601376447.227046</v>
      </c>
      <c r="AA32" cm="1">
        <f t="array" ref="AA32">'Frequency Projections'!AA32*INDEX('Severity Projections'!$C59:$H59,'Sum of Property Damage'!AA$3)</f>
        <v>4000659572.1667037</v>
      </c>
      <c r="AB32" cm="1">
        <f t="array" ref="AB32">'Frequency Projections'!AB32*INDEX('Severity Projections'!$C59:$H59,'Sum of Property Damage'!AB$3)</f>
        <v>3967051864.4775414</v>
      </c>
      <c r="AC32" cm="1">
        <f t="array" ref="AC32">'Frequency Projections'!AC32*INDEX('Severity Projections'!$C59:$H59,'Sum of Property Damage'!AC$3)</f>
        <v>1816264319.0640881</v>
      </c>
      <c r="AD32">
        <f t="shared" si="3"/>
        <v>40231893466.026192</v>
      </c>
    </row>
    <row r="33" spans="1:30">
      <c r="A33" s="211">
        <v>2049</v>
      </c>
      <c r="B33" s="211"/>
      <c r="C33" cm="1">
        <f t="array" ref="C33">'Frequency Projections'!C33*INDEX('Severity Projections'!$C60:$H60,'Sum of Property Damage'!C$3)</f>
        <v>1356956356.0734267</v>
      </c>
      <c r="D33" cm="1">
        <f t="array" ref="D33">'Frequency Projections'!D33*INDEX('Severity Projections'!$C60:$H60,'Sum of Property Damage'!D$3)</f>
        <v>1737897149.0878766</v>
      </c>
      <c r="E33" cm="1">
        <f t="array" ref="E33">'Frequency Projections'!E33*INDEX('Severity Projections'!$C60:$H60,'Sum of Property Damage'!E$3)</f>
        <v>697700309.58715975</v>
      </c>
      <c r="F33" cm="1">
        <f t="array" ref="F33">'Frequency Projections'!F33*INDEX('Severity Projections'!$C60:$H60,'Sum of Property Damage'!F$3)</f>
        <v>498317056.23630285</v>
      </c>
      <c r="G33" cm="1">
        <f t="array" ref="G33">'Frequency Projections'!G33*INDEX('Severity Projections'!$C60:$H60,'Sum of Property Damage'!G$3)</f>
        <v>494130923.00991529</v>
      </c>
      <c r="H33" cm="1">
        <f t="array" ref="H33">'Frequency Projections'!H33*INDEX('Severity Projections'!$C60:$H60,'Sum of Property Damage'!H$3)</f>
        <v>226231568.19435978</v>
      </c>
      <c r="I33">
        <f t="shared" si="0"/>
        <v>5011233362.1890411</v>
      </c>
      <c r="J33" cm="1">
        <f t="array" ref="J33">'Frequency Projections'!J33*INDEX('Severity Projections'!$C60:$H60,'Sum of Property Damage'!J$3)</f>
        <v>2487504109.0296812</v>
      </c>
      <c r="K33" cm="1">
        <f t="array" ref="K33">'Frequency Projections'!K33*INDEX('Severity Projections'!$C60:$H60,'Sum of Property Damage'!K$3)</f>
        <v>3185825601.595942</v>
      </c>
      <c r="L33" cm="1">
        <f t="array" ref="L33">'Frequency Projections'!L33*INDEX('Severity Projections'!$C60:$H60,'Sum of Property Damage'!L$3)</f>
        <v>1278989098.802989</v>
      </c>
      <c r="M33" cm="1">
        <f t="array" ref="M33">'Frequency Projections'!M33*INDEX('Severity Projections'!$C60:$H60,'Sum of Property Damage'!M$3)</f>
        <v>913489751.85485196</v>
      </c>
      <c r="N33" cm="1">
        <f t="array" ref="N33">'Frequency Projections'!N33*INDEX('Severity Projections'!$C60:$H60,'Sum of Property Damage'!N$3)</f>
        <v>905815943.07317734</v>
      </c>
      <c r="O33" cm="1">
        <f t="array" ref="O33">'Frequency Projections'!O33*INDEX('Severity Projections'!$C60:$H60,'Sum of Property Damage'!O$3)</f>
        <v>414716326.6946274</v>
      </c>
      <c r="P33">
        <f t="shared" si="1"/>
        <v>9186340831.0512695</v>
      </c>
      <c r="Q33" cm="1">
        <f t="array" ref="Q33">'Frequency Projections'!Q33*INDEX('Severity Projections'!$C60:$H60,'Sum of Property Damage'!Q$3)</f>
        <v>6179090770.6073189</v>
      </c>
      <c r="R33" cm="1">
        <f t="array" ref="R33">'Frequency Projections'!R33*INDEX('Severity Projections'!$C60:$H60,'Sum of Property Damage'!R$3)</f>
        <v>7913758011.5455046</v>
      </c>
      <c r="S33" cm="1">
        <f t="array" ref="S33">'Frequency Projections'!S33*INDEX('Severity Projections'!$C60:$H60,'Sum of Property Damage'!S$3)</f>
        <v>3177076052.8326135</v>
      </c>
      <c r="T33" cm="1">
        <f t="array" ref="T33">'Frequency Projections'!T33*INDEX('Severity Projections'!$C60:$H60,'Sum of Property Damage'!T$3)</f>
        <v>2269156490.7333932</v>
      </c>
      <c r="U33" cm="1">
        <f t="array" ref="U33">'Frequency Projections'!U33*INDEX('Severity Projections'!$C60:$H60,'Sum of Property Damage'!U$3)</f>
        <v>2250094346.937881</v>
      </c>
      <c r="V33" cm="1">
        <f t="array" ref="V33">'Frequency Projections'!V33*INDEX('Severity Projections'!$C60:$H60,'Sum of Property Damage'!V$3)</f>
        <v>1030177123.0836453</v>
      </c>
      <c r="W33">
        <f t="shared" si="2"/>
        <v>22819352795.74036</v>
      </c>
      <c r="X33" cm="1">
        <f t="array" ref="X33">'Frequency Projections'!X33*INDEX('Severity Projections'!$C60:$H60,'Sum of Property Damage'!X$3)</f>
        <v>15936151347.159359</v>
      </c>
      <c r="Y33" cm="1">
        <f t="array" ref="Y33">'Frequency Projections'!Y33*INDEX('Severity Projections'!$C60:$H60,'Sum of Property Damage'!Y$3)</f>
        <v>20409935713.630676</v>
      </c>
      <c r="Z33" cm="1">
        <f t="array" ref="Z33">'Frequency Projections'!Z33*INDEX('Severity Projections'!$C60:$H60,'Sum of Property Damage'!Z$3)</f>
        <v>8193821178.3867197</v>
      </c>
      <c r="AA33" cm="1">
        <f t="array" ref="AA33">'Frequency Projections'!AA33*INDEX('Severity Projections'!$C60:$H60,'Sum of Property Damage'!AA$3)</f>
        <v>5852256037.2037001</v>
      </c>
      <c r="AB33" cm="1">
        <f t="array" ref="AB33">'Frequency Projections'!AB33*INDEX('Severity Projections'!$C60:$H60,'Sum of Property Damage'!AB$3)</f>
        <v>5803093916.1402588</v>
      </c>
      <c r="AC33" cm="1">
        <f t="array" ref="AC33">'Frequency Projections'!AC33*INDEX('Severity Projections'!$C60:$H60,'Sum of Property Damage'!AC$3)</f>
        <v>2656872856.7534227</v>
      </c>
      <c r="AD33">
        <f t="shared" si="3"/>
        <v>58852131049.274139</v>
      </c>
    </row>
    <row r="34" spans="1:30">
      <c r="A34" s="211">
        <v>2050</v>
      </c>
      <c r="B34" s="211"/>
      <c r="C34" cm="1">
        <f t="array" ref="C34">'Frequency Projections'!C34*INDEX('Severity Projections'!$C61:$H61,'Sum of Property Damage'!C$3)</f>
        <v>1709344080.7908635</v>
      </c>
      <c r="D34" cm="1">
        <f t="array" ref="D34">'Frequency Projections'!D34*INDEX('Severity Projections'!$C61:$H61,'Sum of Property Damage'!D$3)</f>
        <v>2189211312.1550775</v>
      </c>
      <c r="E34" cm="1">
        <f t="array" ref="E34">'Frequency Projections'!E34*INDEX('Severity Projections'!$C61:$H61,'Sum of Property Damage'!E$3)</f>
        <v>878885963.44378734</v>
      </c>
      <c r="F34" cm="1">
        <f t="array" ref="F34">'Frequency Projections'!F34*INDEX('Severity Projections'!$C61:$H61,'Sum of Property Damage'!F$3)</f>
        <v>627724912.90689719</v>
      </c>
      <c r="G34" cm="1">
        <f t="array" ref="G34">'Frequency Projections'!G34*INDEX('Severity Projections'!$C61:$H61,'Sum of Property Damage'!G$3)</f>
        <v>622451683.58017564</v>
      </c>
      <c r="H34" cm="1">
        <f t="array" ref="H34">'Frequency Projections'!H34*INDEX('Severity Projections'!$C61:$H61,'Sum of Property Damage'!H$3)</f>
        <v>284981598.89243942</v>
      </c>
      <c r="I34">
        <f t="shared" si="0"/>
        <v>6312599551.7692413</v>
      </c>
      <c r="J34" cm="1">
        <f t="array" ref="J34">'Frequency Projections'!J34*INDEX('Severity Projections'!$C61:$H61,'Sum of Property Damage'!J$3)</f>
        <v>3449574680.7437534</v>
      </c>
      <c r="K34" cm="1">
        <f t="array" ref="K34">'Frequency Projections'!K34*INDEX('Severity Projections'!$C61:$H61,'Sum of Property Damage'!K$3)</f>
        <v>4417979971.4250307</v>
      </c>
      <c r="L34" cm="1">
        <f t="array" ref="L34">'Frequency Projections'!L34*INDEX('Severity Projections'!$C61:$H61,'Sum of Property Damage'!L$3)</f>
        <v>1773652713.2407713</v>
      </c>
      <c r="M34" cm="1">
        <f t="array" ref="M34">'Frequency Projections'!M34*INDEX('Severity Projections'!$C61:$H61,'Sum of Property Damage'!M$3)</f>
        <v>1266792327.1678872</v>
      </c>
      <c r="N34" cm="1">
        <f t="array" ref="N34">'Frequency Projections'!N34*INDEX('Severity Projections'!$C61:$H61,'Sum of Property Damage'!N$3)</f>
        <v>1256150585.3584797</v>
      </c>
      <c r="O34" cm="1">
        <f t="array" ref="O34">'Frequency Projections'!O34*INDEX('Severity Projections'!$C61:$H61,'Sum of Property Damage'!O$3)</f>
        <v>575112593.80989885</v>
      </c>
      <c r="P34">
        <f t="shared" si="1"/>
        <v>12739262871.745821</v>
      </c>
      <c r="Q34" cm="1">
        <f t="array" ref="Q34">'Frequency Projections'!Q34*INDEX('Severity Projections'!$C61:$H61,'Sum of Property Damage'!Q$3)</f>
        <v>9477202714.14575</v>
      </c>
      <c r="R34" cm="1">
        <f t="array" ref="R34">'Frequency Projections'!R34*INDEX('Severity Projections'!$C61:$H61,'Sum of Property Damage'!R$3)</f>
        <v>12137754839.736761</v>
      </c>
      <c r="S34" cm="1">
        <f t="array" ref="S34">'Frequency Projections'!S34*INDEX('Severity Projections'!$C61:$H61,'Sum of Property Damage'!S$3)</f>
        <v>4872851833.5058117</v>
      </c>
      <c r="T34" cm="1">
        <f t="array" ref="T34">'Frequency Projections'!T34*INDEX('Severity Projections'!$C61:$H61,'Sum of Property Damage'!T$3)</f>
        <v>3480326936.6257086</v>
      </c>
      <c r="U34" cm="1">
        <f t="array" ref="U34">'Frequency Projections'!U34*INDEX('Severity Projections'!$C61:$H61,'Sum of Property Damage'!U$3)</f>
        <v>3451090304.9556236</v>
      </c>
      <c r="V34" cm="1">
        <f t="array" ref="V34">'Frequency Projections'!V34*INDEX('Severity Projections'!$C61:$H61,'Sum of Property Damage'!V$3)</f>
        <v>1580037871.1671841</v>
      </c>
      <c r="W34">
        <f t="shared" si="2"/>
        <v>34999264500.136841</v>
      </c>
      <c r="X34" cm="1">
        <f t="array" ref="X34">'Frequency Projections'!X34*INDEX('Severity Projections'!$C61:$H61,'Sum of Property Damage'!X$3)</f>
        <v>29247395461.322708</v>
      </c>
      <c r="Y34" cm="1">
        <f t="array" ref="Y34">'Frequency Projections'!Y34*INDEX('Severity Projections'!$C61:$H61,'Sum of Property Damage'!Y$3)</f>
        <v>37458069276.126389</v>
      </c>
      <c r="Z34" cm="1">
        <f t="array" ref="Z34">'Frequency Projections'!Z34*INDEX('Severity Projections'!$C61:$H61,'Sum of Property Damage'!Z$3)</f>
        <v>15038005295.196648</v>
      </c>
      <c r="AA34" cm="1">
        <f t="array" ref="AA34">'Frequency Projections'!AA34*INDEX('Severity Projections'!$C61:$H61,'Sum of Property Damage'!AA$3)</f>
        <v>10740563573.495432</v>
      </c>
      <c r="AB34" cm="1">
        <f t="array" ref="AB34">'Frequency Projections'!AB34*INDEX('Severity Projections'!$C61:$H61,'Sum of Property Damage'!AB$3)</f>
        <v>10650337020.97739</v>
      </c>
      <c r="AC34" cm="1">
        <f t="array" ref="AC34">'Frequency Projections'!AC34*INDEX('Severity Projections'!$C61:$H61,'Sum of Property Damage'!AC$3)</f>
        <v>4876121557.779563</v>
      </c>
      <c r="AD34">
        <f t="shared" si="3"/>
        <v>108010492184.89813</v>
      </c>
    </row>
    <row r="35" spans="1:30">
      <c r="A35" s="211">
        <v>2051</v>
      </c>
      <c r="B35" s="211"/>
      <c r="C35" cm="1">
        <f t="array" ref="C35">'Frequency Projections'!C35*INDEX('Severity Projections'!$C62:$H62,'Sum of Property Damage'!C$3)</f>
        <v>2153243303.2626271</v>
      </c>
      <c r="D35" cm="1">
        <f t="array" ref="D35">'Frequency Projections'!D35*INDEX('Severity Projections'!$C62:$H62,'Sum of Property Damage'!D$3)</f>
        <v>2757727159.9663672</v>
      </c>
      <c r="E35" cm="1">
        <f t="array" ref="E35">'Frequency Projections'!E35*INDEX('Severity Projections'!$C62:$H62,'Sum of Property Damage'!E$3)</f>
        <v>1107123683.5133119</v>
      </c>
      <c r="F35" cm="1">
        <f t="array" ref="F35">'Frequency Projections'!F35*INDEX('Severity Projections'!$C62:$H62,'Sum of Property Damage'!F$3)</f>
        <v>790738669.99470675</v>
      </c>
      <c r="G35" cm="1">
        <f t="array" ref="G35">'Frequency Projections'!G35*INDEX('Severity Projections'!$C62:$H62,'Sum of Property Damage'!G$3)</f>
        <v>784096036.79877472</v>
      </c>
      <c r="H35" cm="1">
        <f t="array" ref="H35">'Frequency Projections'!H35*INDEX('Severity Projections'!$C62:$H62,'Sum of Property Damage'!H$3)</f>
        <v>358988413.31249726</v>
      </c>
      <c r="I35">
        <f t="shared" si="0"/>
        <v>7951917266.8482847</v>
      </c>
      <c r="J35" cm="1">
        <f t="array" ref="J35">'Frequency Projections'!J35*INDEX('Severity Projections'!$C62:$H62,'Sum of Property Damage'!J$3)</f>
        <v>4783737013.672761</v>
      </c>
      <c r="K35" cm="1">
        <f t="array" ref="K35">'Frequency Projections'!K35*INDEX('Severity Projections'!$C62:$H62,'Sum of Property Damage'!K$3)</f>
        <v>6126684090.345335</v>
      </c>
      <c r="L35" cm="1">
        <f t="array" ref="L35">'Frequency Projections'!L35*INDEX('Severity Projections'!$C62:$H62,'Sum of Property Damage'!L$3)</f>
        <v>2459633119.7275701</v>
      </c>
      <c r="M35" cm="1">
        <f t="array" ref="M35">'Frequency Projections'!M35*INDEX('Severity Projections'!$C62:$H62,'Sum of Property Damage'!M$3)</f>
        <v>1756738701.1325974</v>
      </c>
      <c r="N35" cm="1">
        <f t="array" ref="N35">'Frequency Projections'!N35*INDEX('Severity Projections'!$C62:$H62,'Sum of Property Damage'!N$3)</f>
        <v>1741981144.3625448</v>
      </c>
      <c r="O35" cm="1">
        <f t="array" ref="O35">'Frequency Projections'!O35*INDEX('Severity Projections'!$C62:$H62,'Sum of Property Damage'!O$3)</f>
        <v>797543945.74944651</v>
      </c>
      <c r="P35">
        <f t="shared" si="1"/>
        <v>17666318014.990253</v>
      </c>
      <c r="Q35" cm="1">
        <f t="array" ref="Q35">'Frequency Projections'!Q35*INDEX('Severity Projections'!$C62:$H62,'Sum of Property Damage'!Q$3)</f>
        <v>14535693780.750816</v>
      </c>
      <c r="R35" cm="1">
        <f t="array" ref="R35">'Frequency Projections'!R35*INDEX('Severity Projections'!$C62:$H62,'Sum of Property Damage'!R$3)</f>
        <v>18616325181.363678</v>
      </c>
      <c r="S35" cm="1">
        <f t="array" ref="S35">'Frequency Projections'!S35*INDEX('Severity Projections'!$C62:$H62,'Sum of Property Damage'!S$3)</f>
        <v>7473754041.9061384</v>
      </c>
      <c r="T35" cm="1">
        <f t="array" ref="T35">'Frequency Projections'!T35*INDEX('Severity Projections'!$C62:$H62,'Sum of Property Damage'!T$3)</f>
        <v>5337963968.2266531</v>
      </c>
      <c r="U35" cm="1">
        <f t="array" ref="U35">'Frequency Projections'!U35*INDEX('Severity Projections'!$C62:$H62,'Sum of Property Damage'!U$3)</f>
        <v>5293122179.1507854</v>
      </c>
      <c r="V35" cm="1">
        <f t="array" ref="V35">'Frequency Projections'!V35*INDEX('Severity Projections'!$C62:$H62,'Sum of Property Damage'!V$3)</f>
        <v>2423388773.0390043</v>
      </c>
      <c r="W35">
        <f t="shared" si="2"/>
        <v>53680247924.437073</v>
      </c>
      <c r="X35" cm="1">
        <f t="array" ref="X35">'Frequency Projections'!X35*INDEX('Severity Projections'!$C62:$H62,'Sum of Property Damage'!X$3)</f>
        <v>53677335426.629112</v>
      </c>
      <c r="Y35" cm="1">
        <f t="array" ref="Y35">'Frequency Projections'!Y35*INDEX('Severity Projections'!$C62:$H62,'Sum of Property Damage'!Y$3)</f>
        <v>68746270129.504883</v>
      </c>
      <c r="Z35" cm="1">
        <f t="array" ref="Z35">'Frequency Projections'!Z35*INDEX('Severity Projections'!$C62:$H62,'Sum of Property Damage'!Z$3)</f>
        <v>27599040586.200275</v>
      </c>
      <c r="AA35" cm="1">
        <f t="array" ref="AA35">'Frequency Projections'!AA35*INDEX('Severity Projections'!$C62:$H62,'Sum of Property Damage'!AA$3)</f>
        <v>19712005958.546135</v>
      </c>
      <c r="AB35" cm="1">
        <f t="array" ref="AB35">'Frequency Projections'!AB35*INDEX('Severity Projections'!$C62:$H62,'Sum of Property Damage'!AB$3)</f>
        <v>19546414429.881512</v>
      </c>
      <c r="AC35" cm="1">
        <f t="array" ref="AC35">'Frequency Projections'!AC35*INDEX('Severity Projections'!$C62:$H62,'Sum of Property Damage'!AC$3)</f>
        <v>8949077629.2910213</v>
      </c>
      <c r="AD35">
        <f t="shared" si="3"/>
        <v>198230144160.05295</v>
      </c>
    </row>
    <row r="36" spans="1:30">
      <c r="A36" s="211">
        <v>2052</v>
      </c>
      <c r="B36" s="211"/>
      <c r="C36" cm="1">
        <f t="array" ref="C36">'Frequency Projections'!C36*INDEX('Severity Projections'!$C63:$H63,'Sum of Property Damage'!C$3)</f>
        <v>2712418626.038238</v>
      </c>
      <c r="D36" cm="1">
        <f t="array" ref="D36">'Frequency Projections'!D36*INDEX('Severity Projections'!$C63:$H63,'Sum of Property Damage'!D$3)</f>
        <v>3473880774.5926008</v>
      </c>
      <c r="E36" cm="1">
        <f t="array" ref="E36">'Frequency Projections'!E36*INDEX('Severity Projections'!$C63:$H63,'Sum of Property Damage'!E$3)</f>
        <v>1394632411.4601469</v>
      </c>
      <c r="F36" cm="1">
        <f t="array" ref="F36">'Frequency Projections'!F36*INDEX('Severity Projections'!$C63:$H63,'Sum of Property Damage'!F$3)</f>
        <v>996085437.05789793</v>
      </c>
      <c r="G36" cm="1">
        <f t="array" ref="G36">'Frequency Projections'!G36*INDEX('Severity Projections'!$C63:$H63,'Sum of Property Damage'!G$3)</f>
        <v>987717779.77584124</v>
      </c>
      <c r="H36" cm="1">
        <f t="array" ref="H36">'Frequency Projections'!H36*INDEX('Severity Projections'!$C63:$H63,'Sum of Property Damage'!H$3)</f>
        <v>452214042.56793702</v>
      </c>
      <c r="I36">
        <f t="shared" si="0"/>
        <v>10016949071.492662</v>
      </c>
      <c r="J36" cm="1">
        <f t="array" ref="J36">'Frequency Projections'!J36*INDEX('Severity Projections'!$C63:$H63,'Sum of Property Damage'!J$3)</f>
        <v>6633901838.3126564</v>
      </c>
      <c r="K36" cm="1">
        <f t="array" ref="K36">'Frequency Projections'!K36*INDEX('Severity Projections'!$C63:$H63,'Sum of Property Damage'!K$3)</f>
        <v>8496249006.4850225</v>
      </c>
      <c r="L36" cm="1">
        <f t="array" ref="L36">'Frequency Projections'!L36*INDEX('Severity Projections'!$C63:$H63,'Sum of Property Damage'!L$3)</f>
        <v>3410924268.5997725</v>
      </c>
      <c r="M36" cm="1">
        <f t="array" ref="M36">'Frequency Projections'!M36*INDEX('Severity Projections'!$C63:$H63,'Sum of Property Damage'!M$3)</f>
        <v>2436177420.6168218</v>
      </c>
      <c r="N36" cm="1">
        <f t="array" ref="N36">'Frequency Projections'!N36*INDEX('Severity Projections'!$C63:$H63,'Sum of Property Damage'!N$3)</f>
        <v>2415712210.5298047</v>
      </c>
      <c r="O36" cm="1">
        <f t="array" ref="O36">'Frequency Projections'!O36*INDEX('Severity Projections'!$C63:$H63,'Sum of Property Damage'!O$3)</f>
        <v>1106003158.7690265</v>
      </c>
      <c r="P36">
        <f t="shared" si="1"/>
        <v>24498967903.313107</v>
      </c>
      <c r="Q36" cm="1">
        <f t="array" ref="Q36">'Frequency Projections'!Q36*INDEX('Severity Projections'!$C63:$H63,'Sum of Property Damage'!Q$3)</f>
        <v>22294172664.724171</v>
      </c>
      <c r="R36" cm="1">
        <f t="array" ref="R36">'Frequency Projections'!R36*INDEX('Severity Projections'!$C63:$H63,'Sum of Property Damage'!R$3)</f>
        <v>28552855765.687191</v>
      </c>
      <c r="S36" cm="1">
        <f t="array" ref="S36">'Frequency Projections'!S36*INDEX('Severity Projections'!$C63:$H63,'Sum of Property Damage'!S$3)</f>
        <v>11462897167.28809</v>
      </c>
      <c r="T36" cm="1">
        <f t="array" ref="T36">'Frequency Projections'!T36*INDEX('Severity Projections'!$C63:$H63,'Sum of Property Damage'!T$3)</f>
        <v>8187121452.9379129</v>
      </c>
      <c r="U36" cm="1">
        <f t="array" ref="U36">'Frequency Projections'!U36*INDEX('Severity Projections'!$C63:$H63,'Sum of Property Damage'!U$3)</f>
        <v>8118345197.5123625</v>
      </c>
      <c r="V36" cm="1">
        <f t="array" ref="V36">'Frequency Projections'!V36*INDEX('Severity Projections'!$C63:$H63,'Sum of Property Damage'!V$3)</f>
        <v>3716881254.8481565</v>
      </c>
      <c r="W36">
        <f t="shared" si="2"/>
        <v>82332273502.997879</v>
      </c>
      <c r="X36" cm="1">
        <f t="array" ref="X36">'Frequency Projections'!X36*INDEX('Severity Projections'!$C63:$H63,'Sum of Property Damage'!X$3)</f>
        <v>98513262225.796432</v>
      </c>
      <c r="Y36" cm="1">
        <f t="array" ref="Y36">'Frequency Projections'!Y36*INDEX('Severity Projections'!$C63:$H63,'Sum of Property Damage'!Y$3)</f>
        <v>126169067120.8985</v>
      </c>
      <c r="Z36" cm="1">
        <f t="array" ref="Z36">'Frequency Projections'!Z36*INDEX('Severity Projections'!$C63:$H63,'Sum of Property Damage'!Z$3)</f>
        <v>50652132801.285149</v>
      </c>
      <c r="AA36" cm="1">
        <f t="array" ref="AA36">'Frequency Projections'!AA36*INDEX('Severity Projections'!$C63:$H63,'Sum of Property Damage'!AA$3)</f>
        <v>36177168567.636299</v>
      </c>
      <c r="AB36" cm="1">
        <f t="array" ref="AB36">'Frequency Projections'!AB36*INDEX('Severity Projections'!$C63:$H63,'Sum of Property Damage'!AB$3)</f>
        <v>35873260753.35952</v>
      </c>
      <c r="AC36" cm="1">
        <f t="array" ref="AC36">'Frequency Projections'!AC36*INDEX('Severity Projections'!$C63:$H63,'Sum of Property Damage'!AC$3)</f>
        <v>16424116885.951002</v>
      </c>
      <c r="AD36">
        <f t="shared" si="3"/>
        <v>363809008354.92688</v>
      </c>
    </row>
    <row r="37" spans="1:30">
      <c r="A37" s="211">
        <v>2053</v>
      </c>
      <c r="B37" s="211"/>
      <c r="C37" cm="1">
        <f t="array" ref="C37">'Frequency Projections'!C37*INDEX('Severity Projections'!$C64:$H64,'Sum of Property Damage'!C$3)</f>
        <v>3416806076.5503836</v>
      </c>
      <c r="D37" cm="1">
        <f t="array" ref="D37">'Frequency Projections'!D37*INDEX('Severity Projections'!$C64:$H64,'Sum of Property Damage'!D$3)</f>
        <v>4376012178.1703987</v>
      </c>
      <c r="E37" cm="1">
        <f t="array" ref="E37">'Frequency Projections'!E37*INDEX('Severity Projections'!$C64:$H64,'Sum of Property Damage'!E$3)</f>
        <v>1756804223.4657502</v>
      </c>
      <c r="F37" cm="1">
        <f t="array" ref="F37">'Frequency Projections'!F37*INDEX('Severity Projections'!$C64:$H64,'Sum of Property Damage'!F$3)</f>
        <v>1254758664.990376</v>
      </c>
      <c r="G37" cm="1">
        <f t="array" ref="G37">'Frequency Projections'!G37*INDEX('Severity Projections'!$C64:$H64,'Sum of Property Damage'!G$3)</f>
        <v>1244218012.4622736</v>
      </c>
      <c r="H37" cm="1">
        <f t="array" ref="H37">'Frequency Projections'!H37*INDEX('Severity Projections'!$C64:$H64,'Sum of Property Damage'!H$3)</f>
        <v>569649416.83959603</v>
      </c>
      <c r="I37">
        <f t="shared" si="0"/>
        <v>12618248572.478779</v>
      </c>
      <c r="J37" cm="1">
        <f t="array" ref="J37">'Frequency Projections'!J37*INDEX('Severity Projections'!$C64:$H64,'Sum of Property Damage'!J$3)</f>
        <v>9199639000.7610321</v>
      </c>
      <c r="K37" cm="1">
        <f t="array" ref="K37">'Frequency Projections'!K37*INDEX('Severity Projections'!$C64:$H64,'Sum of Property Damage'!K$3)</f>
        <v>11782270166.981779</v>
      </c>
      <c r="L37" cm="1">
        <f t="array" ref="L37">'Frequency Projections'!L37*INDEX('Severity Projections'!$C64:$H64,'Sum of Property Damage'!L$3)</f>
        <v>4730138114.0173969</v>
      </c>
      <c r="M37" cm="1">
        <f t="array" ref="M37">'Frequency Projections'!M37*INDEX('Severity Projections'!$C64:$H64,'Sum of Property Damage'!M$3)</f>
        <v>3378396810.4629726</v>
      </c>
      <c r="N37" cm="1">
        <f t="array" ref="N37">'Frequency Projections'!N37*INDEX('Severity Projections'!$C64:$H64,'Sum of Property Damage'!N$3)</f>
        <v>3350016447.0714068</v>
      </c>
      <c r="O37" cm="1">
        <f t="array" ref="O37">'Frequency Projections'!O37*INDEX('Severity Projections'!$C64:$H64,'Sum of Property Damage'!O$3)</f>
        <v>1533762488.8589573</v>
      </c>
      <c r="P37">
        <f t="shared" si="1"/>
        <v>33974223028.153549</v>
      </c>
      <c r="Q37" cm="1">
        <f t="array" ref="Q37">'Frequency Projections'!Q37*INDEX('Severity Projections'!$C64:$H64,'Sum of Property Damage'!Q$3)</f>
        <v>34193767583.542294</v>
      </c>
      <c r="R37" cm="1">
        <f t="array" ref="R37">'Frequency Projections'!R37*INDEX('Severity Projections'!$C64:$H64,'Sum of Property Damage'!R$3)</f>
        <v>43793045320.903481</v>
      </c>
      <c r="S37" cm="1">
        <f t="array" ref="S37">'Frequency Projections'!S37*INDEX('Severity Projections'!$C64:$H64,'Sum of Property Damage'!S$3)</f>
        <v>17581259796.757908</v>
      </c>
      <c r="T37" cm="1">
        <f t="array" ref="T37">'Frequency Projections'!T37*INDEX('Severity Projections'!$C64:$H64,'Sum of Property Damage'!T$3)</f>
        <v>12557027002.080753</v>
      </c>
      <c r="U37" cm="1">
        <f t="array" ref="U37">'Frequency Projections'!U37*INDEX('Severity Projections'!$C64:$H64,'Sum of Property Damage'!U$3)</f>
        <v>12451541172.727295</v>
      </c>
      <c r="V37" cm="1">
        <f t="array" ref="V37">'Frequency Projections'!V37*INDEX('Severity Projections'!$C64:$H64,'Sum of Property Damage'!V$3)</f>
        <v>5700780005.3958759</v>
      </c>
      <c r="W37">
        <f t="shared" si="2"/>
        <v>126277420881.40759</v>
      </c>
      <c r="X37" cm="1">
        <f t="array" ref="X37">'Frequency Projections'!X37*INDEX('Severity Projections'!$C64:$H64,'Sum of Property Damage'!X$3)</f>
        <v>180800010977.33304</v>
      </c>
      <c r="Y37" cm="1">
        <f t="array" ref="Y37">'Frequency Projections'!Y37*INDEX('Severity Projections'!$C64:$H64,'Sum of Property Damage'!Y$3)</f>
        <v>231556322520.04532</v>
      </c>
      <c r="Z37" cm="1">
        <f t="array" ref="Z37">'Frequency Projections'!Z37*INDEX('Severity Projections'!$C64:$H64,'Sum of Property Damage'!Z$3)</f>
        <v>92961150200.339417</v>
      </c>
      <c r="AA37" cm="1">
        <f t="array" ref="AA37">'Frequency Projections'!AA37*INDEX('Severity Projections'!$C64:$H64,'Sum of Property Damage'!AA$3)</f>
        <v>66395450991.822945</v>
      </c>
      <c r="AB37" cm="1">
        <f t="array" ref="AB37">'Frequency Projections'!AB37*INDEX('Severity Projections'!$C64:$H64,'Sum of Property Damage'!AB$3)</f>
        <v>65837693234.990166</v>
      </c>
      <c r="AC37" cm="1">
        <f t="array" ref="AC37">'Frequency Projections'!AC37*INDEX('Severity Projections'!$C64:$H64,'Sum of Property Damage'!AC$3)</f>
        <v>30142951783.149467</v>
      </c>
      <c r="AD37">
        <f t="shared" si="3"/>
        <v>667693579707.6803</v>
      </c>
    </row>
    <row r="38" spans="1:30">
      <c r="A38" s="211">
        <v>2054</v>
      </c>
      <c r="B38" s="211"/>
      <c r="C38" cm="1">
        <f t="array" ref="C38">'Frequency Projections'!C38*INDEX('Severity Projections'!$C65:$H65,'Sum of Property Damage'!C$3)</f>
        <v>4304115763.2085381</v>
      </c>
      <c r="D38" cm="1">
        <f t="array" ref="D38">'Frequency Projections'!D38*INDEX('Severity Projections'!$C65:$H65,'Sum of Property Damage'!D$3)</f>
        <v>5512417905.5170345</v>
      </c>
      <c r="E38" cm="1">
        <f t="array" ref="E38">'Frequency Projections'!E38*INDEX('Severity Projections'!$C65:$H65,'Sum of Property Damage'!E$3)</f>
        <v>2213028360.8967261</v>
      </c>
      <c r="F38" cm="1">
        <f t="array" ref="F38">'Frequency Projections'!F38*INDEX('Severity Projections'!$C65:$H65,'Sum of Property Damage'!F$3)</f>
        <v>1580606691.7499938</v>
      </c>
      <c r="G38" cm="1">
        <f t="array" ref="G38">'Frequency Projections'!G38*INDEX('Severity Projections'!$C65:$H65,'Sum of Property Damage'!G$3)</f>
        <v>1567328739.2749987</v>
      </c>
      <c r="H38" cm="1">
        <f t="array" ref="H38">'Frequency Projections'!H38*INDEX('Severity Projections'!$C65:$H65,'Sum of Property Damage'!H$3)</f>
        <v>717581559.96878731</v>
      </c>
      <c r="I38">
        <f t="shared" si="0"/>
        <v>15895079020.616081</v>
      </c>
      <c r="J38" cm="1">
        <f t="array" ref="J38">'Frequency Projections'!J38*INDEX('Severity Projections'!$C65:$H65,'Sum of Property Damage'!J$3)</f>
        <v>12757704260.189972</v>
      </c>
      <c r="K38" cm="1">
        <f t="array" ref="K38">'Frequency Projections'!K38*INDEX('Severity Projections'!$C65:$H65,'Sum of Property Damage'!K$3)</f>
        <v>16339197471.941885</v>
      </c>
      <c r="L38" cm="1">
        <f t="array" ref="L38">'Frequency Projections'!L38*INDEX('Severity Projections'!$C65:$H65,'Sum of Property Damage'!L$3)</f>
        <v>6559572953.1881247</v>
      </c>
      <c r="M38" cm="1">
        <f t="array" ref="M38">'Frequency Projections'!M38*INDEX('Severity Projections'!$C65:$H65,'Sum of Property Damage'!M$3)</f>
        <v>4685030290.6331673</v>
      </c>
      <c r="N38" cm="1">
        <f t="array" ref="N38">'Frequency Projections'!N38*INDEX('Severity Projections'!$C65:$H65,'Sum of Property Damage'!N$3)</f>
        <v>4645673498.1637688</v>
      </c>
      <c r="O38" cm="1">
        <f t="array" ref="O38">'Frequency Projections'!O38*INDEX('Severity Projections'!$C65:$H65,'Sum of Property Damage'!O$3)</f>
        <v>2126962616.3175321</v>
      </c>
      <c r="P38">
        <f t="shared" si="1"/>
        <v>47114141090.434464</v>
      </c>
      <c r="Q38" cm="1">
        <f t="array" ref="Q38">'Frequency Projections'!Q38*INDEX('Severity Projections'!$C65:$H65,'Sum of Property Damage'!Q$3)</f>
        <v>52444814128.821297</v>
      </c>
      <c r="R38" cm="1">
        <f t="array" ref="R38">'Frequency Projections'!R38*INDEX('Severity Projections'!$C65:$H65,'Sum of Property Damage'!R$3)</f>
        <v>67167740915.898857</v>
      </c>
      <c r="S38" cm="1">
        <f t="array" ref="S38">'Frequency Projections'!S38*INDEX('Severity Projections'!$C65:$H65,'Sum of Property Damage'!S$3)</f>
        <v>26965320505.81271</v>
      </c>
      <c r="T38" cm="1">
        <f t="array" ref="T38">'Frequency Projections'!T38*INDEX('Severity Projections'!$C65:$H65,'Sum of Property Damage'!T$3)</f>
        <v>19259385369.738564</v>
      </c>
      <c r="U38" cm="1">
        <f t="array" ref="U38">'Frequency Projections'!U38*INDEX('Severity Projections'!$C65:$H65,'Sum of Property Damage'!U$3)</f>
        <v>19097596099.218708</v>
      </c>
      <c r="V38" cm="1">
        <f t="array" ref="V38">'Frequency Projections'!V38*INDEX('Severity Projections'!$C65:$H65,'Sum of Property Damage'!V$3)</f>
        <v>8743591856.0839443</v>
      </c>
      <c r="W38">
        <f t="shared" si="2"/>
        <v>193678448875.5741</v>
      </c>
      <c r="X38" cm="1">
        <f t="array" ref="X38">'Frequency Projections'!X38*INDEX('Severity Projections'!$C65:$H65,'Sum of Property Damage'!X$3)</f>
        <v>331819728946.54565</v>
      </c>
      <c r="Y38" cm="1">
        <f t="array" ref="Y38">'Frequency Projections'!Y38*INDEX('Severity Projections'!$C65:$H65,'Sum of Property Damage'!Y$3)</f>
        <v>424972076932.52393</v>
      </c>
      <c r="Z38" cm="1">
        <f t="array" ref="Z38">'Frequency Projections'!Z38*INDEX('Severity Projections'!$C65:$H65,'Sum of Property Damage'!Z$3)</f>
        <v>170610297506.58011</v>
      </c>
      <c r="AA38" cm="1">
        <f t="array" ref="AA38">'Frequency Projections'!AA38*INDEX('Severity Projections'!$C65:$H65,'Sum of Property Damage'!AA$3)</f>
        <v>121854641668.97878</v>
      </c>
      <c r="AB38" cm="1">
        <f t="array" ref="AB38">'Frequency Projections'!AB38*INDEX('Severity Projections'!$C65:$H65,'Sum of Property Damage'!AB$3)</f>
        <v>120830996666.47214</v>
      </c>
      <c r="AC38" cm="1">
        <f t="array" ref="AC38">'Frequency Projections'!AC38*INDEX('Severity Projections'!$C65:$H65,'Sum of Property Damage'!AC$3)</f>
        <v>55320937406.289246</v>
      </c>
      <c r="AD38">
        <f t="shared" si="3"/>
        <v>1225408679127.3899</v>
      </c>
    </row>
    <row r="39" spans="1:30">
      <c r="A39" s="211">
        <v>2055</v>
      </c>
      <c r="B39" s="211"/>
      <c r="C39" cm="1">
        <f t="array" ref="C39">'Frequency Projections'!C39*INDEX('Severity Projections'!$C66:$H66,'Sum of Property Damage'!C$3)</f>
        <v>5421850724.9330111</v>
      </c>
      <c r="D39" cm="1">
        <f t="array" ref="D39">'Frequency Projections'!D39*INDEX('Severity Projections'!$C66:$H66,'Sum of Property Damage'!D$3)</f>
        <v>6943936608.9171715</v>
      </c>
      <c r="E39" cm="1">
        <f t="array" ref="E39">'Frequency Projections'!E39*INDEX('Severity Projections'!$C66:$H66,'Sum of Property Damage'!E$3)</f>
        <v>2787729253.3323255</v>
      </c>
      <c r="F39" cm="1">
        <f t="array" ref="F39">'Frequency Projections'!F39*INDEX('Severity Projections'!$C66:$H66,'Sum of Property Damage'!F$3)</f>
        <v>1991074127.4092119</v>
      </c>
      <c r="G39" cm="1">
        <f t="array" ref="G39">'Frequency Projections'!G39*INDEX('Severity Projections'!$C66:$H66,'Sum of Property Damage'!G$3)</f>
        <v>1974348026.1115754</v>
      </c>
      <c r="H39" cm="1">
        <f t="array" ref="H39">'Frequency Projections'!H39*INDEX('Severity Projections'!$C66:$H66,'Sum of Property Damage'!H$3)</f>
        <v>903930171.76076972</v>
      </c>
      <c r="I39">
        <f t="shared" si="0"/>
        <v>20022868912.464062</v>
      </c>
      <c r="J39" cm="1">
        <f t="array" ref="J39">'Frequency Projections'!J39*INDEX('Severity Projections'!$C66:$H66,'Sum of Property Damage'!J$3)</f>
        <v>17691891820.647011</v>
      </c>
      <c r="K39" cm="1">
        <f t="array" ref="K39">'Frequency Projections'!K39*INDEX('Severity Projections'!$C66:$H66,'Sum of Property Damage'!K$3)</f>
        <v>22658568361.066589</v>
      </c>
      <c r="L39" cm="1">
        <f t="array" ref="L39">'Frequency Projections'!L39*INDEX('Severity Projections'!$C66:$H66,'Sum of Property Damage'!L$3)</f>
        <v>9096562571.9652996</v>
      </c>
      <c r="M39" cm="1">
        <f t="array" ref="M39">'Frequency Projections'!M39*INDEX('Severity Projections'!$C66:$H66,'Sum of Property Damage'!M$3)</f>
        <v>6497019164.8808575</v>
      </c>
      <c r="N39" cm="1">
        <f t="array" ref="N39">'Frequency Projections'!N39*INDEX('Severity Projections'!$C66:$H66,'Sum of Property Damage'!N$3)</f>
        <v>6442440684.256485</v>
      </c>
      <c r="O39" cm="1">
        <f t="array" ref="O39">'Frequency Projections'!O39*INDEX('Severity Projections'!$C66:$H66,'Sum of Property Damage'!O$3)</f>
        <v>2949589655.5521636</v>
      </c>
      <c r="P39">
        <f t="shared" si="1"/>
        <v>65336072258.368408</v>
      </c>
      <c r="Q39" cm="1">
        <f t="array" ref="Q39">'Frequency Projections'!Q39*INDEX('Severity Projections'!$C66:$H66,'Sum of Property Damage'!Q$3)</f>
        <v>80437422471.410522</v>
      </c>
      <c r="R39" cm="1">
        <f t="array" ref="R39">'Frequency Projections'!R39*INDEX('Severity Projections'!$C66:$H66,'Sum of Property Damage'!R$3)</f>
        <v>103018764433.62718</v>
      </c>
      <c r="S39" cm="1">
        <f t="array" ref="S39">'Frequency Projections'!S39*INDEX('Severity Projections'!$C66:$H66,'Sum of Property Damage'!S$3)</f>
        <v>41358157400.944069</v>
      </c>
      <c r="T39" cm="1">
        <f t="array" ref="T39">'Frequency Projections'!T39*INDEX('Severity Projections'!$C66:$H66,'Sum of Property Damage'!T$3)</f>
        <v>29539151644.623852</v>
      </c>
      <c r="U39" cm="1">
        <f t="array" ref="U39">'Frequency Projections'!U39*INDEX('Severity Projections'!$C66:$H66,'Sum of Property Damage'!U$3)</f>
        <v>29291006768.522648</v>
      </c>
      <c r="V39" cm="1">
        <f t="array" ref="V39">'Frequency Projections'!V39*INDEX('Severity Projections'!$C66:$H66,'Sum of Property Damage'!V$3)</f>
        <v>13410515486.199432</v>
      </c>
      <c r="W39">
        <f t="shared" si="2"/>
        <v>297055018205.32776</v>
      </c>
      <c r="X39" cm="1">
        <f t="array" ref="X39">'Frequency Projections'!X39*INDEX('Severity Projections'!$C66:$H66,'Sum of Property Damage'!X$3)</f>
        <v>608984103059.38989</v>
      </c>
      <c r="Y39" cm="1">
        <f t="array" ref="Y39">'Frequency Projections'!Y39*INDEX('Severity Projections'!$C66:$H66,'Sum of Property Damage'!Y$3)</f>
        <v>779945303185.18408</v>
      </c>
      <c r="Z39" cm="1">
        <f t="array" ref="Z39">'Frequency Projections'!Z39*INDEX('Severity Projections'!$C66:$H66,'Sum of Property Damage'!Z$3)</f>
        <v>313118690469.66144</v>
      </c>
      <c r="AA39" cm="1">
        <f t="array" ref="AA39">'Frequency Projections'!AA39*INDEX('Severity Projections'!$C66:$H66,'Sum of Property Damage'!AA$3)</f>
        <v>223638117890.09338</v>
      </c>
      <c r="AB39" cm="1">
        <f t="array" ref="AB39">'Frequency Projections'!AB39*INDEX('Severity Projections'!$C66:$H66,'Sum of Property Damage'!AB$3)</f>
        <v>221759436548.02295</v>
      </c>
      <c r="AC39" cm="1">
        <f t="array" ref="AC39">'Frequency Projections'!AC39*INDEX('Severity Projections'!$C66:$H66,'Sum of Property Damage'!AC$3)</f>
        <v>101529741928.63898</v>
      </c>
      <c r="AD39">
        <f t="shared" si="3"/>
        <v>2248975393080.9907</v>
      </c>
    </row>
    <row r="40" spans="1:30">
      <c r="A40" s="211">
        <v>2056</v>
      </c>
      <c r="B40" s="211"/>
      <c r="C40" cm="1">
        <f t="array" ref="C40">'Frequency Projections'!C40*INDEX('Severity Projections'!$C67:$H67,'Sum of Property Damage'!C$3)</f>
        <v>6829850055.3207197</v>
      </c>
      <c r="D40" cm="1">
        <f t="array" ref="D40">'Frequency Projections'!D40*INDEX('Severity Projections'!$C67:$H67,'Sum of Property Damage'!D$3)</f>
        <v>8747206118.0995502</v>
      </c>
      <c r="E40" cm="1">
        <f t="array" ref="E40">'Frequency Projections'!E40*INDEX('Severity Projections'!$C67:$H67,'Sum of Property Damage'!E$3)</f>
        <v>3511674105.5843458</v>
      </c>
      <c r="F40" cm="1">
        <f t="array" ref="F40">'Frequency Projections'!F40*INDEX('Severity Projections'!$C67:$H67,'Sum of Property Damage'!F$3)</f>
        <v>2508135769.3412852</v>
      </c>
      <c r="G40" cm="1">
        <f t="array" ref="G40">'Frequency Projections'!G40*INDEX('Severity Projections'!$C67:$H67,'Sum of Property Damage'!G$3)</f>
        <v>2487066070.1428857</v>
      </c>
      <c r="H40" cm="1">
        <f t="array" ref="H40">'Frequency Projections'!H40*INDEX('Severity Projections'!$C67:$H67,'Sum of Property Damage'!H$3)</f>
        <v>1138671617.27929</v>
      </c>
      <c r="I40">
        <f t="shared" si="0"/>
        <v>25222603735.768078</v>
      </c>
      <c r="J40" cm="1">
        <f t="array" ref="J40">'Frequency Projections'!J40*INDEX('Severity Projections'!$C67:$H67,'Sum of Property Damage'!J$3)</f>
        <v>24534432669.848995</v>
      </c>
      <c r="K40" cm="1">
        <f t="array" ref="K40">'Frequency Projections'!K40*INDEX('Severity Projections'!$C67:$H67,'Sum of Property Damage'!K$3)</f>
        <v>31422027982.388401</v>
      </c>
      <c r="L40" cm="1">
        <f t="array" ref="L40">'Frequency Projections'!L40*INDEX('Severity Projections'!$C67:$H67,'Sum of Property Damage'!L$3)</f>
        <v>12614761847.486198</v>
      </c>
      <c r="M40" cm="1">
        <f t="array" ref="M40">'Frequency Projections'!M40*INDEX('Severity Projections'!$C67:$H67,'Sum of Property Damage'!M$3)</f>
        <v>9009815392.9170113</v>
      </c>
      <c r="N40" cm="1">
        <f t="array" ref="N40">'Frequency Projections'!N40*INDEX('Severity Projections'!$C67:$H67,'Sum of Property Damage'!N$3)</f>
        <v>8934128062.7164822</v>
      </c>
      <c r="O40" cm="1">
        <f t="array" ref="O40">'Frequency Projections'!O40*INDEX('Severity Projections'!$C67:$H67,'Sum of Property Damage'!O$3)</f>
        <v>4090377080.1590366</v>
      </c>
      <c r="P40">
        <f t="shared" si="1"/>
        <v>90605543035.516129</v>
      </c>
      <c r="Q40" cm="1">
        <f t="array" ref="Q40">'Frequency Projections'!Q40*INDEX('Severity Projections'!$C67:$H67,'Sum of Property Damage'!Q$3)</f>
        <v>123371186290.24678</v>
      </c>
      <c r="R40" cm="1">
        <f t="array" ref="R40">'Frequency Projections'!R40*INDEX('Severity Projections'!$C67:$H67,'Sum of Property Damage'!R$3)</f>
        <v>158005400817.62762</v>
      </c>
      <c r="S40" cm="1">
        <f t="array" ref="S40">'Frequency Projections'!S40*INDEX('Severity Projections'!$C67:$H67,'Sum of Property Damage'!S$3)</f>
        <v>63433222803.064598</v>
      </c>
      <c r="T40" cm="1">
        <f t="array" ref="T40">'Frequency Projections'!T40*INDEX('Severity Projections'!$C67:$H67,'Sum of Property Damage'!T$3)</f>
        <v>45305780175.887756</v>
      </c>
      <c r="U40" cm="1">
        <f t="array" ref="U40">'Frequency Projections'!U40*INDEX('Severity Projections'!$C67:$H67,'Sum of Property Damage'!U$3)</f>
        <v>44925187078.845985</v>
      </c>
      <c r="V40" cm="1">
        <f t="array" ref="V40">'Frequency Projections'!V40*INDEX('Severity Projections'!$C67:$H67,'Sum of Property Damage'!V$3)</f>
        <v>20568426404.814129</v>
      </c>
      <c r="W40">
        <f t="shared" si="2"/>
        <v>455609203570.48688</v>
      </c>
      <c r="X40" cm="1">
        <f t="array" ref="X40">'Frequency Projections'!X40*INDEX('Severity Projections'!$C67:$H67,'Sum of Property Damage'!X$3)</f>
        <v>1117659998567.4556</v>
      </c>
      <c r="Y40" cm="1">
        <f t="array" ref="Y40">'Frequency Projections'!Y40*INDEX('Severity Projections'!$C67:$H67,'Sum of Property Damage'!Y$3)</f>
        <v>1431422695701.5237</v>
      </c>
      <c r="Z40" cm="1">
        <f t="array" ref="Z40">'Frequency Projections'!Z40*INDEX('Severity Projections'!$C67:$H67,'Sum of Property Damage'!Z$3)</f>
        <v>574662348957.30298</v>
      </c>
      <c r="AA40" cm="1">
        <f t="array" ref="AA40">'Frequency Projections'!AA40*INDEX('Severity Projections'!$C67:$H67,'Sum of Property Damage'!AA$3)</f>
        <v>410439906830.03796</v>
      </c>
      <c r="AB40" cm="1">
        <f t="array" ref="AB40">'Frequency Projections'!AB40*INDEX('Severity Projections'!$C67:$H67,'Sum of Property Damage'!AB$3)</f>
        <v>406991989264.47485</v>
      </c>
      <c r="AC40" cm="1">
        <f t="array" ref="AC40">'Frequency Projections'!AC40*INDEX('Severity Projections'!$C67:$H67,'Sum of Property Damage'!AC$3)</f>
        <v>186336113945.24411</v>
      </c>
      <c r="AD40">
        <f t="shared" si="3"/>
        <v>4127513053266.0391</v>
      </c>
    </row>
    <row r="41" spans="1:30">
      <c r="A41" s="211">
        <v>2057</v>
      </c>
      <c r="B41" s="211"/>
      <c r="C41" cm="1">
        <f t="array" ref="C41">'Frequency Projections'!C41*INDEX('Severity Projections'!$C68:$H68,'Sum of Property Damage'!C$3)</f>
        <v>8603492450.2169476</v>
      </c>
      <c r="D41" cm="1">
        <f t="array" ref="D41">'Frequency Projections'!D41*INDEX('Severity Projections'!$C68:$H68,'Sum of Property Damage'!D$3)</f>
        <v>11018766325.467598</v>
      </c>
      <c r="E41" cm="1">
        <f t="array" ref="E41">'Frequency Projections'!E41*INDEX('Severity Projections'!$C68:$H68,'Sum of Property Damage'!E$3)</f>
        <v>4423620051.7287226</v>
      </c>
      <c r="F41" cm="1">
        <f t="array" ref="F41">'Frequency Projections'!F41*INDEX('Severity Projections'!$C68:$H68,'Sum of Property Damage'!F$3)</f>
        <v>3159473045.6543698</v>
      </c>
      <c r="G41" cm="1">
        <f t="array" ref="G41">'Frequency Projections'!G41*INDEX('Severity Projections'!$C68:$H68,'Sum of Property Damage'!G$3)</f>
        <v>3132931760.4850774</v>
      </c>
      <c r="H41" cm="1">
        <f t="array" ref="H41">'Frequency Projections'!H41*INDEX('Severity Projections'!$C68:$H68,'Sum of Property Damage'!H$3)</f>
        <v>1434373021.8362253</v>
      </c>
      <c r="I41">
        <f t="shared" si="0"/>
        <v>31772656655.388939</v>
      </c>
      <c r="J41" cm="1">
        <f t="array" ref="J41">'Frequency Projections'!J41*INDEX('Severity Projections'!$C68:$H68,'Sum of Property Damage'!J$3)</f>
        <v>34023404197.445534</v>
      </c>
      <c r="K41" cm="1">
        <f t="array" ref="K41">'Frequency Projections'!K41*INDEX('Severity Projections'!$C68:$H68,'Sum of Property Damage'!K$3)</f>
        <v>43574855515.696114</v>
      </c>
      <c r="L41" cm="1">
        <f t="array" ref="L41">'Frequency Projections'!L41*INDEX('Severity Projections'!$C68:$H68,'Sum of Property Damage'!L$3)</f>
        <v>17493664800.286545</v>
      </c>
      <c r="M41" cm="1">
        <f t="array" ref="M41">'Frequency Projections'!M41*INDEX('Severity Projections'!$C68:$H68,'Sum of Property Damage'!M$3)</f>
        <v>12494464208.023144</v>
      </c>
      <c r="N41" cm="1">
        <f t="array" ref="N41">'Frequency Projections'!N41*INDEX('Severity Projections'!$C68:$H68,'Sum of Property Damage'!N$3)</f>
        <v>12389503940.031996</v>
      </c>
      <c r="O41" cm="1">
        <f t="array" ref="O41">'Frequency Projections'!O41*INDEX('Severity Projections'!$C68:$H68,'Sum of Property Damage'!O$3)</f>
        <v>5672377046.2092571</v>
      </c>
      <c r="P41">
        <f t="shared" si="1"/>
        <v>125648269707.6926</v>
      </c>
      <c r="Q41" cm="1">
        <f t="array" ref="Q41">'Frequency Projections'!Q41*INDEX('Severity Projections'!$C68:$H68,'Sum of Property Damage'!Q$3)</f>
        <v>189221001108.93668</v>
      </c>
      <c r="R41" cm="1">
        <f t="array" ref="R41">'Frequency Projections'!R41*INDEX('Severity Projections'!$C68:$H68,'Sum of Property Damage'!R$3)</f>
        <v>242341352323.47934</v>
      </c>
      <c r="S41" cm="1">
        <f t="array" ref="S41">'Frequency Projections'!S41*INDEX('Severity Projections'!$C68:$H68,'Sum of Property Damage'!S$3)</f>
        <v>97290933833.802399</v>
      </c>
      <c r="T41" cm="1">
        <f t="array" ref="T41">'Frequency Projections'!T41*INDEX('Severity Projections'!$C68:$H68,'Sum of Property Damage'!T$3)</f>
        <v>69487903445.576477</v>
      </c>
      <c r="U41" cm="1">
        <f t="array" ref="U41">'Frequency Projections'!U41*INDEX('Severity Projections'!$C68:$H68,'Sum of Property Damage'!U$3)</f>
        <v>68904167412.8535</v>
      </c>
      <c r="V41" cm="1">
        <f t="array" ref="V41">'Frequency Projections'!V41*INDEX('Severity Projections'!$C68:$H68,'Sum of Property Damage'!V$3)</f>
        <v>31546898044.718727</v>
      </c>
      <c r="W41">
        <f t="shared" si="2"/>
        <v>698792256169.36719</v>
      </c>
      <c r="X41" cm="1">
        <f t="array" ref="X41">'Frequency Projections'!X41*INDEX('Severity Projections'!$C68:$H68,'Sum of Property Damage'!X$3)</f>
        <v>2051225748130.8711</v>
      </c>
      <c r="Y41" cm="1">
        <f t="array" ref="Y41">'Frequency Projections'!Y41*INDEX('Severity Projections'!$C68:$H68,'Sum of Property Damage'!Y$3)</f>
        <v>2627070033503.2666</v>
      </c>
      <c r="Z41" cm="1">
        <f t="array" ref="Z41">'Frequency Projections'!Z41*INDEX('Severity Projections'!$C68:$H68,'Sum of Property Damage'!Z$3)</f>
        <v>1054669763768.4526</v>
      </c>
      <c r="AA41" cm="1">
        <f t="array" ref="AA41">'Frequency Projections'!AA41*INDEX('Severity Projections'!$C68:$H68,'Sum of Property Damage'!AA$3)</f>
        <v>753274614846.47302</v>
      </c>
      <c r="AB41" cm="1">
        <f t="array" ref="AB41">'Frequency Projections'!AB41*INDEX('Severity Projections'!$C68:$H68,'Sum of Property Damage'!AB$3)</f>
        <v>746946700009.24084</v>
      </c>
      <c r="AC41" cm="1">
        <f t="array" ref="AC41">'Frequency Projections'!AC41*INDEX('Severity Projections'!$C68:$H68,'Sum of Property Damage'!AC$3)</f>
        <v>341980061218.11127</v>
      </c>
      <c r="AD41">
        <f t="shared" si="3"/>
        <v>7575166921476.415</v>
      </c>
    </row>
    <row r="42" spans="1:30">
      <c r="A42" s="211">
        <v>2058</v>
      </c>
      <c r="B42" s="211"/>
      <c r="C42" cm="1">
        <f t="array" ref="C42">'Frequency Projections'!C42*INDEX('Severity Projections'!$C69:$H69,'Sum of Property Damage'!C$3)</f>
        <v>10837731683.915298</v>
      </c>
      <c r="D42" cm="1">
        <f t="array" ref="D42">'Frequency Projections'!D42*INDEX('Severity Projections'!$C69:$H69,'Sum of Property Damage'!D$3)</f>
        <v>13880227548.775013</v>
      </c>
      <c r="E42" cm="1">
        <f t="array" ref="E42">'Frequency Projections'!E42*INDEX('Severity Projections'!$C69:$H69,'Sum of Property Damage'!E$3)</f>
        <v>5572389058.2381449</v>
      </c>
      <c r="F42" cm="1">
        <f t="array" ref="F42">'Frequency Projections'!F42*INDEX('Severity Projections'!$C69:$H69,'Sum of Property Damage'!F$3)</f>
        <v>3979955968.985744</v>
      </c>
      <c r="G42" cm="1">
        <f t="array" ref="G42">'Frequency Projections'!G42*INDEX('Severity Projections'!$C69:$H69,'Sum of Property Damage'!G$3)</f>
        <v>3946522182.7790952</v>
      </c>
      <c r="H42" cm="1">
        <f t="array" ref="H42">'Frequency Projections'!H42*INDEX('Severity Projections'!$C69:$H69,'Sum of Property Damage'!H$3)</f>
        <v>1806865065.00227</v>
      </c>
      <c r="I42">
        <f t="shared" si="0"/>
        <v>40023691507.695572</v>
      </c>
      <c r="J42" cm="1">
        <f t="array" ref="J42">'Frequency Projections'!J42*INDEX('Severity Projections'!$C69:$H69,'Sum of Property Damage'!J$3)</f>
        <v>47182343637.61544</v>
      </c>
      <c r="K42" cm="1">
        <f t="array" ref="K42">'Frequency Projections'!K42*INDEX('Severity Projections'!$C69:$H69,'Sum of Property Damage'!K$3)</f>
        <v>60427927639.744461</v>
      </c>
      <c r="L42" cm="1">
        <f t="array" ref="L42">'Frequency Projections'!L42*INDEX('Severity Projections'!$C69:$H69,'Sum of Property Damage'!L$3)</f>
        <v>24259539089.576084</v>
      </c>
      <c r="M42" cm="1">
        <f t="array" ref="M42">'Frequency Projections'!M42*INDEX('Severity Projections'!$C69:$H69,'Sum of Property Damage'!M$3)</f>
        <v>17326840677.368065</v>
      </c>
      <c r="N42" cm="1">
        <f t="array" ref="N42">'Frequency Projections'!N42*INDEX('Severity Projections'!$C69:$H69,'Sum of Property Damage'!N$3)</f>
        <v>17181285829.184288</v>
      </c>
      <c r="O42" cm="1">
        <f t="array" ref="O42">'Frequency Projections'!O42*INDEX('Severity Projections'!$C69:$H69,'Sum of Property Damage'!O$3)</f>
        <v>7866233533.9290133</v>
      </c>
      <c r="P42">
        <f t="shared" si="1"/>
        <v>174244170407.41736</v>
      </c>
      <c r="Q42" cm="1">
        <f t="array" ref="Q42">'Frequency Projections'!Q42*INDEX('Severity Projections'!$C69:$H69,'Sum of Property Damage'!Q$3)</f>
        <v>290218391646.43561</v>
      </c>
      <c r="R42" cm="1">
        <f t="array" ref="R42">'Frequency Projections'!R42*INDEX('Severity Projections'!$C69:$H69,'Sum of Property Damage'!R$3)</f>
        <v>371691921555.0047</v>
      </c>
      <c r="S42" cm="1">
        <f t="array" ref="S42">'Frequency Projections'!S42*INDEX('Severity Projections'!$C69:$H69,'Sum of Property Damage'!S$3)</f>
        <v>149220320014.95621</v>
      </c>
      <c r="T42" cm="1">
        <f t="array" ref="T42">'Frequency Projections'!T42*INDEX('Severity Projections'!$C69:$H69,'Sum of Property Damage'!T$3)</f>
        <v>106577322066.10532</v>
      </c>
      <c r="U42" cm="1">
        <f t="array" ref="U42">'Frequency Projections'!U42*INDEX('Severity Projections'!$C69:$H69,'Sum of Property Damage'!U$3)</f>
        <v>105682014824.46674</v>
      </c>
      <c r="V42" cm="1">
        <f t="array" ref="V42">'Frequency Projections'!V42*INDEX('Severity Projections'!$C69:$H69,'Sum of Property Damage'!V$3)</f>
        <v>48385168444.920303</v>
      </c>
      <c r="W42">
        <f t="shared" si="2"/>
        <v>1071775138551.8888</v>
      </c>
      <c r="X42" cm="1">
        <f t="array" ref="X42">'Frequency Projections'!X42*INDEX('Severity Projections'!$C69:$H69,'Sum of Property Damage'!X$3)</f>
        <v>3764585898384.1133</v>
      </c>
      <c r="Y42" cm="1">
        <f t="array" ref="Y42">'Frequency Projections'!Y42*INDEX('Severity Projections'!$C69:$H69,'Sum of Property Damage'!Y$3)</f>
        <v>4821424853508.0752</v>
      </c>
      <c r="Z42" cm="1">
        <f t="array" ref="Z42">'Frequency Projections'!Z42*INDEX('Severity Projections'!$C69:$H69,'Sum of Property Damage'!Z$3)</f>
        <v>1935620652067.5483</v>
      </c>
      <c r="AA42" cm="1">
        <f t="array" ref="AA42">'Frequency Projections'!AA42*INDEX('Severity Projections'!$C69:$H69,'Sum of Property Damage'!AA$3)</f>
        <v>1382474354783.124</v>
      </c>
      <c r="AB42" cm="1">
        <f t="array" ref="AB42">'Frequency Projections'!AB42*INDEX('Severity Projections'!$C69:$H69,'Sum of Property Damage'!AB$3)</f>
        <v>1370860821273.1597</v>
      </c>
      <c r="AC42" cm="1">
        <f t="array" ref="AC42">'Frequency Projections'!AC42*INDEX('Severity Projections'!$C69:$H69,'Sum of Property Damage'!AC$3)</f>
        <v>627631218632.74243</v>
      </c>
      <c r="AD42">
        <f t="shared" si="3"/>
        <v>13902597798648.762</v>
      </c>
    </row>
    <row r="43" spans="1:30">
      <c r="A43" s="211">
        <v>2059</v>
      </c>
      <c r="B43" s="211"/>
      <c r="C43" cm="1">
        <f t="array" ref="C43">'Frequency Projections'!C43*INDEX('Severity Projections'!$C70:$H70,'Sum of Property Damage'!C$3)</f>
        <v>13652180057.364925</v>
      </c>
      <c r="D43" cm="1">
        <f t="array" ref="D43">'Frequency Projections'!D43*INDEX('Severity Projections'!$C70:$H70,'Sum of Property Damage'!D$3)</f>
        <v>17484781064.870888</v>
      </c>
      <c r="E43" cm="1">
        <f t="array" ref="E43">'Frequency Projections'!E43*INDEX('Severity Projections'!$C70:$H70,'Sum of Property Damage'!E$3)</f>
        <v>7019481658.294199</v>
      </c>
      <c r="F43" cm="1">
        <f t="array" ref="F43">'Frequency Projections'!F43*INDEX('Severity Projections'!$C70:$H70,'Sum of Property Damage'!F$3)</f>
        <v>5013509938.5804586</v>
      </c>
      <c r="G43" cm="1">
        <f t="array" ref="G43">'Frequency Projections'!G43*INDEX('Severity Projections'!$C70:$H70,'Sum of Property Damage'!G$3)</f>
        <v>4971393739.1205616</v>
      </c>
      <c r="H43" cm="1">
        <f t="array" ref="H43">'Frequency Projections'!H43*INDEX('Severity Projections'!$C70:$H70,'Sum of Property Damage'!H$3)</f>
        <v>2276089492.3596969</v>
      </c>
      <c r="I43">
        <f t="shared" si="0"/>
        <v>50417435950.590729</v>
      </c>
      <c r="J43" cm="1">
        <f t="array" ref="J43">'Frequency Projections'!J43*INDEX('Severity Projections'!$C70:$H70,'Sum of Property Damage'!J$3)</f>
        <v>65430652918.180679</v>
      </c>
      <c r="K43" cm="1">
        <f t="array" ref="K43">'Frequency Projections'!K43*INDEX('Severity Projections'!$C70:$H70,'Sum of Property Damage'!K$3)</f>
        <v>83799117532.790741</v>
      </c>
      <c r="L43" cm="1">
        <f t="array" ref="L43">'Frequency Projections'!L43*INDEX('Severity Projections'!$C70:$H70,'Sum of Property Damage'!L$3)</f>
        <v>33642192391.215263</v>
      </c>
      <c r="M43" cm="1">
        <f t="array" ref="M43">'Frequency Projections'!M43*INDEX('Severity Projections'!$C70:$H70,'Sum of Property Damage'!M$3)</f>
        <v>24028193835.323887</v>
      </c>
      <c r="N43" cm="1">
        <f t="array" ref="N43">'Frequency Projections'!N43*INDEX('Severity Projections'!$C70:$H70,'Sum of Property Damage'!N$3)</f>
        <v>23826343990.279766</v>
      </c>
      <c r="O43" cm="1">
        <f t="array" ref="O43">'Frequency Projections'!O43*INDEX('Severity Projections'!$C70:$H70,'Sum of Property Damage'!O$3)</f>
        <v>10908589028.238346</v>
      </c>
      <c r="P43">
        <f t="shared" si="1"/>
        <v>241635089696.02869</v>
      </c>
      <c r="Q43" cm="1">
        <f t="array" ref="Q43">'Frequency Projections'!Q43*INDEX('Severity Projections'!$C70:$H70,'Sum of Property Damage'!Q$3)</f>
        <v>445123502973.93048</v>
      </c>
      <c r="R43" cm="1">
        <f t="array" ref="R43">'Frequency Projections'!R43*INDEX('Severity Projections'!$C70:$H70,'Sum of Property Damage'!R$3)</f>
        <v>570083822775.90613</v>
      </c>
      <c r="S43" cm="1">
        <f t="array" ref="S43">'Frequency Projections'!S43*INDEX('Severity Projections'!$C70:$H70,'Sum of Property Damage'!S$3)</f>
        <v>228867203016.09119</v>
      </c>
      <c r="T43" cm="1">
        <f t="array" ref="T43">'Frequency Projections'!T43*INDEX('Severity Projections'!$C70:$H70,'Sum of Property Damage'!T$3)</f>
        <v>163463351397.24844</v>
      </c>
      <c r="U43" cm="1">
        <f t="array" ref="U43">'Frequency Projections'!U43*INDEX('Severity Projections'!$C70:$H70,'Sum of Property Damage'!U$3)</f>
        <v>162090170692.27921</v>
      </c>
      <c r="V43" cm="1">
        <f t="array" ref="V43">'Frequency Projections'!V43*INDEX('Severity Projections'!$C70:$H70,'Sum of Property Damage'!V$3)</f>
        <v>74210926289.002914</v>
      </c>
      <c r="W43">
        <f t="shared" si="2"/>
        <v>1643838977144.4585</v>
      </c>
      <c r="X43" cm="1">
        <f t="array" ref="X43">'Frequency Projections'!X43*INDEX('Severity Projections'!$C70:$H70,'Sum of Property Damage'!X$3)</f>
        <v>6909091795101.7861</v>
      </c>
      <c r="Y43" cm="1">
        <f t="array" ref="Y43">'Frequency Projections'!Y43*INDEX('Severity Projections'!$C70:$H70,'Sum of Property Damage'!Y$3)</f>
        <v>8848693533695.4219</v>
      </c>
      <c r="Z43" cm="1">
        <f t="array" ref="Z43">'Frequency Projections'!Z43*INDEX('Severity Projections'!$C70:$H70,'Sum of Property Damage'!Z$3)</f>
        <v>3552417484050.4434</v>
      </c>
      <c r="AA43" cm="1">
        <f t="array" ref="AA43">'Frequency Projections'!AA43*INDEX('Severity Projections'!$C70:$H70,'Sum of Property Damage'!AA$3)</f>
        <v>2537235828692.5005</v>
      </c>
      <c r="AB43" cm="1">
        <f t="array" ref="AB43">'Frequency Projections'!AB43*INDEX('Severity Projections'!$C70:$H70,'Sum of Property Damage'!AB$3)</f>
        <v>2515921673231.1318</v>
      </c>
      <c r="AC43" cm="1">
        <f t="array" ref="AC43">'Frequency Projections'!AC43*INDEX('Severity Projections'!$C70:$H70,'Sum of Property Damage'!AC$3)</f>
        <v>1151882788719.6113</v>
      </c>
      <c r="AD43">
        <f t="shared" si="3"/>
        <v>25515243103490.891</v>
      </c>
    </row>
    <row r="44" spans="1:30">
      <c r="A44" s="211">
        <v>2060</v>
      </c>
      <c r="B44" s="211"/>
      <c r="C44" cm="1">
        <f t="array" ref="C44">'Frequency Projections'!C44*INDEX('Severity Projections'!$C71:$H71,'Sum of Property Damage'!C$3)</f>
        <v>17362943623.089134</v>
      </c>
      <c r="D44" cm="1">
        <f t="array" ref="D44">'Frequency Projections'!D44*INDEX('Severity Projections'!$C71:$H71,'Sum of Property Damage'!D$3)</f>
        <v>22237273945.682674</v>
      </c>
      <c r="E44" cm="1">
        <f t="array" ref="E44">'Frequency Projections'!E44*INDEX('Severity Projections'!$C71:$H71,'Sum of Property Damage'!E$3)</f>
        <v>8927428717.1828308</v>
      </c>
      <c r="F44" cm="1">
        <f t="array" ref="F44">'Frequency Projections'!F44*INDEX('Severity Projections'!$C71:$H71,'Sum of Property Damage'!F$3)</f>
        <v>6376219039.8601713</v>
      </c>
      <c r="G44" cm="1">
        <f t="array" ref="G44">'Frequency Projections'!G44*INDEX('Severity Projections'!$C71:$H71,'Sum of Property Damage'!G$3)</f>
        <v>6322655345.7272015</v>
      </c>
      <c r="H44" cm="1">
        <f t="array" ref="H44">'Frequency Projections'!H44*INDEX('Severity Projections'!$C71:$H71,'Sum of Property Damage'!H$3)</f>
        <v>2894747459.4453053</v>
      </c>
      <c r="I44">
        <f t="shared" si="0"/>
        <v>64121268130.987312</v>
      </c>
      <c r="J44" cm="1">
        <f t="array" ref="J44">'Frequency Projections'!J44*INDEX('Severity Projections'!$C71:$H71,'Sum of Property Damage'!J$3)</f>
        <v>96167277916.241745</v>
      </c>
      <c r="K44" cm="1">
        <f t="array" ref="K44">'Frequency Projections'!K44*INDEX('Severity Projections'!$C71:$H71,'Sum of Property Damage'!K$3)</f>
        <v>123164490426.05347</v>
      </c>
      <c r="L44" cm="1">
        <f t="array" ref="L44">'Frequency Projections'!L44*INDEX('Severity Projections'!$C71:$H71,'Sum of Property Damage'!L$3)</f>
        <v>49445908318.28167</v>
      </c>
      <c r="M44" cm="1">
        <f t="array" ref="M44">'Frequency Projections'!M44*INDEX('Severity Projections'!$C71:$H71,'Sum of Property Damage'!M$3)</f>
        <v>35315649337.573036</v>
      </c>
      <c r="N44" cm="1">
        <f t="array" ref="N44">'Frequency Projections'!N44*INDEX('Severity Projections'!$C71:$H71,'Sum of Property Damage'!N$3)</f>
        <v>35018978751.540802</v>
      </c>
      <c r="O44" cm="1">
        <f t="array" ref="O44">'Frequency Projections'!O44*INDEX('Severity Projections'!$C71:$H71,'Sum of Property Damage'!O$3)</f>
        <v>16032994719.836756</v>
      </c>
      <c r="P44">
        <f t="shared" si="1"/>
        <v>355145299469.52753</v>
      </c>
      <c r="Q44" cm="1">
        <f t="array" ref="Q44">'Frequency Projections'!Q44*INDEX('Severity Projections'!$C71:$H71,'Sum of Property Damage'!Q$3)</f>
        <v>769451437278.90942</v>
      </c>
      <c r="R44" cm="1">
        <f t="array" ref="R44">'Frequency Projections'!R44*INDEX('Severity Projections'!$C71:$H71,'Sum of Property Damage'!R$3)</f>
        <v>985460920112.47156</v>
      </c>
      <c r="S44" cm="1">
        <f t="array" ref="S44">'Frequency Projections'!S44*INDEX('Severity Projections'!$C71:$H71,'Sum of Property Damage'!S$3)</f>
        <v>395625477266.80933</v>
      </c>
      <c r="T44" cm="1">
        <f t="array" ref="T44">'Frequency Projections'!T44*INDEX('Severity Projections'!$C71:$H71,'Sum of Property Damage'!T$3)</f>
        <v>282566770423.72803</v>
      </c>
      <c r="U44" cm="1">
        <f t="array" ref="U44">'Frequency Projections'!U44*INDEX('Severity Projections'!$C71:$H71,'Sum of Property Damage'!U$3)</f>
        <v>280193056476.87292</v>
      </c>
      <c r="V44" cm="1">
        <f t="array" ref="V44">'Frequency Projections'!V44*INDEX('Severity Projections'!$C71:$H71,'Sum of Property Damage'!V$3)</f>
        <v>128282832771.95714</v>
      </c>
      <c r="W44">
        <f t="shared" si="2"/>
        <v>2841580494330.748</v>
      </c>
      <c r="X44" cm="1">
        <f t="array" ref="X44">'Frequency Projections'!X44*INDEX('Severity Projections'!$C71:$H71,'Sum of Property Damage'!X$3)</f>
        <v>16362712280146.223</v>
      </c>
      <c r="Y44" cm="1">
        <f t="array" ref="Y44">'Frequency Projections'!Y44*INDEX('Severity Projections'!$C71:$H71,'Sum of Property Damage'!Y$3)</f>
        <v>20956245862834.93</v>
      </c>
      <c r="Z44" cm="1">
        <f t="array" ref="Z44">'Frequency Projections'!Z44*INDEX('Severity Projections'!$C71:$H71,'Sum of Property Damage'!Z$3)</f>
        <v>8413144146049.3701</v>
      </c>
      <c r="AA44" cm="1">
        <f t="array" ref="AA44">'Frequency Projections'!AA44*INDEX('Severity Projections'!$C71:$H71,'Sum of Property Damage'!AA$3)</f>
        <v>6008902629026.6748</v>
      </c>
      <c r="AB44" cm="1">
        <f t="array" ref="AB44">'Frequency Projections'!AB44*INDEX('Severity Projections'!$C71:$H71,'Sum of Property Damage'!AB$3)</f>
        <v>5958424591731.5381</v>
      </c>
      <c r="AC44" cm="1">
        <f t="array" ref="AC44">'Frequency Projections'!AC44*INDEX('Severity Projections'!$C71:$H71,'Sum of Property Damage'!AC$3)</f>
        <v>2727989034048.4019</v>
      </c>
      <c r="AD44">
        <f t="shared" si="3"/>
        <v>60427418543837.133</v>
      </c>
    </row>
    <row r="45" spans="1:30">
      <c r="A45" s="211">
        <v>2061</v>
      </c>
      <c r="B45" s="211"/>
      <c r="C45" cm="1">
        <f t="array" ref="C45">'Frequency Projections'!C45*INDEX('Severity Projections'!$C72:$H72,'Sum of Property Damage'!C$3)</f>
        <v>22082320185.627575</v>
      </c>
      <c r="D45" cm="1">
        <f t="array" ref="D45">'Frequency Projections'!D45*INDEX('Severity Projections'!$C72:$H72,'Sum of Property Damage'!D$3)</f>
        <v>28281529559.946423</v>
      </c>
      <c r="E45" cm="1">
        <f t="array" ref="E45">'Frequency Projections'!E45*INDEX('Severity Projections'!$C72:$H72,'Sum of Property Damage'!E$3)</f>
        <v>11353969905.485632</v>
      </c>
      <c r="F45" cm="1">
        <f t="array" ref="F45">'Frequency Projections'!F45*INDEX('Severity Projections'!$C72:$H72,'Sum of Property Damage'!F$3)</f>
        <v>8109322558.915062</v>
      </c>
      <c r="G45" cm="1">
        <f t="array" ref="G45">'Frequency Projections'!G45*INDEX('Severity Projections'!$C72:$H72,'Sum of Property Damage'!G$3)</f>
        <v>8041199856.3454132</v>
      </c>
      <c r="H45" cm="1">
        <f t="array" ref="H45">'Frequency Projections'!H45*INDEX('Severity Projections'!$C72:$H72,'Sum of Property Damage'!H$3)</f>
        <v>3681561240.0537391</v>
      </c>
      <c r="I45">
        <f t="shared" si="0"/>
        <v>81549903306.373856</v>
      </c>
      <c r="J45" cm="1">
        <f t="array" ref="J45">'Frequency Projections'!J45*INDEX('Severity Projections'!$C72:$H72,'Sum of Property Damage'!J$3)</f>
        <v>141342702989.44202</v>
      </c>
      <c r="K45" cm="1">
        <f t="array" ref="K45">'Frequency Projections'!K45*INDEX('Severity Projections'!$C72:$H72,'Sum of Property Damage'!K$3)</f>
        <v>181022093651.20786</v>
      </c>
      <c r="L45" cm="1">
        <f t="array" ref="L45">'Frequency Projections'!L45*INDEX('Severity Projections'!$C72:$H72,'Sum of Property Damage'!L$3)</f>
        <v>72673558874.787704</v>
      </c>
      <c r="M45" cm="1">
        <f t="array" ref="M45">'Frequency Projections'!M45*INDEX('Severity Projections'!$C72:$H72,'Sum of Property Damage'!M$3)</f>
        <v>51905486391.612144</v>
      </c>
      <c r="N45" cm="1">
        <f t="array" ref="N45">'Frequency Projections'!N45*INDEX('Severity Projections'!$C72:$H72,'Sum of Property Damage'!N$3)</f>
        <v>51469452187.090126</v>
      </c>
      <c r="O45" cm="1">
        <f t="array" ref="O45">'Frequency Projections'!O45*INDEX('Severity Projections'!$C72:$H72,'Sum of Property Damage'!O$3)</f>
        <v>23564635079.833607</v>
      </c>
      <c r="P45">
        <f t="shared" si="1"/>
        <v>521977929173.97351</v>
      </c>
      <c r="Q45" cm="1">
        <f t="array" ref="Q45">'Frequency Projections'!Q45*INDEX('Severity Projections'!$C72:$H72,'Sum of Property Damage'!Q$3)</f>
        <v>1330092682985.6802</v>
      </c>
      <c r="R45" cm="1">
        <f t="array" ref="R45">'Frequency Projections'!R45*INDEX('Severity Projections'!$C72:$H72,'Sum of Property Damage'!R$3)</f>
        <v>1703491988845.0532</v>
      </c>
      <c r="S45" cm="1">
        <f t="array" ref="S45">'Frequency Projections'!S45*INDEX('Severity Projections'!$C72:$H72,'Sum of Property Damage'!S$3)</f>
        <v>683887932390.14758</v>
      </c>
      <c r="T45" cm="1">
        <f t="array" ref="T45">'Frequency Projections'!T45*INDEX('Severity Projections'!$C72:$H72,'Sum of Property Damage'!T$3)</f>
        <v>488451870497.00873</v>
      </c>
      <c r="U45" cm="1">
        <f t="array" ref="U45">'Frequency Projections'!U45*INDEX('Severity Projections'!$C72:$H72,'Sum of Property Damage'!U$3)</f>
        <v>484348610175.11194</v>
      </c>
      <c r="V45" cm="1">
        <f t="array" ref="V45">'Frequency Projections'!V45*INDEX('Severity Projections'!$C72:$H72,'Sum of Property Damage'!V$3)</f>
        <v>221752860487.29135</v>
      </c>
      <c r="W45">
        <f t="shared" si="2"/>
        <v>4912025945380.293</v>
      </c>
      <c r="X45" cm="1">
        <f t="array" ref="X45">'Frequency Projections'!X45*INDEX('Severity Projections'!$C72:$H72,'Sum of Property Damage'!X$3)</f>
        <v>38751598777810.672</v>
      </c>
      <c r="Y45" cm="1">
        <f t="array" ref="Y45">'Frequency Projections'!Y45*INDEX('Severity Projections'!$C72:$H72,'Sum of Property Damage'!Y$3)</f>
        <v>49630404645755.742</v>
      </c>
      <c r="Z45" cm="1">
        <f t="array" ref="Z45">'Frequency Projections'!Z45*INDEX('Severity Projections'!$C72:$H72,'Sum of Property Damage'!Z$3)</f>
        <v>19924739910214.828</v>
      </c>
      <c r="AA45" cm="1">
        <f t="array" ref="AA45">'Frequency Projections'!AA45*INDEX('Severity Projections'!$C72:$H72,'Sum of Property Damage'!AA$3)</f>
        <v>14230805980589.697</v>
      </c>
      <c r="AB45" cm="1">
        <f t="array" ref="AB45">'Frequency Projections'!AB45*INDEX('Severity Projections'!$C72:$H72,'Sum of Property Damage'!AB$3)</f>
        <v>14111259501078.111</v>
      </c>
      <c r="AC45" cm="1">
        <f t="array" ref="AC45">'Frequency Projections'!AC45*INDEX('Severity Projections'!$C72:$H72,'Sum of Property Damage'!AC$3)</f>
        <v>6460660965479.3877</v>
      </c>
      <c r="AD45">
        <f t="shared" si="3"/>
        <v>143109469780928.44</v>
      </c>
    </row>
    <row r="46" spans="1:30">
      <c r="A46" s="211">
        <v>2062</v>
      </c>
      <c r="B46" s="211"/>
      <c r="C46" cm="1">
        <f t="array" ref="C46">'Frequency Projections'!C46*INDEX('Severity Projections'!$C73:$H73,'Sum of Property Damage'!C$3)</f>
        <v>28084458221.250523</v>
      </c>
      <c r="D46" cm="1">
        <f t="array" ref="D46">'Frequency Projections'!D46*INDEX('Severity Projections'!$C73:$H73,'Sum of Property Damage'!D$3)</f>
        <v>35968658577.6586</v>
      </c>
      <c r="E46" cm="1">
        <f t="array" ref="E46">'Frequency Projections'!E46*INDEX('Severity Projections'!$C73:$H73,'Sum of Property Damage'!E$3)</f>
        <v>14440062945.173927</v>
      </c>
      <c r="F46" cm="1">
        <f t="array" ref="F46">'Frequency Projections'!F46*INDEX('Severity Projections'!$C73:$H73,'Sum of Property Damage'!F$3)</f>
        <v>10313496439.415112</v>
      </c>
      <c r="G46" cm="1">
        <f t="array" ref="G46">'Frequency Projections'!G46*INDEX('Severity Projections'!$C73:$H73,'Sum of Property Damage'!G$3)</f>
        <v>10226857482.179031</v>
      </c>
      <c r="H46" cm="1">
        <f t="array" ref="H46">'Frequency Projections'!H46*INDEX('Severity Projections'!$C73:$H73,'Sum of Property Damage'!H$3)</f>
        <v>4682236828.6535206</v>
      </c>
      <c r="I46">
        <f t="shared" si="0"/>
        <v>103715770494.3307</v>
      </c>
      <c r="J46" cm="1">
        <f t="array" ref="J46">'Frequency Projections'!J46*INDEX('Severity Projections'!$C73:$H73,'Sum of Property Damage'!J$3)</f>
        <v>207739681534.51868</v>
      </c>
      <c r="K46" cm="1">
        <f t="array" ref="K46">'Frequency Projections'!K46*INDEX('Severity Projections'!$C73:$H73,'Sum of Property Damage'!K$3)</f>
        <v>266058815138.28687</v>
      </c>
      <c r="L46" cm="1">
        <f t="array" ref="L46">'Frequency Projections'!L46*INDEX('Severity Projections'!$C73:$H73,'Sum of Property Damage'!L$3)</f>
        <v>106812602683.53734</v>
      </c>
      <c r="M46" cm="1">
        <f t="array" ref="M46">'Frequency Projections'!M46*INDEX('Severity Projections'!$C73:$H73,'Sum of Property Damage'!M$3)</f>
        <v>76288545392.352203</v>
      </c>
      <c r="N46" cm="1">
        <f t="array" ref="N46">'Frequency Projections'!N46*INDEX('Severity Projections'!$C73:$H73,'Sum of Property Damage'!N$3)</f>
        <v>75647680283.154953</v>
      </c>
      <c r="O46" cm="1">
        <f t="array" ref="O46">'Frequency Projections'!O46*INDEX('Severity Projections'!$C73:$H73,'Sum of Property Damage'!O$3)</f>
        <v>34634329777.374153</v>
      </c>
      <c r="P46">
        <f t="shared" si="1"/>
        <v>767181654809.22412</v>
      </c>
      <c r="Q46" cm="1">
        <f t="array" ref="Q46">'Frequency Projections'!Q46*INDEX('Severity Projections'!$C73:$H73,'Sum of Property Damage'!Q$3)</f>
        <v>2299230932089.0479</v>
      </c>
      <c r="R46" cm="1">
        <f t="array" ref="R46">'Frequency Projections'!R46*INDEX('Severity Projections'!$C73:$H73,'Sum of Property Damage'!R$3)</f>
        <v>2944698157820.4844</v>
      </c>
      <c r="S46" cm="1">
        <f t="array" ref="S46">'Frequency Projections'!S46*INDEX('Severity Projections'!$C73:$H73,'Sum of Property Damage'!S$3)</f>
        <v>1182185503572.7458</v>
      </c>
      <c r="T46" cm="1">
        <f t="array" ref="T46">'Frequency Projections'!T46*INDEX('Severity Projections'!$C73:$H73,'Sum of Property Damage'!T$3)</f>
        <v>844349919257.14355</v>
      </c>
      <c r="U46" cm="1">
        <f t="array" ref="U46">'Frequency Projections'!U46*INDEX('Severity Projections'!$C73:$H73,'Sum of Property Damage'!U$3)</f>
        <v>837256922524.50879</v>
      </c>
      <c r="V46" cm="1">
        <f t="array" ref="V46">'Frequency Projections'!V46*INDEX('Severity Projections'!$C73:$H73,'Sum of Property Damage'!V$3)</f>
        <v>383327449758.69983</v>
      </c>
      <c r="W46">
        <f t="shared" si="2"/>
        <v>8491048885022.6309</v>
      </c>
      <c r="X46" cm="1">
        <f t="array" ref="X46">'Frequency Projections'!X46*INDEX('Severity Projections'!$C73:$H73,'Sum of Property Damage'!X$3)</f>
        <v>91774907614704.891</v>
      </c>
      <c r="Y46" cm="1">
        <f t="array" ref="Y46">'Frequency Projections'!Y46*INDEX('Severity Projections'!$C73:$H73,'Sum of Property Damage'!Y$3)</f>
        <v>117539042127282.94</v>
      </c>
      <c r="Z46" cm="1">
        <f t="array" ref="Z46">'Frequency Projections'!Z46*INDEX('Severity Projections'!$C73:$H73,'Sum of Property Damage'!Z$3)</f>
        <v>47187502507742.953</v>
      </c>
      <c r="AA46" cm="1">
        <f t="array" ref="AA46">'Frequency Projections'!AA46*INDEX('Severity Projections'!$C73:$H73,'Sum of Property Damage'!AA$3)</f>
        <v>33702632803352.836</v>
      </c>
      <c r="AB46" cm="1">
        <f t="array" ref="AB46">'Frequency Projections'!AB46*INDEX('Severity Projections'!$C73:$H73,'Sum of Property Damage'!AB$3)</f>
        <v>33419512430029.777</v>
      </c>
      <c r="AC46" cm="1">
        <f t="array" ref="AC46">'Frequency Projections'!AC46*INDEX('Severity Projections'!$C73:$H73,'Sum of Property Damage'!AC$3)</f>
        <v>15300699375952.283</v>
      </c>
      <c r="AD46">
        <f t="shared" si="3"/>
        <v>338924296859065.63</v>
      </c>
    </row>
    <row r="47" spans="1:30">
      <c r="A47" s="211">
        <v>2063</v>
      </c>
      <c r="B47" s="211"/>
      <c r="C47" cm="1">
        <f t="array" ref="C47">'Frequency Projections'!C47*INDEX('Severity Projections'!$C74:$H74,'Sum of Property Damage'!C$3)</f>
        <v>35718021790.777252</v>
      </c>
      <c r="D47" cm="1">
        <f t="array" ref="D47">'Frequency Projections'!D47*INDEX('Severity Projections'!$C74:$H74,'Sum of Property Damage'!D$3)</f>
        <v>45745206147.139687</v>
      </c>
      <c r="E47" cm="1">
        <f t="array" ref="E47">'Frequency Projections'!E47*INDEX('Severity Projections'!$C74:$H74,'Sum of Property Damage'!E$3)</f>
        <v>18364978910.137993</v>
      </c>
      <c r="F47" cm="1">
        <f t="array" ref="F47">'Frequency Projections'!F47*INDEX('Severity Projections'!$C74:$H74,'Sum of Property Damage'!F$3)</f>
        <v>13116781091.52179</v>
      </c>
      <c r="G47" cm="1">
        <f t="array" ref="G47">'Frequency Projections'!G47*INDEX('Severity Projections'!$C74:$H74,'Sum of Property Damage'!G$3)</f>
        <v>13006593024.580662</v>
      </c>
      <c r="H47" cm="1">
        <f t="array" ref="H47">'Frequency Projections'!H47*INDEX('Severity Projections'!$C74:$H74,'Sum of Property Damage'!H$3)</f>
        <v>5954903447.2340803</v>
      </c>
      <c r="I47">
        <f t="shared" si="0"/>
        <v>131906484411.39146</v>
      </c>
      <c r="J47" cm="1">
        <f t="array" ref="J47">'Frequency Projections'!J47*INDEX('Severity Projections'!$C74:$H74,'Sum of Property Damage'!J$3)</f>
        <v>305327225044.5564</v>
      </c>
      <c r="K47" cm="1">
        <f t="array" ref="K47">'Frequency Projections'!K47*INDEX('Severity Projections'!$C74:$H74,'Sum of Property Damage'!K$3)</f>
        <v>391042284867.07037</v>
      </c>
      <c r="L47" cm="1">
        <f t="array" ref="L47">'Frequency Projections'!L47*INDEX('Severity Projections'!$C74:$H74,'Sum of Property Damage'!L$3)</f>
        <v>156988762745.03262</v>
      </c>
      <c r="M47" cm="1">
        <f t="array" ref="M47">'Frequency Projections'!M47*INDEX('Severity Projections'!$C74:$H74,'Sum of Property Damage'!M$3)</f>
        <v>112125760929.6091</v>
      </c>
      <c r="N47" cm="1">
        <f t="array" ref="N47">'Frequency Projections'!N47*INDEX('Severity Projections'!$C74:$H74,'Sum of Property Damage'!N$3)</f>
        <v>111183843795.75349</v>
      </c>
      <c r="O47" cm="1">
        <f t="array" ref="O47">'Frequency Projections'!O47*INDEX('Severity Projections'!$C74:$H74,'Sum of Property Damage'!O$3)</f>
        <v>50904110972.397713</v>
      </c>
      <c r="P47">
        <f t="shared" si="1"/>
        <v>1127571988354.4197</v>
      </c>
      <c r="Q47" cm="1">
        <f t="array" ref="Q47">'Frequency Projections'!Q47*INDEX('Severity Projections'!$C74:$H74,'Sum of Property Damage'!Q$3)</f>
        <v>3974507150290.0581</v>
      </c>
      <c r="R47" cm="1">
        <f t="array" ref="R47">'Frequency Projections'!R47*INDEX('Severity Projections'!$C74:$H74,'Sum of Property Damage'!R$3)</f>
        <v>5090277675183.1719</v>
      </c>
      <c r="S47" cm="1">
        <f t="array" ref="S47">'Frequency Projections'!S47*INDEX('Severity Projections'!$C74:$H74,'Sum of Property Damage'!S$3)</f>
        <v>2043554943239.2368</v>
      </c>
      <c r="T47" cm="1">
        <f t="array" ref="T47">'Frequency Projections'!T47*INDEX('Severity Projections'!$C74:$H74,'Sum of Property Damage'!T$3)</f>
        <v>1459564041435.9121</v>
      </c>
      <c r="U47" cm="1">
        <f t="array" ref="U47">'Frequency Projections'!U47*INDEX('Severity Projections'!$C74:$H74,'Sum of Property Damage'!U$3)</f>
        <v>1447302912796.1602</v>
      </c>
      <c r="V47" cm="1">
        <f t="array" ref="V47">'Frequency Projections'!V47*INDEX('Severity Projections'!$C74:$H74,'Sum of Property Damage'!V$3)</f>
        <v>662629259508.15271</v>
      </c>
      <c r="W47">
        <f t="shared" si="2"/>
        <v>14677835982452.691</v>
      </c>
      <c r="X47" cm="1">
        <f t="array" ref="X47">'Frequency Projections'!X47*INDEX('Severity Projections'!$C74:$H74,'Sum of Property Damage'!X$3)</f>
        <v>217349320630106.59</v>
      </c>
      <c r="Y47" cm="1">
        <f t="array" ref="Y47">'Frequency Projections'!Y47*INDEX('Severity Projections'!$C74:$H74,'Sum of Property Damage'!Y$3)</f>
        <v>278366185462496.53</v>
      </c>
      <c r="Z47" cm="1">
        <f t="array" ref="Z47">'Frequency Projections'!Z47*INDEX('Severity Projections'!$C74:$H74,'Sum of Property Damage'!Z$3)</f>
        <v>111753548751555.03</v>
      </c>
      <c r="AA47" cm="1">
        <f t="array" ref="AA47">'Frequency Projections'!AA47*INDEX('Severity Projections'!$C74:$H74,'Sum of Property Damage'!AA$3)</f>
        <v>79817507133954.078</v>
      </c>
      <c r="AB47" cm="1">
        <f t="array" ref="AB47">'Frequency Projections'!AB47*INDEX('Severity Projections'!$C74:$H74,'Sum of Property Damage'!AB$3)</f>
        <v>79146996834377.938</v>
      </c>
      <c r="AC47" cm="1">
        <f t="array" ref="AC47">'Frequency Projections'!AC47*INDEX('Severity Projections'!$C74:$H74,'Sum of Property Damage'!AC$3)</f>
        <v>36236447422975.906</v>
      </c>
      <c r="AD47">
        <f t="shared" si="3"/>
        <v>802670006235466.13</v>
      </c>
    </row>
    <row r="48" spans="1:30">
      <c r="A48" s="211">
        <v>2064</v>
      </c>
      <c r="B48" s="211"/>
      <c r="C48" cm="1">
        <f t="array" ref="C48">'Frequency Projections'!C48*INDEX('Severity Projections'!$C75:$H75,'Sum of Property Damage'!C$3)</f>
        <v>45426444426.871758</v>
      </c>
      <c r="D48" cm="1">
        <f t="array" ref="D48">'Frequency Projections'!D48*INDEX('Severity Projections'!$C75:$H75,'Sum of Property Damage'!D$3)</f>
        <v>58179091692.457733</v>
      </c>
      <c r="E48" cm="1">
        <f t="array" ref="E48">'Frequency Projections'!E48*INDEX('Severity Projections'!$C75:$H75,'Sum of Property Damage'!E$3)</f>
        <v>23356716078.757435</v>
      </c>
      <c r="F48" cm="1">
        <f t="array" ref="F48">'Frequency Projections'!F48*INDEX('Severity Projections'!$C75:$H75,'Sum of Property Damage'!F$3)</f>
        <v>16682019256.377487</v>
      </c>
      <c r="G48" cm="1">
        <f t="array" ref="G48">'Frequency Projections'!G48*INDEX('Severity Projections'!$C75:$H75,'Sum of Property Damage'!G$3)</f>
        <v>16541881257.450068</v>
      </c>
      <c r="H48" cm="1">
        <f t="array" ref="H48">'Frequency Projections'!H48*INDEX('Severity Projections'!$C75:$H75,'Sum of Property Damage'!H$3)</f>
        <v>7573490270.4778128</v>
      </c>
      <c r="I48">
        <f t="shared" si="0"/>
        <v>167759642982.3923</v>
      </c>
      <c r="J48" cm="1">
        <f t="array" ref="J48">'Frequency Projections'!J48*INDEX('Severity Projections'!$C75:$H75,'Sum of Property Damage'!J$3)</f>
        <v>448757375888.8172</v>
      </c>
      <c r="K48" cm="1">
        <f t="array" ref="K48">'Frequency Projections'!K48*INDEX('Severity Projections'!$C75:$H75,'Sum of Property Damage'!K$3)</f>
        <v>574737839355.48352</v>
      </c>
      <c r="L48" cm="1">
        <f t="array" ref="L48">'Frequency Projections'!L48*INDEX('Severity Projections'!$C75:$H75,'Sum of Property Damage'!L$3)</f>
        <v>230735615545.62384</v>
      </c>
      <c r="M48" cm="1">
        <f t="array" ref="M48">'Frequency Projections'!M48*INDEX('Severity Projections'!$C75:$H75,'Sum of Property Damage'!M$3)</f>
        <v>164797823832.98914</v>
      </c>
      <c r="N48" cm="1">
        <f t="array" ref="N48">'Frequency Projections'!N48*INDEX('Severity Projections'!$C75:$H75,'Sum of Property Damage'!N$3)</f>
        <v>163413432836.63412</v>
      </c>
      <c r="O48" cm="1">
        <f t="array" ref="O48">'Frequency Projections'!O48*INDEX('Severity Projections'!$C75:$H75,'Sum of Property Damage'!O$3)</f>
        <v>74816765057.858109</v>
      </c>
      <c r="P48">
        <f t="shared" si="1"/>
        <v>1657258852517.4058</v>
      </c>
      <c r="Q48" cm="1">
        <f t="array" ref="Q48">'Frequency Projections'!Q48*INDEX('Severity Projections'!$C75:$H75,'Sum of Property Damage'!Q$3)</f>
        <v>6870430832867.291</v>
      </c>
      <c r="R48" cm="1">
        <f t="array" ref="R48">'Frequency Projections'!R48*INDEX('Severity Projections'!$C75:$H75,'Sum of Property Damage'!R$3)</f>
        <v>8799179210152.4414</v>
      </c>
      <c r="S48" cm="1">
        <f t="array" ref="S48">'Frequency Projections'!S48*INDEX('Severity Projections'!$C75:$H75,'Sum of Property Damage'!S$3)</f>
        <v>3532539346334.9487</v>
      </c>
      <c r="T48" cm="1">
        <f t="array" ref="T48">'Frequency Projections'!T48*INDEX('Severity Projections'!$C75:$H75,'Sum of Property Damage'!T$3)</f>
        <v>2523038307301.5371</v>
      </c>
      <c r="U48" cm="1">
        <f t="array" ref="U48">'Frequency Projections'!U48*INDEX('Severity Projections'!$C75:$H75,'Sum of Property Damage'!U$3)</f>
        <v>2501843418711.0972</v>
      </c>
      <c r="V48" cm="1">
        <f t="array" ref="V48">'Frequency Projections'!V48*INDEX('Severity Projections'!$C75:$H75,'Sum of Property Damage'!V$3)</f>
        <v>1145437238665.5769</v>
      </c>
      <c r="W48">
        <f t="shared" si="2"/>
        <v>25372468354032.895</v>
      </c>
      <c r="X48" cm="1">
        <f t="array" ref="X48">'Frequency Projections'!X48*INDEX('Severity Projections'!$C75:$H75,'Sum of Property Damage'!X$3)</f>
        <v>514745570507113.25</v>
      </c>
      <c r="Y48" cm="1">
        <f t="array" ref="Y48">'Frequency Projections'!Y48*INDEX('Severity Projections'!$C75:$H75,'Sum of Property Damage'!Y$3)</f>
        <v>659251018270419.38</v>
      </c>
      <c r="Z48" cm="1">
        <f t="array" ref="Z48">'Frequency Projections'!Z48*INDEX('Severity Projections'!$C75:$H75,'Sum of Property Damage'!Z$3)</f>
        <v>264664476712174</v>
      </c>
      <c r="AA48" cm="1">
        <f t="array" ref="AA48">'Frequency Projections'!AA48*INDEX('Severity Projections'!$C75:$H75,'Sum of Property Damage'!AA$3)</f>
        <v>189030764517750.69</v>
      </c>
      <c r="AB48" cm="1">
        <f t="array" ref="AB48">'Frequency Projections'!AB48*INDEX('Severity Projections'!$C75:$H75,'Sum of Property Damage'!AB$3)</f>
        <v>187442803691898.41</v>
      </c>
      <c r="AC48" cm="1">
        <f t="array" ref="AC48">'Frequency Projections'!AC48*INDEX('Severity Projections'!$C75:$H75,'Sum of Property Damage'!AC$3)</f>
        <v>85818307358017.344</v>
      </c>
      <c r="AD48">
        <f t="shared" si="3"/>
        <v>1900952941057373</v>
      </c>
    </row>
    <row r="49" spans="1:30">
      <c r="A49" s="211">
        <v>2065</v>
      </c>
      <c r="B49" s="211"/>
      <c r="C49" cm="1">
        <f t="array" ref="C49">'Frequency Projections'!C49*INDEX('Severity Projections'!$C76:$H76,'Sum of Property Damage'!C$3)</f>
        <v>57773688177.784264</v>
      </c>
      <c r="D49" cm="1">
        <f t="array" ref="D49">'Frequency Projections'!D49*INDEX('Severity Projections'!$C76:$H76,'Sum of Property Damage'!D$3)</f>
        <v>73992599339.746277</v>
      </c>
      <c r="E49" cm="1">
        <f t="array" ref="E49">'Frequency Projections'!E49*INDEX('Severity Projections'!$C76:$H76,'Sum of Property Damage'!E$3)</f>
        <v>29705244348.662682</v>
      </c>
      <c r="F49" cm="1">
        <f t="array" ref="F49">'Frequency Projections'!F49*INDEX('Severity Projections'!$C76:$H76,'Sum of Property Damage'!F$3)</f>
        <v>21216315537.203388</v>
      </c>
      <c r="G49" cm="1">
        <f t="array" ref="G49">'Frequency Projections'!G49*INDEX('Severity Projections'!$C76:$H76,'Sum of Property Damage'!G$3)</f>
        <v>21038086993.146297</v>
      </c>
      <c r="H49" cm="1">
        <f t="array" ref="H49">'Frequency Projections'!H49*INDEX('Severity Projections'!$C76:$H76,'Sum of Property Damage'!H$3)</f>
        <v>9632020969.821682</v>
      </c>
      <c r="I49">
        <f t="shared" si="0"/>
        <v>213357955366.36462</v>
      </c>
      <c r="J49" cm="1">
        <f t="array" ref="J49">'Frequency Projections'!J49*INDEX('Severity Projections'!$C76:$H76,'Sum of Property Damage'!J$3)</f>
        <v>659565102277.49695</v>
      </c>
      <c r="K49" cm="1">
        <f t="array" ref="K49">'Frequency Projections'!K49*INDEX('Severity Projections'!$C76:$H76,'Sum of Property Damage'!K$3)</f>
        <v>844725997085.70825</v>
      </c>
      <c r="L49" cm="1">
        <f t="array" ref="L49">'Frequency Projections'!L49*INDEX('Severity Projections'!$C76:$H76,'Sum of Property Damage'!L$3)</f>
        <v>339125701421.59741</v>
      </c>
      <c r="M49" cm="1">
        <f t="array" ref="M49">'Frequency Projections'!M49*INDEX('Severity Projections'!$C76:$H76,'Sum of Property Damage'!M$3)</f>
        <v>242213051799.38559</v>
      </c>
      <c r="N49" cm="1">
        <f t="array" ref="N49">'Frequency Projections'!N49*INDEX('Severity Projections'!$C76:$H76,'Sum of Property Damage'!N$3)</f>
        <v>240178330949.85193</v>
      </c>
      <c r="O49" cm="1">
        <f t="array" ref="O49">'Frequency Projections'!O49*INDEX('Severity Projections'!$C76:$H76,'Sum of Property Damage'!O$3)</f>
        <v>109962598831.31946</v>
      </c>
      <c r="P49">
        <f t="shared" si="1"/>
        <v>2435770782365.3594</v>
      </c>
      <c r="Q49" cm="1">
        <f t="array" ref="Q49">'Frequency Projections'!Q49*INDEX('Severity Projections'!$C76:$H76,'Sum of Property Damage'!Q$3)</f>
        <v>11876395750292.889</v>
      </c>
      <c r="R49" cm="1">
        <f t="array" ref="R49">'Frequency Projections'!R49*INDEX('Severity Projections'!$C76:$H76,'Sum of Property Damage'!R$3)</f>
        <v>15210477642478.08</v>
      </c>
      <c r="S49" cm="1">
        <f t="array" ref="S49">'Frequency Projections'!S49*INDEX('Severity Projections'!$C76:$H76,'Sum of Property Damage'!S$3)</f>
        <v>6106434414542.5127</v>
      </c>
      <c r="T49" cm="1">
        <f t="array" ref="T49">'Frequency Projections'!T49*INDEX('Severity Projections'!$C76:$H76,'Sum of Property Damage'!T$3)</f>
        <v>4361386084743.7974</v>
      </c>
      <c r="U49" cm="1">
        <f t="array" ref="U49">'Frequency Projections'!U49*INDEX('Severity Projections'!$C76:$H76,'Sum of Property Damage'!U$3)</f>
        <v>4324748078932.103</v>
      </c>
      <c r="V49" cm="1">
        <f t="array" ref="V49">'Frequency Projections'!V49*INDEX('Severity Projections'!$C76:$H76,'Sum of Property Damage'!V$3)</f>
        <v>1980030988513.387</v>
      </c>
      <c r="W49">
        <f t="shared" si="2"/>
        <v>43859472959502.773</v>
      </c>
      <c r="X49" cm="1">
        <f t="array" ref="X49">'Frequency Projections'!X49*INDEX('Severity Projections'!$C76:$H76,'Sum of Property Damage'!X$3)</f>
        <v>1219065242939579.8</v>
      </c>
      <c r="Y49" cm="1">
        <f t="array" ref="Y49">'Frequency Projections'!Y49*INDEX('Severity Projections'!$C76:$H76,'Sum of Property Damage'!Y$3)</f>
        <v>1561295616306596.8</v>
      </c>
      <c r="Z49" cm="1">
        <f t="array" ref="Z49">'Frequency Projections'!Z49*INDEX('Severity Projections'!$C76:$H76,'Sum of Property Damage'!Z$3)</f>
        <v>626801439559244.38</v>
      </c>
      <c r="AA49" cm="1">
        <f t="array" ref="AA49">'Frequency Projections'!AA49*INDEX('Severity Projections'!$C76:$H76,'Sum of Property Damage'!AA$3)</f>
        <v>447679102207450.31</v>
      </c>
      <c r="AB49" cm="1">
        <f t="array" ref="AB49">'Frequency Projections'!AB49*INDEX('Severity Projections'!$C76:$H76,'Sum of Property Damage'!AB$3)</f>
        <v>443918355227074.94</v>
      </c>
      <c r="AC49" cm="1">
        <f t="array" ref="AC49">'Frequency Projections'!AC49*INDEX('Severity Projections'!$C76:$H76,'Sum of Property Damage'!AC$3)</f>
        <v>203242381677996.78</v>
      </c>
      <c r="AD49">
        <f t="shared" si="3"/>
        <v>4502002137917943.5</v>
      </c>
    </row>
    <row r="50" spans="1:30">
      <c r="A50" s="211">
        <v>2066</v>
      </c>
      <c r="B50" s="211"/>
      <c r="C50" cm="1">
        <f t="array" ref="C50">'Frequency Projections'!C50*INDEX('Severity Projections'!$C77:$H77,'Sum of Property Damage'!C$3)</f>
        <v>73477004149.798538</v>
      </c>
      <c r="D50" cm="1">
        <f t="array" ref="D50">'Frequency Projections'!D50*INDEX('Severity Projections'!$C77:$H77,'Sum of Property Damage'!D$3)</f>
        <v>94104335385.524414</v>
      </c>
      <c r="E50" cm="1">
        <f t="array" ref="E50">'Frequency Projections'!E50*INDEX('Severity Projections'!$C77:$H77,'Sum of Property Damage'!E$3)</f>
        <v>37779349581.437378</v>
      </c>
      <c r="F50" cm="1">
        <f t="array" ref="F50">'Frequency Projections'!F50*INDEX('Severity Projections'!$C77:$H77,'Sum of Property Damage'!F$3)</f>
        <v>26983067100.950241</v>
      </c>
      <c r="G50" cm="1">
        <f t="array" ref="G50">'Frequency Projections'!G50*INDEX('Severity Projections'!$C77:$H77,'Sum of Property Damage'!G$3)</f>
        <v>26756394719.727211</v>
      </c>
      <c r="H50" cm="1">
        <f t="array" ref="H50">'Frequency Projections'!H50*INDEX('Severity Projections'!$C77:$H77,'Sum of Property Damage'!H$3)</f>
        <v>12250075546.374393</v>
      </c>
      <c r="I50">
        <f t="shared" si="0"/>
        <v>271350226483.81216</v>
      </c>
      <c r="J50" cm="1">
        <f t="array" ref="J50">'Frequency Projections'!J50*INDEX('Severity Projections'!$C77:$H77,'Sum of Property Damage'!J$3)</f>
        <v>969401613245.25134</v>
      </c>
      <c r="K50" cm="1">
        <f t="array" ref="K50">'Frequency Projections'!K50*INDEX('Severity Projections'!$C77:$H77,'Sum of Property Damage'!K$3)</f>
        <v>1241543467805.4941</v>
      </c>
      <c r="L50" cm="1">
        <f t="array" ref="L50">'Frequency Projections'!L50*INDEX('Severity Projections'!$C77:$H77,'Sum of Property Damage'!L$3)</f>
        <v>498432983970.56543</v>
      </c>
      <c r="M50" cm="1">
        <f t="array" ref="M50">'Frequency Projections'!M50*INDEX('Severity Projections'!$C77:$H77,'Sum of Property Damage'!M$3)</f>
        <v>355994764357.00281</v>
      </c>
      <c r="N50" cm="1">
        <f t="array" ref="N50">'Frequency Projections'!N50*INDEX('Severity Projections'!$C77:$H77,'Sum of Property Damage'!N$3)</f>
        <v>353004215482.8573</v>
      </c>
      <c r="O50" cm="1">
        <f t="array" ref="O50">'Frequency Projections'!O50*INDEX('Severity Projections'!$C77:$H77,'Sum of Property Damage'!O$3)</f>
        <v>161618497303.20151</v>
      </c>
      <c r="P50">
        <f t="shared" si="1"/>
        <v>3579995542164.373</v>
      </c>
      <c r="Q50" cm="1">
        <f t="array" ref="Q50">'Frequency Projections'!Q50*INDEX('Severity Projections'!$C77:$H77,'Sum of Property Damage'!Q$3)</f>
        <v>20529829853291.75</v>
      </c>
      <c r="R50" cm="1">
        <f t="array" ref="R50">'Frequency Projections'!R50*INDEX('Severity Projections'!$C77:$H77,'Sum of Property Damage'!R$3)</f>
        <v>26293205830537.617</v>
      </c>
      <c r="S50" cm="1">
        <f t="array" ref="S50">'Frequency Projections'!S50*INDEX('Severity Projections'!$C77:$H77,'Sum of Property Damage'!S$3)</f>
        <v>10555732747264.787</v>
      </c>
      <c r="T50" cm="1">
        <f t="array" ref="T50">'Frequency Projections'!T50*INDEX('Severity Projections'!$C77:$H77,'Sum of Property Damage'!T$3)</f>
        <v>7539199276185.8135</v>
      </c>
      <c r="U50" cm="1">
        <f t="array" ref="U50">'Frequency Projections'!U50*INDEX('Severity Projections'!$C77:$H77,'Sum of Property Damage'!U$3)</f>
        <v>7475865918044.7764</v>
      </c>
      <c r="V50" cm="1">
        <f t="array" ref="V50">'Frequency Projections'!V50*INDEX('Severity Projections'!$C77:$H77,'Sum of Property Damage'!V$3)</f>
        <v>3422730275506.5586</v>
      </c>
      <c r="W50">
        <f t="shared" si="2"/>
        <v>75816563900831.313</v>
      </c>
      <c r="X50" cm="1">
        <f t="array" ref="X50">'Frequency Projections'!X50*INDEX('Severity Projections'!$C77:$H77,'Sum of Property Damage'!X$3)</f>
        <v>2887096367005648.5</v>
      </c>
      <c r="Y50" cm="1">
        <f t="array" ref="Y50">'Frequency Projections'!Y50*INDEX('Severity Projections'!$C77:$H77,'Sum of Property Damage'!Y$3)</f>
        <v>3697596111255901</v>
      </c>
      <c r="Z50" cm="1">
        <f t="array" ref="Z50">'Frequency Projections'!Z50*INDEX('Severity Projections'!$C77:$H77,'Sum of Property Damage'!Z$3)</f>
        <v>1484445700889444.3</v>
      </c>
      <c r="AA50" cm="1">
        <f t="array" ref="AA50">'Frequency Projections'!AA50*INDEX('Severity Projections'!$C77:$H77,'Sum of Property Damage'!AA$3)</f>
        <v>1060232597929575.8</v>
      </c>
      <c r="AB50" cm="1">
        <f t="array" ref="AB50">'Frequency Projections'!AB50*INDEX('Severity Projections'!$C77:$H77,'Sum of Property Damage'!AB$3)</f>
        <v>1051326069745663.8</v>
      </c>
      <c r="AC50" cm="1">
        <f t="array" ref="AC50">'Frequency Projections'!AC50*INDEX('Severity Projections'!$C77:$H77,'Sum of Property Damage'!AC$3)</f>
        <v>481336290377037.94</v>
      </c>
      <c r="AD50">
        <f t="shared" si="3"/>
        <v>1.0662033137203272E+16</v>
      </c>
    </row>
    <row r="51" spans="1:30">
      <c r="A51" s="211">
        <v>2067</v>
      </c>
      <c r="B51" s="211"/>
      <c r="C51" cm="1">
        <f t="array" ref="C51">'Frequency Projections'!C51*INDEX('Severity Projections'!$C78:$H78,'Sum of Property Damage'!C$3)</f>
        <v>93448597607.544495</v>
      </c>
      <c r="D51" cm="1">
        <f t="array" ref="D51">'Frequency Projections'!D51*INDEX('Severity Projections'!$C78:$H78,'Sum of Property Damage'!D$3)</f>
        <v>119682590115.3918</v>
      </c>
      <c r="E51" cm="1">
        <f t="array" ref="E51">'Frequency Projections'!E51*INDEX('Severity Projections'!$C78:$H78,'Sum of Property Damage'!E$3)</f>
        <v>48048056364.858963</v>
      </c>
      <c r="F51" cm="1">
        <f t="array" ref="F51">'Frequency Projections'!F51*INDEX('Severity Projections'!$C78:$H78,'Sum of Property Damage'!F$3)</f>
        <v>34317264413.685059</v>
      </c>
      <c r="G51" cm="1">
        <f t="array" ref="G51">'Frequency Projections'!G51*INDEX('Severity Projections'!$C78:$H78,'Sum of Property Damage'!G$3)</f>
        <v>34028980801.869984</v>
      </c>
      <c r="H51" cm="1">
        <f t="array" ref="H51">'Frequency Projections'!H51*INDEX('Severity Projections'!$C78:$H78,'Sum of Property Damage'!H$3)</f>
        <v>15579736730.437996</v>
      </c>
      <c r="I51">
        <f t="shared" si="0"/>
        <v>345105226033.78827</v>
      </c>
      <c r="J51" cm="1">
        <f t="array" ref="J51">'Frequency Projections'!J51*INDEX('Severity Projections'!$C78:$H78,'Sum of Property Damage'!J$3)</f>
        <v>1424786551801.405</v>
      </c>
      <c r="K51" cm="1">
        <f t="array" ref="K51">'Frequency Projections'!K51*INDEX('Severity Projections'!$C78:$H78,'Sum of Property Damage'!K$3)</f>
        <v>1824769437389.6421</v>
      </c>
      <c r="L51" cm="1">
        <f t="array" ref="L51">'Frequency Projections'!L51*INDEX('Severity Projections'!$C78:$H78,'Sum of Property Damage'!L$3)</f>
        <v>732576264400.99768</v>
      </c>
      <c r="M51" cm="1">
        <f t="array" ref="M51">'Frequency Projections'!M51*INDEX('Severity Projections'!$C78:$H78,'Sum of Property Damage'!M$3)</f>
        <v>523226437667.63129</v>
      </c>
      <c r="N51" cm="1">
        <f t="array" ref="N51">'Frequency Projections'!N51*INDEX('Severity Projections'!$C78:$H78,'Sum of Property Damage'!N$3)</f>
        <v>518831052143.02576</v>
      </c>
      <c r="O51" cm="1">
        <f t="array" ref="O51">'Frequency Projections'!O51*INDEX('Severity Projections'!$C78:$H78,'Sum of Property Damage'!O$3)</f>
        <v>237540208654.15668</v>
      </c>
      <c r="P51">
        <f t="shared" si="1"/>
        <v>5261729952056.8574</v>
      </c>
      <c r="Q51" cm="1">
        <f t="array" ref="Q51">'Frequency Projections'!Q51*INDEX('Severity Projections'!$C78:$H78,'Sum of Property Damage'!Q$3)</f>
        <v>35488368918214.508</v>
      </c>
      <c r="R51" cm="1">
        <f t="array" ref="R51">'Frequency Projections'!R51*INDEX('Severity Projections'!$C78:$H78,'Sum of Property Damage'!R$3)</f>
        <v>45451082411530.766</v>
      </c>
      <c r="S51" cm="1">
        <f t="array" ref="S51">'Frequency Projections'!S51*INDEX('Severity Projections'!$C78:$H78,'Sum of Property Damage'!S$3)</f>
        <v>18246899297947.496</v>
      </c>
      <c r="T51" cm="1">
        <f t="array" ref="T51">'Frequency Projections'!T51*INDEX('Severity Projections'!$C78:$H78,'Sum of Property Damage'!T$3)</f>
        <v>13032445333116.99</v>
      </c>
      <c r="U51" cm="1">
        <f t="array" ref="U51">'Frequency Projections'!U51*INDEX('Severity Projections'!$C78:$H78,'Sum of Property Damage'!U$3)</f>
        <v>12922965732233.783</v>
      </c>
      <c r="V51" cm="1">
        <f t="array" ref="V51">'Frequency Projections'!V51*INDEX('Severity Projections'!$C78:$H78,'Sum of Property Damage'!V$3)</f>
        <v>5916615753405.415</v>
      </c>
      <c r="W51">
        <f t="shared" si="2"/>
        <v>131058377446448.97</v>
      </c>
      <c r="X51" cm="1">
        <f t="array" ref="X51">'Frequency Projections'!X51*INDEX('Severity Projections'!$C78:$H78,'Sum of Property Damage'!X$3)</f>
        <v>6837472793726707</v>
      </c>
      <c r="Y51" cm="1">
        <f t="array" ref="Y51">'Frequency Projections'!Y51*INDEX('Severity Projections'!$C78:$H78,'Sum of Property Damage'!Y$3)</f>
        <v>8756968801537905</v>
      </c>
      <c r="Z51" cm="1">
        <f t="array" ref="Z51">'Frequency Projections'!Z51*INDEX('Severity Projections'!$C78:$H78,'Sum of Property Damage'!Z$3)</f>
        <v>3515593455622360</v>
      </c>
      <c r="AA51" cm="1">
        <f t="array" ref="AA51">'Frequency Projections'!AA51*INDEX('Severity Projections'!$C78:$H78,'Sum of Property Damage'!AA$3)</f>
        <v>2510935078652841</v>
      </c>
      <c r="AB51" cm="1">
        <f t="array" ref="AB51">'Frequency Projections'!AB51*INDEX('Severity Projections'!$C78:$H78,'Sum of Property Damage'!AB$3)</f>
        <v>2489841863739748.5</v>
      </c>
      <c r="AC51" cm="1">
        <f t="array" ref="AC51">'Frequency Projections'!AC51*INDEX('Severity Projections'!$C78:$H78,'Sum of Property Damage'!AC$3)</f>
        <v>1139942479128164</v>
      </c>
      <c r="AD51">
        <f t="shared" si="3"/>
        <v>2.5250754472407724E+16</v>
      </c>
    </row>
    <row r="52" spans="1:30">
      <c r="A52" s="211">
        <v>2068</v>
      </c>
      <c r="B52" s="211"/>
      <c r="C52" cm="1">
        <f t="array" ref="C52">'Frequency Projections'!C52*INDEX('Severity Projections'!$C79:$H79,'Sum of Property Damage'!C$3)</f>
        <v>118848617956.89737</v>
      </c>
      <c r="D52" cm="1">
        <f t="array" ref="D52">'Frequency Projections'!D52*INDEX('Severity Projections'!$C79:$H79,'Sum of Property Damage'!D$3)</f>
        <v>152213203759.92215</v>
      </c>
      <c r="E52" cm="1">
        <f t="array" ref="E52">'Frequency Projections'!E52*INDEX('Severity Projections'!$C79:$H79,'Sum of Property Damage'!E$3)</f>
        <v>61107873640.444725</v>
      </c>
      <c r="F52" cm="1">
        <f t="array" ref="F52">'Frequency Projections'!F52*INDEX('Severity Projections'!$C79:$H79,'Sum of Property Damage'!F$3)</f>
        <v>43644950829.081322</v>
      </c>
      <c r="G52" cm="1">
        <f t="array" ref="G52">'Frequency Projections'!G52*INDEX('Severity Projections'!$C79:$H79,'Sum of Property Damage'!G$3)</f>
        <v>43278309598.276176</v>
      </c>
      <c r="H52" cm="1">
        <f t="array" ref="H52">'Frequency Projections'!H52*INDEX('Severity Projections'!$C79:$H79,'Sum of Property Damage'!H$3)</f>
        <v>19814424463.822849</v>
      </c>
      <c r="I52">
        <f t="shared" si="0"/>
        <v>438907380248.44458</v>
      </c>
      <c r="J52" cm="1">
        <f t="array" ref="J52">'Frequency Projections'!J52*INDEX('Severity Projections'!$C79:$H79,'Sum of Property Damage'!J$3)</f>
        <v>2094092572631.771</v>
      </c>
      <c r="K52" cm="1">
        <f t="array" ref="K52">'Frequency Projections'!K52*INDEX('Severity Projections'!$C79:$H79,'Sum of Property Damage'!K$3)</f>
        <v>2681970938574.4756</v>
      </c>
      <c r="L52" cm="1">
        <f t="array" ref="L52">'Frequency Projections'!L52*INDEX('Severity Projections'!$C79:$H79,'Sum of Property Damage'!L$3)</f>
        <v>1076710411274.4928</v>
      </c>
      <c r="M52" cm="1">
        <f t="array" ref="M52">'Frequency Projections'!M52*INDEX('Severity Projections'!$C79:$H79,'Sum of Property Damage'!M$3)</f>
        <v>769016661154.65259</v>
      </c>
      <c r="N52" cm="1">
        <f t="array" ref="N52">'Frequency Projections'!N52*INDEX('Severity Projections'!$C79:$H79,'Sum of Property Damage'!N$3)</f>
        <v>762556504600.47095</v>
      </c>
      <c r="O52" cm="1">
        <f t="array" ref="O52">'Frequency Projections'!O52*INDEX('Severity Projections'!$C79:$H79,'Sum of Property Damage'!O$3)</f>
        <v>349126812023.28296</v>
      </c>
      <c r="P52">
        <f t="shared" si="1"/>
        <v>7733473900259.1455</v>
      </c>
      <c r="Q52" cm="1">
        <f t="array" ref="Q52">'Frequency Projections'!Q52*INDEX('Severity Projections'!$C79:$H79,'Sum of Property Damage'!Q$3)</f>
        <v>61346067525901</v>
      </c>
      <c r="R52" cm="1">
        <f t="array" ref="R52">'Frequency Projections'!R52*INDEX('Severity Projections'!$C79:$H79,'Sum of Property Damage'!R$3)</f>
        <v>78567859153199.406</v>
      </c>
      <c r="S52" cm="1">
        <f t="array" ref="S52">'Frequency Projections'!S52*INDEX('Severity Projections'!$C79:$H79,'Sum of Property Damage'!S$3)</f>
        <v>31542039000154.77</v>
      </c>
      <c r="T52" cm="1">
        <f t="array" ref="T52">'Frequency Projections'!T52*INDEX('Severity Projections'!$C79:$H79,'Sum of Property Damage'!T$3)</f>
        <v>22528205600981.227</v>
      </c>
      <c r="U52" cm="1">
        <f t="array" ref="U52">'Frequency Projections'!U52*INDEX('Severity Projections'!$C79:$H79,'Sum of Property Damage'!U$3)</f>
        <v>22338956469696.332</v>
      </c>
      <c r="V52" cm="1">
        <f t="array" ref="V52">'Frequency Projections'!V52*INDEX('Severity Projections'!$C79:$H79,'Sum of Property Damage'!V$3)</f>
        <v>10227607540084.137</v>
      </c>
      <c r="W52">
        <f t="shared" si="2"/>
        <v>226550735290016.88</v>
      </c>
      <c r="X52" cm="1">
        <f t="array" ref="X52">'Frequency Projections'!X52*INDEX('Severity Projections'!$C79:$H79,'Sum of Property Damage'!X$3)</f>
        <v>1.619309793023664E+16</v>
      </c>
      <c r="Y52" cm="1">
        <f t="array" ref="Y52">'Frequency Projections'!Y52*INDEX('Severity Projections'!$C79:$H79,'Sum of Property Damage'!Y$3)</f>
        <v>2.07390153720878E+16</v>
      </c>
      <c r="Z52" cm="1">
        <f t="array" ref="Z52">'Frequency Projections'!Z52*INDEX('Severity Projections'!$C79:$H79,'Sum of Property Damage'!Z$3)</f>
        <v>8325934278235510</v>
      </c>
      <c r="AA52" cm="1">
        <f t="array" ref="AA52">'Frequency Projections'!AA52*INDEX('Severity Projections'!$C79:$H79,'Sum of Property Damage'!AA$3)</f>
        <v>5946614904617502</v>
      </c>
      <c r="AB52" cm="1">
        <f t="array" ref="AB52">'Frequency Projections'!AB52*INDEX('Severity Projections'!$C79:$H79,'Sum of Property Damage'!AB$3)</f>
        <v>5896660117950618</v>
      </c>
      <c r="AC52" cm="1">
        <f t="array" ref="AC52">'Frequency Projections'!AC52*INDEX('Severity Projections'!$C79:$H79,'Sum of Property Damage'!AC$3)</f>
        <v>2699710954067002.5</v>
      </c>
      <c r="AD52">
        <f t="shared" si="3"/>
        <v>5.9801033557195072E+16</v>
      </c>
    </row>
    <row r="53" spans="1:30">
      <c r="A53" s="211">
        <v>2069</v>
      </c>
      <c r="B53" s="211"/>
      <c r="C53" cm="1">
        <f t="array" ref="C53">'Frequency Projections'!C53*INDEX('Severity Projections'!$C80:$H80,'Sum of Property Damage'!C$3)</f>
        <v>151152551797.35492</v>
      </c>
      <c r="D53" cm="1">
        <f t="array" ref="D53">'Frequency Projections'!D53*INDEX('Severity Projections'!$C80:$H80,'Sum of Property Damage'!D$3)</f>
        <v>193585878919.57681</v>
      </c>
      <c r="E53" cm="1">
        <f t="array" ref="E53">'Frequency Projections'!E53*INDEX('Severity Projections'!$C80:$H80,'Sum of Property Damage'!E$3)</f>
        <v>77717445894.182526</v>
      </c>
      <c r="F53" cm="1">
        <f t="array" ref="F53">'Frequency Projections'!F53*INDEX('Severity Projections'!$C80:$H80,'Sum of Property Damage'!F$3)</f>
        <v>55507971437.06176</v>
      </c>
      <c r="G53" cm="1">
        <f t="array" ref="G53">'Frequency Projections'!G53*INDEX('Severity Projections'!$C80:$H80,'Sum of Property Damage'!G$3)</f>
        <v>55041674406.578667</v>
      </c>
      <c r="H53" cm="1">
        <f t="array" ref="H53">'Frequency Projections'!H53*INDEX('Severity Projections'!$C80:$H80,'Sum of Property Damage'!H$3)</f>
        <v>25200131659.830925</v>
      </c>
      <c r="I53">
        <f t="shared" si="0"/>
        <v>558205654114.58557</v>
      </c>
      <c r="J53" cm="1">
        <f t="array" ref="J53">'Frequency Projections'!J53*INDEX('Severity Projections'!$C80:$H80,'Sum of Property Damage'!J$3)</f>
        <v>3077810986640.1846</v>
      </c>
      <c r="K53" cm="1">
        <f t="array" ref="K53">'Frequency Projections'!K53*INDEX('Severity Projections'!$C80:$H80,'Sum of Property Damage'!K$3)</f>
        <v>3941850388314.0957</v>
      </c>
      <c r="L53" cm="1">
        <f t="array" ref="L53">'Frequency Projections'!L53*INDEX('Severity Projections'!$C80:$H80,'Sum of Property Damage'!L$3)</f>
        <v>1582504602022.3052</v>
      </c>
      <c r="M53" cm="1">
        <f t="array" ref="M53">'Frequency Projections'!M53*INDEX('Severity Projections'!$C80:$H80,'Sum of Property Damage'!M$3)</f>
        <v>1130269005078.6689</v>
      </c>
      <c r="N53" cm="1">
        <f t="array" ref="N53">'Frequency Projections'!N53*INDEX('Severity Projections'!$C80:$H80,'Sum of Property Damage'!N$3)</f>
        <v>1120774133133.7827</v>
      </c>
      <c r="O53" cm="1">
        <f t="array" ref="O53">'Frequency Projections'!O53*INDEX('Severity Projections'!$C80:$H80,'Sum of Property Damage'!O$3)</f>
        <v>513132204287.16595</v>
      </c>
      <c r="P53">
        <f t="shared" si="1"/>
        <v>11366341319476.203</v>
      </c>
      <c r="Q53" cm="1">
        <f t="array" ref="Q53">'Frequency Projections'!Q53*INDEX('Severity Projections'!$C80:$H80,'Sum of Property Damage'!Q$3)</f>
        <v>106044321438533.59</v>
      </c>
      <c r="R53" cm="1">
        <f t="array" ref="R53">'Frequency Projections'!R53*INDEX('Severity Projections'!$C80:$H80,'Sum of Property Damage'!R$3)</f>
        <v>135814334101555.67</v>
      </c>
      <c r="S53" cm="1">
        <f t="array" ref="S53">'Frequency Projections'!S53*INDEX('Severity Projections'!$C80:$H80,'Sum of Property Damage'!S$3)</f>
        <v>54524344549826.938</v>
      </c>
      <c r="T53" cm="1">
        <f t="array" ref="T53">'Frequency Projections'!T53*INDEX('Severity Projections'!$C80:$H80,'Sum of Property Damage'!T$3)</f>
        <v>38942810395713.938</v>
      </c>
      <c r="U53" cm="1">
        <f t="array" ref="U53">'Frequency Projections'!U53*INDEX('Severity Projections'!$C80:$H80,'Sum of Property Damage'!U$3)</f>
        <v>38615669691846.234</v>
      </c>
      <c r="V53" cm="1">
        <f t="array" ref="V53">'Frequency Projections'!V53*INDEX('Severity Projections'!$C80:$H80,'Sum of Property Damage'!V$3)</f>
        <v>17679693992934.922</v>
      </c>
      <c r="W53">
        <f t="shared" si="2"/>
        <v>391621174170411.31</v>
      </c>
      <c r="X53" cm="1">
        <f t="array" ref="X53">'Frequency Projections'!X53*INDEX('Severity Projections'!$C80:$H80,'Sum of Property Damage'!X$3)</f>
        <v>3.8349903317906336E+16</v>
      </c>
      <c r="Y53" cm="1">
        <f t="array" ref="Y53">'Frequency Projections'!Y53*INDEX('Severity Projections'!$C80:$H80,'Sum of Property Damage'!Y$3)</f>
        <v>4.9115940498515712E+16</v>
      </c>
      <c r="Z53" cm="1">
        <f t="array" ref="Z53">'Frequency Projections'!Z53*INDEX('Severity Projections'!$C80:$H80,'Sum of Property Damage'!Z$3)</f>
        <v>1.971820191399954E+16</v>
      </c>
      <c r="AA53" cm="1">
        <f t="array" ref="AA53">'Frequency Projections'!AA53*INDEX('Severity Projections'!$C80:$H80,'Sum of Property Damage'!AA$3)</f>
        <v>1.4083290772611872E+16</v>
      </c>
      <c r="AB53" cm="1">
        <f t="array" ref="AB53">'Frequency Projections'!AB53*INDEX('Severity Projections'!$C80:$H80,'Sum of Property Damage'!AB$3)</f>
        <v>1.3964983500760914E+16</v>
      </c>
      <c r="AC53" cm="1">
        <f t="array" ref="AC53">'Frequency Projections'!AC53*INDEX('Severity Projections'!$C80:$H80,'Sum of Property Damage'!AC$3)</f>
        <v>6393690356274479</v>
      </c>
      <c r="AD53">
        <f t="shared" si="3"/>
        <v>1.4162601036006885E+17</v>
      </c>
    </row>
    <row r="54" spans="1:30">
      <c r="A54" s="211">
        <v>2070</v>
      </c>
      <c r="B54" s="211"/>
      <c r="C54" cm="1">
        <f t="array" ref="C54">'Frequency Projections'!C54*INDEX('Severity Projections'!$C81:$H81,'Sum of Property Damage'!C$3)</f>
        <v>190363700330.33469</v>
      </c>
      <c r="D54" cm="1">
        <f t="array" ref="D54">'Frequency Projections'!D54*INDEX('Severity Projections'!$C81:$H81,'Sum of Property Damage'!D$3)</f>
        <v>243804843547.97153</v>
      </c>
      <c r="E54" cm="1">
        <f t="array" ref="E54">'Frequency Projections'!E54*INDEX('Severity Projections'!$C81:$H81,'Sum of Property Damage'!E$3)</f>
        <v>97878470490.35437</v>
      </c>
      <c r="F54" cm="1">
        <f t="array" ref="F54">'Frequency Projections'!F54*INDEX('Severity Projections'!$C81:$H81,'Sum of Property Damage'!F$3)</f>
        <v>69907538542.624283</v>
      </c>
      <c r="G54" cm="1">
        <f t="array" ref="G54">'Frequency Projections'!G54*INDEX('Severity Projections'!$C81:$H81,'Sum of Property Damage'!G$3)</f>
        <v>69320277347.756638</v>
      </c>
      <c r="H54" cm="1">
        <f t="array" ref="H54">'Frequency Projections'!H54*INDEX('Severity Projections'!$C81:$H81,'Sum of Property Damage'!H$3)</f>
        <v>31737408694.286968</v>
      </c>
      <c r="I54">
        <f t="shared" si="0"/>
        <v>703012238953.32849</v>
      </c>
      <c r="J54" cm="1">
        <f t="array" ref="J54">'Frequency Projections'!J54*INDEX('Severity Projections'!$C81:$H81,'Sum of Property Damage'!J$3)</f>
        <v>4647958723723.4648</v>
      </c>
      <c r="K54" cm="1">
        <f t="array" ref="K54">'Frequency Projections'!K54*INDEX('Severity Projections'!$C81:$H81,'Sum of Property Damage'!K$3)</f>
        <v>5952788517392.8428</v>
      </c>
      <c r="L54" cm="1">
        <f t="array" ref="L54">'Frequency Projections'!L54*INDEX('Severity Projections'!$C81:$H81,'Sum of Property Damage'!L$3)</f>
        <v>2389820590747.666</v>
      </c>
      <c r="M54" cm="1">
        <f t="array" ref="M54">'Frequency Projections'!M54*INDEX('Severity Projections'!$C81:$H81,'Sum of Property Damage'!M$3)</f>
        <v>1706876642234.7563</v>
      </c>
      <c r="N54" cm="1">
        <f t="array" ref="N54">'Frequency Projections'!N54*INDEX('Severity Projections'!$C81:$H81,'Sum of Property Damage'!N$3)</f>
        <v>1692537953771.2888</v>
      </c>
      <c r="O54" cm="1">
        <f t="array" ref="O54">'Frequency Projections'!O54*INDEX('Severity Projections'!$C81:$H81,'Sum of Property Damage'!O$3)</f>
        <v>774907008810.0271</v>
      </c>
      <c r="P54">
        <f t="shared" si="1"/>
        <v>17164889436680.047</v>
      </c>
      <c r="Q54" cm="1">
        <f t="array" ref="Q54">'Frequency Projections'!Q54*INDEX('Severity Projections'!$C81:$H81,'Sum of Property Damage'!Q$3)</f>
        <v>204519856687577.63</v>
      </c>
      <c r="R54" cm="1">
        <f t="array" ref="R54">'Frequency Projections'!R54*INDEX('Severity Projections'!$C81:$H81,'Sum of Property Damage'!R$3)</f>
        <v>261935083083813.75</v>
      </c>
      <c r="S54" cm="1">
        <f t="array" ref="S54">'Frequency Projections'!S54*INDEX('Severity Projections'!$C81:$H81,'Sum of Property Damage'!S$3)</f>
        <v>105157079436623.45</v>
      </c>
      <c r="T54" cm="1">
        <f t="array" ref="T54">'Frequency Projections'!T54*INDEX('Severity Projections'!$C81:$H81,'Sum of Property Damage'!T$3)</f>
        <v>75106124430806.266</v>
      </c>
      <c r="U54" cm="1">
        <f t="array" ref="U54">'Frequency Projections'!U54*INDEX('Severity Projections'!$C81:$H81,'Sum of Property Damage'!U$3)</f>
        <v>74475192298240.578</v>
      </c>
      <c r="V54" cm="1">
        <f t="array" ref="V54">'Frequency Projections'!V54*INDEX('Severity Projections'!$C81:$H81,'Sum of Property Damage'!V$3)</f>
        <v>34097521042756.906</v>
      </c>
      <c r="W54">
        <f t="shared" si="2"/>
        <v>755290856979818.63</v>
      </c>
      <c r="X54" cm="1">
        <f t="array" ref="X54">'Frequency Projections'!X54*INDEX('Severity Projections'!$C81:$H81,'Sum of Property Damage'!X$3)</f>
        <v>1.1974387617948269E+17</v>
      </c>
      <c r="Y54" cm="1">
        <f t="array" ref="Y54">'Frequency Projections'!Y54*INDEX('Severity Projections'!$C81:$H81,'Sum of Property Damage'!Y$3)</f>
        <v>1.5335978942995123E+17</v>
      </c>
      <c r="Z54" cm="1">
        <f t="array" ref="Z54">'Frequency Projections'!Z54*INDEX('Severity Projections'!$C81:$H81,'Sum of Property Damage'!Z$3)</f>
        <v>6.1568184641799048E+16</v>
      </c>
      <c r="AA54" cm="1">
        <f t="array" ref="AA54">'Frequency Projections'!AA54*INDEX('Severity Projections'!$C81:$H81,'Sum of Property Damage'!AA$3)</f>
        <v>4.3973717808250088E+16</v>
      </c>
      <c r="AB54" cm="1">
        <f t="array" ref="AB54">'Frequency Projections'!AB54*INDEX('Severity Projections'!$C81:$H81,'Sum of Property Damage'!AB$3)</f>
        <v>4.360431475671648E+16</v>
      </c>
      <c r="AC54" cm="1">
        <f t="array" ref="AC54">'Frequency Projections'!AC54*INDEX('Severity Projections'!$C81:$H81,'Sum of Property Damage'!AC$3)</f>
        <v>1.9963681785716716E+16</v>
      </c>
      <c r="AD54">
        <f t="shared" si="3"/>
        <v>4.4221356460191629E+17</v>
      </c>
    </row>
    <row r="55" spans="1:30" s="4" customFormat="1">
      <c r="B55" s="4" t="s">
        <v>171</v>
      </c>
      <c r="C55" s="4">
        <f t="shared" ref="C55:AD55" si="4">SUM(C4:C54)</f>
        <v>901677878647.96875</v>
      </c>
      <c r="D55" s="4">
        <f t="shared" si="4"/>
        <v>1154806075899.4316</v>
      </c>
      <c r="E55" s="4">
        <f t="shared" si="4"/>
        <v>463612017365.54517</v>
      </c>
      <c r="F55" s="4">
        <f t="shared" si="4"/>
        <v>331125006566.90973</v>
      </c>
      <c r="G55" s="4">
        <f t="shared" si="4"/>
        <v>328343248080.58478</v>
      </c>
      <c r="H55" s="4">
        <f t="shared" si="4"/>
        <v>150327579397.58047</v>
      </c>
      <c r="I55" s="4">
        <f t="shared" si="4"/>
        <v>3329891805958.0205</v>
      </c>
      <c r="J55" s="4">
        <f t="shared" si="4"/>
        <v>14311008153084.332</v>
      </c>
      <c r="K55" s="4">
        <f t="shared" si="4"/>
        <v>18328561702465.566</v>
      </c>
      <c r="L55" s="4">
        <f t="shared" si="4"/>
        <v>7358228665835.3086</v>
      </c>
      <c r="M55" s="4">
        <f t="shared" si="4"/>
        <v>5255452866154.9668</v>
      </c>
      <c r="N55" s="4">
        <f t="shared" si="4"/>
        <v>5211304085985.0107</v>
      </c>
      <c r="O55" s="4">
        <f t="shared" si="4"/>
        <v>2385929190933.6309</v>
      </c>
      <c r="P55" s="4">
        <f t="shared" si="4"/>
        <v>52850484664458.813</v>
      </c>
      <c r="Q55" s="4">
        <f t="shared" si="4"/>
        <v>456334436831169.88</v>
      </c>
      <c r="R55" s="4">
        <f t="shared" si="4"/>
        <v>584442020762106.25</v>
      </c>
      <c r="S55" s="4">
        <f t="shared" si="4"/>
        <v>234631480051667.03</v>
      </c>
      <c r="T55" s="4">
        <f t="shared" si="4"/>
        <v>167580359470905.06</v>
      </c>
      <c r="U55" s="4">
        <f t="shared" si="4"/>
        <v>166172593538754.19</v>
      </c>
      <c r="V55" s="4">
        <f t="shared" si="4"/>
        <v>76080011539946.141</v>
      </c>
      <c r="W55" s="4">
        <f t="shared" si="4"/>
        <v>1685240902194548.8</v>
      </c>
      <c r="X55" s="4">
        <f t="shared" si="4"/>
        <v>1.8612469309403136E+17</v>
      </c>
      <c r="Y55" s="4">
        <f t="shared" si="4"/>
        <v>2.3837581220150896E+17</v>
      </c>
      <c r="Z55" s="4">
        <f t="shared" si="4"/>
        <v>9.5698918695976464E+16</v>
      </c>
      <c r="AA55" s="4">
        <f t="shared" si="4"/>
        <v>6.8350841750433168E+16</v>
      </c>
      <c r="AB55" s="4">
        <f t="shared" si="4"/>
        <v>6.7776657651802368E+16</v>
      </c>
      <c r="AC55" s="4">
        <f t="shared" si="4"/>
        <v>3.1030682018517328E+16</v>
      </c>
      <c r="AD55" s="4">
        <f t="shared" si="4"/>
        <v>6.873576054122697E+17</v>
      </c>
    </row>
    <row r="57" spans="1:30">
      <c r="C57" s="210" t="s">
        <v>142</v>
      </c>
      <c r="D57" s="210"/>
      <c r="E57" s="210"/>
      <c r="F57" s="210"/>
      <c r="G57" s="210"/>
      <c r="H57" s="210"/>
      <c r="I57" s="35"/>
      <c r="J57" s="210" t="s">
        <v>143</v>
      </c>
      <c r="K57" s="210"/>
      <c r="L57" s="210"/>
      <c r="M57" s="210"/>
      <c r="N57" s="210"/>
      <c r="O57" s="210"/>
      <c r="P57" s="35"/>
      <c r="Q57" s="210" t="s">
        <v>144</v>
      </c>
      <c r="R57" s="210"/>
      <c r="S57" s="210"/>
      <c r="T57" s="210"/>
      <c r="U57" s="210"/>
      <c r="V57" s="210"/>
      <c r="W57" s="35"/>
      <c r="X57" s="210" t="s">
        <v>145</v>
      </c>
      <c r="Y57" s="210"/>
      <c r="Z57" s="210"/>
      <c r="AA57" s="210"/>
      <c r="AB57" s="210"/>
      <c r="AC57" s="210"/>
    </row>
    <row r="58" spans="1:30">
      <c r="C58" s="210" t="s">
        <v>146</v>
      </c>
      <c r="D58" s="210"/>
      <c r="E58" s="210"/>
      <c r="F58" s="210"/>
      <c r="G58" s="210"/>
      <c r="H58" s="210"/>
      <c r="I58" s="35"/>
      <c r="J58" s="210" t="s">
        <v>147</v>
      </c>
      <c r="K58" s="210"/>
      <c r="L58" s="210"/>
      <c r="M58" s="210"/>
      <c r="N58" s="210"/>
      <c r="O58" s="210"/>
      <c r="P58" s="35"/>
      <c r="Q58" s="210" t="s">
        <v>148</v>
      </c>
      <c r="R58" s="210"/>
      <c r="S58" s="210"/>
      <c r="T58" s="210"/>
      <c r="U58" s="210"/>
      <c r="V58" s="210"/>
      <c r="W58" s="35"/>
      <c r="X58" s="210" t="s">
        <v>149</v>
      </c>
      <c r="Y58" s="210"/>
      <c r="Z58" s="210"/>
      <c r="AA58" s="210"/>
      <c r="AB58" s="210"/>
      <c r="AC58" s="210"/>
    </row>
    <row r="59" spans="1:30" s="4" customFormat="1">
      <c r="B59" s="4" t="s">
        <v>171</v>
      </c>
      <c r="C59" s="4">
        <f>SUM(C55:H55)</f>
        <v>3329891805958.0205</v>
      </c>
      <c r="J59" s="4">
        <f>SUM(J55:O55)</f>
        <v>52850484664458.813</v>
      </c>
      <c r="Q59" s="4">
        <f>SUM(Q55:V55)</f>
        <v>1685240902194548.8</v>
      </c>
      <c r="X59" s="4">
        <f>SUM(X55:AC55)</f>
        <v>6.873576054122697E+17</v>
      </c>
    </row>
    <row r="60" spans="1:30" s="64" customFormat="1">
      <c r="B60" s="64">
        <v>2030</v>
      </c>
      <c r="C60" s="64">
        <f>SUM(C14:H14)</f>
        <v>237534483.02571613</v>
      </c>
      <c r="J60" s="64">
        <f>SUM(J14:O14)</f>
        <v>240653341.41948867</v>
      </c>
      <c r="Q60" s="64">
        <f>SUM(Q14:V14)</f>
        <v>247762881.94760081</v>
      </c>
      <c r="X60" s="64">
        <f>SUM(X14:AC14)</f>
        <v>252229104.30406773</v>
      </c>
    </row>
    <row r="61" spans="1:30" s="63" customFormat="1">
      <c r="B61" s="63">
        <v>2070</v>
      </c>
      <c r="C61" s="63">
        <f>SUM(C54:H54)</f>
        <v>703012238953.32849</v>
      </c>
      <c r="J61" s="63">
        <f>SUM(J54:O54)</f>
        <v>17164889436680.047</v>
      </c>
      <c r="Q61" s="63">
        <f>SUM(Q54:V54)</f>
        <v>755290856979818.63</v>
      </c>
      <c r="X61" s="63">
        <f>SUM(X54:AC54)</f>
        <v>4.4221356460191629E+17</v>
      </c>
    </row>
  </sheetData>
  <mergeCells count="69">
    <mergeCell ref="A52:B52"/>
    <mergeCell ref="A53:B53"/>
    <mergeCell ref="A54:B54"/>
    <mergeCell ref="A46:B46"/>
    <mergeCell ref="A47:B47"/>
    <mergeCell ref="A48:B48"/>
    <mergeCell ref="A49:B49"/>
    <mergeCell ref="A50:B50"/>
    <mergeCell ref="A51:B51"/>
    <mergeCell ref="A45:B45"/>
    <mergeCell ref="A34:B34"/>
    <mergeCell ref="A35:B35"/>
    <mergeCell ref="A36:B36"/>
    <mergeCell ref="A37:B37"/>
    <mergeCell ref="A38:B38"/>
    <mergeCell ref="A39:B39"/>
    <mergeCell ref="A40:B40"/>
    <mergeCell ref="A41:B41"/>
    <mergeCell ref="A42:B42"/>
    <mergeCell ref="A43:B43"/>
    <mergeCell ref="A44:B44"/>
    <mergeCell ref="A33:B33"/>
    <mergeCell ref="A22:B22"/>
    <mergeCell ref="A23:B23"/>
    <mergeCell ref="A24:B24"/>
    <mergeCell ref="A25:B25"/>
    <mergeCell ref="A26:B26"/>
    <mergeCell ref="A27:B27"/>
    <mergeCell ref="A28:B28"/>
    <mergeCell ref="A29:B29"/>
    <mergeCell ref="A30:B30"/>
    <mergeCell ref="A31:B31"/>
    <mergeCell ref="A32:B32"/>
    <mergeCell ref="A21:B21"/>
    <mergeCell ref="A10:B10"/>
    <mergeCell ref="A11:B11"/>
    <mergeCell ref="A12:B12"/>
    <mergeCell ref="A13:B13"/>
    <mergeCell ref="A14:B14"/>
    <mergeCell ref="A15:B15"/>
    <mergeCell ref="A16:B16"/>
    <mergeCell ref="A17:B17"/>
    <mergeCell ref="A18:B18"/>
    <mergeCell ref="A19:B19"/>
    <mergeCell ref="A20:B20"/>
    <mergeCell ref="A9:B9"/>
    <mergeCell ref="A1:B1"/>
    <mergeCell ref="C1:H1"/>
    <mergeCell ref="J1:O1"/>
    <mergeCell ref="Q1:V1"/>
    <mergeCell ref="A4:B4"/>
    <mergeCell ref="A5:B5"/>
    <mergeCell ref="A6:B6"/>
    <mergeCell ref="A7:B7"/>
    <mergeCell ref="A8:B8"/>
    <mergeCell ref="X1:AC1"/>
    <mergeCell ref="A2:B2"/>
    <mergeCell ref="C2:H2"/>
    <mergeCell ref="J2:O2"/>
    <mergeCell ref="Q2:V2"/>
    <mergeCell ref="X2:AC2"/>
    <mergeCell ref="C57:H57"/>
    <mergeCell ref="J57:O57"/>
    <mergeCell ref="Q57:V57"/>
    <mergeCell ref="X57:AC57"/>
    <mergeCell ref="C58:H58"/>
    <mergeCell ref="J58:O58"/>
    <mergeCell ref="Q58:V58"/>
    <mergeCell ref="X58:AC58"/>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589C-D488-4DF5-829C-3DE586A25E50}">
  <dimension ref="A1:F52"/>
  <sheetViews>
    <sheetView workbookViewId="0">
      <selection activeCell="E9" sqref="E9"/>
    </sheetView>
  </sheetViews>
  <sheetFormatPr defaultRowHeight="14.45"/>
  <cols>
    <col min="6" max="6" width="18.28515625" customWidth="1"/>
  </cols>
  <sheetData>
    <row r="1" spans="1:6">
      <c r="B1" t="s">
        <v>141</v>
      </c>
      <c r="C1" s="80" t="s">
        <v>142</v>
      </c>
      <c r="D1" s="80" t="s">
        <v>143</v>
      </c>
      <c r="E1" s="80" t="s">
        <v>143</v>
      </c>
      <c r="F1" s="80" t="s">
        <v>145</v>
      </c>
    </row>
    <row r="2" spans="1:6">
      <c r="A2" s="211">
        <v>2020</v>
      </c>
      <c r="B2" s="211"/>
      <c r="C2" cm="1">
        <f t="array" ref="C2">'Sum of Property Damage'!I4*(1+home_contents_prop)*invol_without+THC!B29</f>
        <v>1363308300.877764</v>
      </c>
      <c r="D2" cm="1">
        <f t="array" ref="D2">'Sum of Property Damage'!P4*(1+home_contents_prop)*invol_without+THC!B29</f>
        <v>1363308300.877764</v>
      </c>
      <c r="E2" cm="1">
        <f t="array" ref="E2">'Sum of Property Damage'!W4*(1+home_contents_prop)*invol_without+THC!B29</f>
        <v>1363308300.877764</v>
      </c>
      <c r="F2" cm="1">
        <f t="array" ref="F2">'Sum of Property Damage'!AD4*(1+home_contents_prop)*invol_without+THC!B29</f>
        <v>1363308300.877764</v>
      </c>
    </row>
    <row r="3" spans="1:6">
      <c r="A3" s="211">
        <v>2021</v>
      </c>
      <c r="B3" s="211"/>
      <c r="C3" cm="1">
        <f t="array" ref="C3">'Sum of Property Damage'!I5*(1+home_contents_prop)*invol_without+THC!B30</f>
        <v>1439986729.9334354</v>
      </c>
      <c r="D3" cm="1">
        <f t="array" ref="D3">'Sum of Property Damage'!P5*(1+home_contents_prop)*invol_without+THC!B30</f>
        <v>1439986729.9334354</v>
      </c>
      <c r="E3" cm="1">
        <f t="array" ref="E3">'Sum of Property Damage'!W5*(1+home_contents_prop)*invol_without+THC!B30</f>
        <v>1439986729.9334354</v>
      </c>
      <c r="F3" cm="1">
        <f t="array" ref="F3">'Sum of Property Damage'!AD5*(1+home_contents_prop)*invol_without+THC!B30</f>
        <v>1439986729.9334354</v>
      </c>
    </row>
    <row r="4" spans="1:6">
      <c r="A4" s="211">
        <v>2022</v>
      </c>
      <c r="B4" s="211"/>
      <c r="C4" cm="1">
        <f t="array" ref="C4">'Sum of Property Damage'!I6*(1+home_contents_prop)*invol_without+THC!B31</f>
        <v>1467819350.2495008</v>
      </c>
      <c r="D4" cm="1">
        <f t="array" ref="D4">'Sum of Property Damage'!P6*(1+home_contents_prop)*invol_without+THC!B31</f>
        <v>1467819350.2495008</v>
      </c>
      <c r="E4" cm="1">
        <f t="array" ref="E4">'Sum of Property Damage'!W6*(1+home_contents_prop)*invol_without+THC!B31</f>
        <v>1467819350.2495008</v>
      </c>
      <c r="F4" cm="1">
        <f t="array" ref="F4">'Sum of Property Damage'!AD6*(1+home_contents_prop)*invol_without+THC!B31</f>
        <v>1467819350.2495008</v>
      </c>
    </row>
    <row r="5" spans="1:6">
      <c r="A5" s="211">
        <v>2023</v>
      </c>
      <c r="B5" s="211"/>
      <c r="C5" cm="1">
        <f t="array" ref="C5">'Sum of Property Damage'!I7*(1+home_contents_prop)*invol_without+THC!B32</f>
        <v>1496192091.1744921</v>
      </c>
      <c r="D5" cm="1">
        <f t="array" ref="D5">'Sum of Property Damage'!P7*(1+home_contents_prop)*invol_without+THC!B32</f>
        <v>1496192091.1744921</v>
      </c>
      <c r="E5" cm="1">
        <f t="array" ref="E5">'Sum of Property Damage'!W7*(1+home_contents_prop)*invol_without+THC!B32</f>
        <v>1496192091.1744921</v>
      </c>
      <c r="F5" cm="1">
        <f t="array" ref="F5">'Sum of Property Damage'!AD7*(1+home_contents_prop)*invol_without+THC!B32</f>
        <v>1496192091.1744921</v>
      </c>
    </row>
    <row r="6" spans="1:6">
      <c r="A6" s="211">
        <v>2024</v>
      </c>
      <c r="B6" s="211"/>
      <c r="C6" cm="1">
        <f t="array" ref="C6">'Sum of Property Damage'!I8*(1+home_contents_prop)*invol_without+THC!B33</f>
        <v>1525115471.8481648</v>
      </c>
      <c r="D6" cm="1">
        <f t="array" ref="D6">'Sum of Property Damage'!P8*(1+home_contents_prop)*invol_without+THC!B33</f>
        <v>1525115471.8481648</v>
      </c>
      <c r="E6" cm="1">
        <f t="array" ref="E6">'Sum of Property Damage'!W8*(1+home_contents_prop)*invol_without+THC!B33</f>
        <v>1525115471.8481648</v>
      </c>
      <c r="F6" cm="1">
        <f t="array" ref="F6">'Sum of Property Damage'!AD8*(1+home_contents_prop)*invol_without+THC!B33</f>
        <v>1525115471.8481648</v>
      </c>
    </row>
    <row r="7" spans="1:6">
      <c r="A7" s="211">
        <v>2025</v>
      </c>
      <c r="B7" s="211"/>
      <c r="C7" cm="1">
        <f t="array" ref="C7">'Sum of Property Damage'!I9*(1+home_contents_prop)*invol_without+THC!B34</f>
        <v>1554600216.9272563</v>
      </c>
      <c r="D7" cm="1">
        <f t="array" ref="D7">'Sum of Property Damage'!P9*(1+home_contents_prop)*invol_without+THC!B34</f>
        <v>1554600216.9272563</v>
      </c>
      <c r="E7" cm="1">
        <f t="array" ref="E7">'Sum of Property Damage'!W9*(1+home_contents_prop)*invol_without+THC!B34</f>
        <v>1554600216.9272563</v>
      </c>
      <c r="F7" cm="1">
        <f t="array" ref="F7">'Sum of Property Damage'!AD9*(1+home_contents_prop)*invol_without+THC!B34</f>
        <v>1554600216.9272563</v>
      </c>
    </row>
    <row r="8" spans="1:6">
      <c r="A8" s="211">
        <v>2026</v>
      </c>
      <c r="B8" s="211"/>
      <c r="C8" cm="1">
        <f t="array" ref="C8">'Sum of Property Damage'!I10*(1+home_contents_prop)*invol_without+THC!B35</f>
        <v>1584657260.6120312</v>
      </c>
      <c r="D8" cm="1">
        <f t="array" ref="D8">'Sum of Property Damage'!P10*(1+home_contents_prop)*invol_without+THC!B35</f>
        <v>1584657260.6120312</v>
      </c>
      <c r="E8" cm="1">
        <f t="array" ref="E8">'Sum of Property Damage'!W10*(1+home_contents_prop)*invol_without+THC!B35</f>
        <v>1584657260.6120312</v>
      </c>
      <c r="F8" cm="1">
        <f t="array" ref="F8">'Sum of Property Damage'!AD10*(1+home_contents_prop)*invol_without+THC!B35</f>
        <v>1584657260.6120312</v>
      </c>
    </row>
    <row r="9" spans="1:6">
      <c r="A9" s="211">
        <v>2027</v>
      </c>
      <c r="B9" s="211"/>
      <c r="C9" cm="1">
        <f t="array" ref="C9">'Sum of Property Damage'!I11*(1+home_contents_prop)*invol_without+THC!B36</f>
        <v>1615297750.7519186</v>
      </c>
      <c r="D9" cm="1">
        <f t="array" ref="D9">'Sum of Property Damage'!P11*(1+home_contents_prop)*invol_without+THC!B36</f>
        <v>1615297750.7519186</v>
      </c>
      <c r="E9" cm="1">
        <f t="array" ref="E9">'Sum of Property Damage'!W11*(1+home_contents_prop)*invol_without+THC!B36</f>
        <v>1615297750.7519186</v>
      </c>
      <c r="F9" cm="1">
        <f t="array" ref="F9">'Sum of Property Damage'!AD11*(1+home_contents_prop)*invol_without+THC!B36</f>
        <v>1615297750.7519186</v>
      </c>
    </row>
    <row r="10" spans="1:6">
      <c r="A10" s="211">
        <v>2028</v>
      </c>
      <c r="B10" s="211"/>
      <c r="C10" cm="1">
        <f t="array" ref="C10">'Sum of Property Damage'!I12*(1+home_contents_prop)*invol_without+THC!B37</f>
        <v>1646533053.0317831</v>
      </c>
      <c r="D10" cm="1">
        <f t="array" ref="D10">'Sum of Property Damage'!P12*(1+home_contents_prop)*invol_without+THC!B37</f>
        <v>1646533053.0317831</v>
      </c>
      <c r="E10" cm="1">
        <f t="array" ref="E10">'Sum of Property Damage'!W12*(1+home_contents_prop)*invol_without+THC!B37</f>
        <v>1646533053.0317831</v>
      </c>
      <c r="F10" cm="1">
        <f t="array" ref="F10">'Sum of Property Damage'!AD12*(1+home_contents_prop)*invol_without+THC!B37</f>
        <v>1646533053.0317831</v>
      </c>
    </row>
    <row r="11" spans="1:6">
      <c r="A11" s="211">
        <v>2029</v>
      </c>
      <c r="B11" s="211"/>
      <c r="C11" cm="1">
        <f t="array" ref="C11">'Sum of Property Damage'!I13*(1+home_contents_prop)*invol_without+THC!B38</f>
        <v>1678374755.2404311</v>
      </c>
      <c r="D11" cm="1">
        <f t="array" ref="D11">'Sum of Property Damage'!P13*(1+home_contents_prop)*invol_without+THC!B38</f>
        <v>1678374755.2404311</v>
      </c>
      <c r="E11" cm="1">
        <f t="array" ref="E11">'Sum of Property Damage'!W13*(1+home_contents_prop)*invol_without+THC!B38</f>
        <v>1678374755.2404311</v>
      </c>
      <c r="F11" cm="1">
        <f t="array" ref="F11">'Sum of Property Damage'!AD13*(1+home_contents_prop)*invol_without+THC!B38</f>
        <v>1678374755.2404311</v>
      </c>
    </row>
    <row r="12" spans="1:6">
      <c r="A12" s="211">
        <v>2030</v>
      </c>
      <c r="B12" s="211"/>
      <c r="C12" cm="1">
        <f t="array" ref="C12">'Sum of Property Damage'!I14*(1+home_contents_prop)*invol_without+THC!B39</f>
        <v>1729204822.5348365</v>
      </c>
      <c r="D12" cm="1">
        <f t="array" ref="D12">'Sum of Property Damage'!P14*(1+home_contents_prop)*invol_without+THC!B39</f>
        <v>1731660923.5199323</v>
      </c>
      <c r="E12" cm="1">
        <f t="array" ref="E12">'Sum of Property Damage'!W14*(1+home_contents_prop)*invol_without+THC!B39</f>
        <v>1737259686.6858206</v>
      </c>
      <c r="F12" cm="1">
        <f t="array" ref="F12">'Sum of Property Damage'!AD14*(1+home_contents_prop)*invol_without+THC!B39</f>
        <v>1740776836.7915385</v>
      </c>
    </row>
    <row r="13" spans="1:6">
      <c r="A13" s="211">
        <v>2031</v>
      </c>
      <c r="B13" s="211"/>
      <c r="C13" cm="1">
        <f t="array" ref="C13">'Sum of Property Damage'!I15*(1+home_contents_prop)*invol_without+THC!B40</f>
        <v>1783440474.8018205</v>
      </c>
      <c r="D13" cm="1">
        <f t="array" ref="D13">'Sum of Property Damage'!P15*(1+home_contents_prop)*invol_without+THC!B40</f>
        <v>1789033034.4288111</v>
      </c>
      <c r="E13" cm="1">
        <f t="array" ref="E13">'Sum of Property Damage'!W15*(1+home_contents_prop)*invol_without+THC!B40</f>
        <v>1802054146.2286282</v>
      </c>
      <c r="F13" cm="1">
        <f t="array" ref="F13">'Sum of Property Damage'!AD15*(1+home_contents_prop)*invol_without+THC!B40</f>
        <v>1810427893.2662742</v>
      </c>
    </row>
    <row r="14" spans="1:6">
      <c r="A14" s="211">
        <v>2032</v>
      </c>
      <c r="B14" s="211"/>
      <c r="C14" cm="1">
        <f t="array" ref="C14">'Sum of Property Damage'!I16*(1+home_contents_prop)*invol_without+THC!B41</f>
        <v>1841465124.7969403</v>
      </c>
      <c r="D14" cm="1">
        <f t="array" ref="D14">'Sum of Property Damage'!P16*(1+home_contents_prop)*invol_without+THC!B41</f>
        <v>1851015984.1280224</v>
      </c>
      <c r="E14" cm="1">
        <f t="array" ref="E14">'Sum of Property Damage'!W16*(1+home_contents_prop)*invol_without+THC!B41</f>
        <v>1873730107.2131276</v>
      </c>
      <c r="F14" cm="1">
        <f t="array" ref="F14">'Sum of Property Damage'!AD16*(1+home_contents_prop)*invol_without+THC!B41</f>
        <v>1888682874.862601</v>
      </c>
    </row>
    <row r="15" spans="1:6">
      <c r="A15" s="211">
        <v>2033</v>
      </c>
      <c r="B15" s="211"/>
      <c r="C15" cm="1">
        <f t="array" ref="C15">'Sum of Property Damage'!I17*(1+home_contents_prop)*invol_without+THC!B42</f>
        <v>1903711219.5361915</v>
      </c>
      <c r="D15" cm="1">
        <f t="array" ref="D15">'Sum of Property Damage'!P17*(1+home_contents_prop)*invol_without+THC!B42</f>
        <v>1918209881.0064178</v>
      </c>
      <c r="E15" cm="1">
        <f t="array" ref="E15">'Sum of Property Damage'!W17*(1+home_contents_prop)*invol_without+THC!B42</f>
        <v>1953432530.8649302</v>
      </c>
      <c r="F15" cm="1">
        <f t="array" ref="F15">'Sum of Property Damage'!AD17*(1+home_contents_prop)*invol_without+THC!B42</f>
        <v>1977167155.0799289</v>
      </c>
    </row>
    <row r="16" spans="1:6">
      <c r="A16" s="211">
        <v>2034</v>
      </c>
      <c r="B16" s="211"/>
      <c r="C16" cm="1">
        <f t="array" ref="C16">'Sum of Property Damage'!I18*(1+home_contents_prop)*invol_without+THC!B43</f>
        <v>1970666643.789536</v>
      </c>
      <c r="D16" cm="1">
        <f t="array" ref="D16">'Sum of Property Damage'!P18*(1+home_contents_prop)*invol_without+THC!B43</f>
        <v>1991300994.3499267</v>
      </c>
      <c r="E16" cm="1">
        <f t="array" ref="E16">'Sum of Property Damage'!W18*(1+home_contents_prop)*invol_without+THC!B43</f>
        <v>2042510432.349956</v>
      </c>
      <c r="F16" cm="1">
        <f t="array" ref="F16">'Sum of Property Damage'!AD18*(1+home_contents_prop)*invol_without+THC!B43</f>
        <v>2077830860.5605359</v>
      </c>
    </row>
    <row r="17" spans="1:6">
      <c r="A17" s="211">
        <v>2035</v>
      </c>
      <c r="B17" s="211"/>
      <c r="C17" cm="1">
        <f t="array" ref="C17">'Sum of Property Damage'!I19*(1+home_contents_prop)*invol_without+THC!B44</f>
        <v>2042881962.4661098</v>
      </c>
      <c r="D17" cm="1">
        <f t="array" ref="D17">'Sum of Property Damage'!P19*(1+home_contents_prop)*invol_without+THC!B44</f>
        <v>2071074300.2138181</v>
      </c>
      <c r="E17" cm="1">
        <f t="array" ref="E17">'Sum of Property Damage'!W19*(1+home_contents_prop)*invol_without+THC!B44</f>
        <v>2142553531.3138862</v>
      </c>
      <c r="F17" cm="1">
        <f t="array" ref="F17">'Sum of Property Damage'!AD19*(1+home_contents_prop)*invol_without+THC!B44</f>
        <v>2193014123.188005</v>
      </c>
    </row>
    <row r="18" spans="1:6">
      <c r="A18" s="211">
        <v>2036</v>
      </c>
      <c r="B18" s="211"/>
      <c r="C18" cm="1">
        <f t="array" ref="C18">'Sum of Property Damage'!I20*(1+home_contents_prop)*invol_without+THC!B45</f>
        <v>2120978611.8422229</v>
      </c>
      <c r="D18" cm="1">
        <f t="array" ref="D18">'Sum of Property Damage'!P20*(1+home_contents_prop)*invol_without+THC!B45</f>
        <v>2158427857.566267</v>
      </c>
      <c r="E18" cm="1">
        <f t="array" ref="E18">'Sum of Property Damage'!W20*(1+home_contents_prop)*invol_without+THC!B45</f>
        <v>2255435490.8836231</v>
      </c>
      <c r="F18" cm="1">
        <f t="array" ref="F18">'Sum of Property Damage'!AD20*(1+home_contents_prop)*invol_without+THC!B45</f>
        <v>2325525450.3475885</v>
      </c>
    </row>
    <row r="19" spans="1:6">
      <c r="A19" s="211">
        <v>2037</v>
      </c>
      <c r="B19" s="211"/>
      <c r="C19" cm="1">
        <f t="array" ref="C19">'Sum of Property Damage'!I21*(1+home_contents_prop)*invol_without+THC!B46</f>
        <v>2205658163.9952755</v>
      </c>
      <c r="D19" cm="1">
        <f t="array" ref="D19">'Sum of Property Damage'!P21*(1+home_contents_prop)*invol_without+THC!B46</f>
        <v>2254389281.7827163</v>
      </c>
      <c r="E19" cm="1">
        <f t="array" ref="E19">'Sum of Property Damage'!W21*(1+home_contents_prop)*invol_without+THC!B46</f>
        <v>2383364929.6108704</v>
      </c>
      <c r="F19" cm="1">
        <f t="array" ref="F19">'Sum of Property Damage'!AD21*(1+home_contents_prop)*invol_without+THC!B46</f>
        <v>2478735850.7398281</v>
      </c>
    </row>
    <row r="20" spans="1:6">
      <c r="A20" s="211">
        <v>2038</v>
      </c>
      <c r="B20" s="211"/>
      <c r="C20" cm="1">
        <f t="array" ref="C20">'Sum of Property Damage'!I22*(1+home_contents_prop)*invol_without+THC!B47</f>
        <v>2297712805.1077971</v>
      </c>
      <c r="D20" cm="1">
        <f t="array" ref="D20">'Sum of Property Damage'!P22*(1+home_contents_prop)*invol_without+THC!B47</f>
        <v>2360134621.5450201</v>
      </c>
      <c r="E20" cm="1">
        <f t="array" ref="E20">'Sum of Property Damage'!W22*(1+home_contents_prop)*invol_without+THC!B47</f>
        <v>2528945603.7870674</v>
      </c>
      <c r="F20" cm="1">
        <f t="array" ref="F20">'Sum of Property Damage'!AD22*(1+home_contents_prop)*invol_without+THC!B47</f>
        <v>2656691883.3859768</v>
      </c>
    </row>
    <row r="21" spans="1:6">
      <c r="A21" s="211">
        <v>2039</v>
      </c>
      <c r="B21" s="211"/>
      <c r="C21" cm="1">
        <f t="array" ref="C21">'Sum of Property Damage'!I23*(1+home_contents_prop)*invol_without+THC!B48</f>
        <v>2398037186.7435975</v>
      </c>
      <c r="D21" cm="1">
        <f t="array" ref="D21">'Sum of Property Damage'!P23*(1+home_contents_prop)*invol_without+THC!B48</f>
        <v>2477009989.8613348</v>
      </c>
      <c r="E21" cm="1">
        <f t="array" ref="E21">'Sum of Property Damage'!W23*(1+home_contents_prop)*invol_without+THC!B48</f>
        <v>2695247408.7926364</v>
      </c>
      <c r="F21" cm="1">
        <f t="array" ref="F21">'Sum of Property Damage'!AD23*(1+home_contents_prop)*invol_without+THC!B48</f>
        <v>2864251434.3171906</v>
      </c>
    </row>
    <row r="22" spans="1:6">
      <c r="A22" s="211">
        <v>2040</v>
      </c>
      <c r="B22" s="211"/>
      <c r="C22" cm="1">
        <f t="array" ref="C22">'Sum of Property Damage'!I24*(1+home_contents_prop)*invol_without+THC!B49</f>
        <v>2534604922.6600766</v>
      </c>
      <c r="D22" cm="1">
        <f t="array" ref="D22">'Sum of Property Damage'!P24*(1+home_contents_prop)*invol_without+THC!B49</f>
        <v>2668680341.1189933</v>
      </c>
      <c r="E22" cm="1">
        <f t="array" ref="E22">'Sum of Property Damage'!W24*(1+home_contents_prop)*invol_without+THC!B49</f>
        <v>3016782671.1380119</v>
      </c>
      <c r="F22" cm="1">
        <f t="array" ref="F22">'Sum of Property Damage'!AD24*(1+home_contents_prop)*invol_without+THC!B49</f>
        <v>3357525381.8886471</v>
      </c>
    </row>
    <row r="23" spans="1:6">
      <c r="A23" s="211">
        <v>2041</v>
      </c>
      <c r="B23" s="211"/>
      <c r="C23" cm="1">
        <f t="array" ref="C23">'Sum of Property Damage'!I25*(1+home_contents_prop)*invol_without+THC!B50</f>
        <v>2717594583.6313853</v>
      </c>
      <c r="D23" cm="1">
        <f t="array" ref="D23">'Sum of Property Damage'!P25*(1+home_contents_prop)*invol_without+THC!B50</f>
        <v>2929011166.8513331</v>
      </c>
      <c r="E23" cm="1">
        <f t="array" ref="E23">'Sum of Property Damage'!W25*(1+home_contents_prop)*invol_without+THC!B50</f>
        <v>3467369702.1585598</v>
      </c>
      <c r="F23" cm="1">
        <f t="array" ref="F23">'Sum of Property Damage'!AD25*(1+home_contents_prop)*invol_without+THC!B50</f>
        <v>4092495954.372035</v>
      </c>
    </row>
    <row r="24" spans="1:6">
      <c r="A24" s="211">
        <v>2042</v>
      </c>
      <c r="B24" s="211"/>
      <c r="C24" cm="1">
        <f t="array" ref="C24">'Sum of Property Damage'!I26*(1+home_contents_prop)*invol_without+THC!B51</f>
        <v>2932838018.9776363</v>
      </c>
      <c r="D24" cm="1">
        <f t="array" ref="D24">'Sum of Property Damage'!P26*(1+home_contents_prop)*invol_without+THC!B51</f>
        <v>3251449690.2331314</v>
      </c>
      <c r="E24" cm="1">
        <f t="array" ref="E24">'Sum of Property Damage'!W26*(1+home_contents_prop)*invol_without+THC!B51</f>
        <v>4065789536.5313787</v>
      </c>
      <c r="F24" cm="1">
        <f t="array" ref="F24">'Sum of Property Damage'!AD26*(1+home_contents_prop)*invol_without+THC!B51</f>
        <v>5151836778.5218868</v>
      </c>
    </row>
    <row r="25" spans="1:6">
      <c r="A25" s="211">
        <v>2043</v>
      </c>
      <c r="B25" s="211"/>
      <c r="C25" cm="1">
        <f t="array" ref="C25">'Sum of Property Damage'!I27*(1+home_contents_prop)*invol_without+THC!B52</f>
        <v>3166021496.1698608</v>
      </c>
      <c r="D25" cm="1">
        <f t="array" ref="D25">'Sum of Property Damage'!P27*(1+home_contents_prop)*invol_without+THC!B52</f>
        <v>3631708152.501194</v>
      </c>
      <c r="E25" cm="1">
        <f t="array" ref="E25">'Sum of Property Damage'!W27*(1+home_contents_prop)*invol_without+THC!B52</f>
        <v>4843142528.8756952</v>
      </c>
      <c r="F25" cm="1">
        <f t="array" ref="F25">'Sum of Property Damage'!AD27*(1+home_contents_prop)*invol_without+THC!B52</f>
        <v>6664280900.1786385</v>
      </c>
    </row>
    <row r="26" spans="1:6">
      <c r="A26" s="211">
        <v>2044</v>
      </c>
      <c r="B26" s="211"/>
      <c r="C26" cm="1">
        <f t="array" ref="C26">'Sum of Property Damage'!I28*(1+home_contents_prop)*invol_without+THC!B53</f>
        <v>3467134009.2907877</v>
      </c>
      <c r="D26" cm="1">
        <f t="array" ref="D26">'Sum of Property Damage'!P28*(1+home_contents_prop)*invol_without+THC!B53</f>
        <v>4132941472.8370194</v>
      </c>
      <c r="E26" cm="1">
        <f t="array" ref="E26">'Sum of Property Damage'!W28*(1+home_contents_prop)*invol_without+THC!B53</f>
        <v>5911883900.8121605</v>
      </c>
      <c r="F26" cm="1">
        <f t="array" ref="F26">'Sum of Property Damage'!AD28*(1+home_contents_prop)*invol_without+THC!B53</f>
        <v>8890750317.636898</v>
      </c>
    </row>
    <row r="27" spans="1:6">
      <c r="A27" s="211">
        <v>2045</v>
      </c>
      <c r="B27" s="211"/>
      <c r="C27" cm="1">
        <f t="array" ref="C27">'Sum of Property Damage'!I29*(1+home_contents_prop)*invol_without+THC!B54</f>
        <v>3825466847.9070387</v>
      </c>
      <c r="D27" cm="1">
        <f t="array" ref="D27">'Sum of Property Damage'!P29*(1+home_contents_prop)*invol_without+THC!B54</f>
        <v>4761690608.0225468</v>
      </c>
      <c r="E27" cm="1">
        <f t="array" ref="E27">'Sum of Property Damage'!W29*(1+home_contents_prop)*invol_without+THC!B54</f>
        <v>7347072951.0741854</v>
      </c>
      <c r="F27" cm="1">
        <f t="array" ref="F27">'Sum of Property Damage'!AD29*(1+home_contents_prop)*invol_without+THC!B54</f>
        <v>12131134840.576696</v>
      </c>
    </row>
    <row r="28" spans="1:6">
      <c r="A28" s="211">
        <v>2046</v>
      </c>
      <c r="B28" s="211"/>
      <c r="C28" cm="1">
        <f t="array" ref="C28">'Sum of Property Damage'!I30*(1+home_contents_prop)*invol_without+THC!B55</f>
        <v>4253133999.3260055</v>
      </c>
      <c r="D28" cm="1">
        <f t="array" ref="D28">'Sum of Property Damage'!P30*(1+home_contents_prop)*invol_without+THC!B55</f>
        <v>5552623027.0720644</v>
      </c>
      <c r="E28" cm="1">
        <f t="array" ref="E28">'Sum of Property Damage'!W30*(1+home_contents_prop)*invol_without+THC!B55</f>
        <v>9278402636.5903854</v>
      </c>
      <c r="F28" cm="1">
        <f t="array" ref="F28">'Sum of Property Damage'!AD30*(1+home_contents_prop)*invol_without+THC!B55</f>
        <v>16854377061.921753</v>
      </c>
    </row>
    <row r="29" spans="1:6">
      <c r="A29" s="211">
        <v>2047</v>
      </c>
      <c r="B29" s="211"/>
      <c r="C29" cm="1">
        <f t="array" ref="C29">'Sum of Property Damage'!I31*(1+home_contents_prop)*invol_without+THC!B56</f>
        <v>4764841134.4372025</v>
      </c>
      <c r="D29" cm="1">
        <f t="array" ref="D29">'Sum of Property Damage'!P31*(1+home_contents_prop)*invol_without+THC!B56</f>
        <v>6549877487.8943672</v>
      </c>
      <c r="E29" cm="1">
        <f t="array" ref="E29">'Sum of Property Damage'!W31*(1+home_contents_prop)*invol_without+THC!B56</f>
        <v>11881547786.73988</v>
      </c>
      <c r="F29" cm="1">
        <f t="array" ref="F29">'Sum of Property Damage'!AD31*(1+home_contents_prop)*invol_without+THC!B56</f>
        <v>23746450669.492714</v>
      </c>
    </row>
    <row r="30" spans="1:6">
      <c r="A30" s="211">
        <v>2048</v>
      </c>
      <c r="B30" s="211"/>
      <c r="C30" cm="1">
        <f t="array" ref="C30">'Sum of Property Damage'!I32*(1+home_contents_prop)*invol_without+THC!B57</f>
        <v>5378440607.9905062</v>
      </c>
      <c r="D30" cm="1">
        <f t="array" ref="D30">'Sum of Property Damage'!P32*(1+home_contents_prop)*invol_without+THC!B57</f>
        <v>7809652535.4052773</v>
      </c>
      <c r="E30" cm="1">
        <f t="array" ref="E30">'Sum of Property Damage'!W32*(1+home_contents_prop)*invol_without+THC!B57</f>
        <v>15394469282.255562</v>
      </c>
      <c r="F30" cm="1">
        <f t="array" ref="F30">'Sum of Property Damage'!AD32*(1+home_contents_prop)*invol_without+THC!B57</f>
        <v>33810807263.543785</v>
      </c>
    </row>
    <row r="31" spans="1:6">
      <c r="A31" s="211">
        <v>2049</v>
      </c>
      <c r="B31" s="211"/>
      <c r="C31" cm="1">
        <f t="array" ref="C31">'Sum of Property Damage'!I33*(1+home_contents_prop)*invol_without+THC!B58</f>
        <v>6115605320.6867695</v>
      </c>
      <c r="D31" cm="1">
        <f t="array" ref="D31">'Sum of Property Damage'!P33*(1+home_contents_prop)*invol_without+THC!B58</f>
        <v>9403502452.4157734</v>
      </c>
      <c r="E31" cm="1">
        <f t="array" ref="E31">'Sum of Property Damage'!W33*(1+home_contents_prop)*invol_without+THC!B58</f>
        <v>20139499374.608433</v>
      </c>
      <c r="F31" cm="1">
        <f t="array" ref="F31">'Sum of Property Damage'!AD33*(1+home_contents_prop)*invol_without+THC!B58</f>
        <v>48515312249.266281</v>
      </c>
    </row>
    <row r="32" spans="1:6">
      <c r="A32" s="211">
        <v>2050</v>
      </c>
      <c r="B32" s="211"/>
      <c r="C32" cm="1">
        <f t="array" ref="C32">'Sum of Property Damage'!I34*(1+home_contents_prop)*invol_without+THC!B59</f>
        <v>7182294842.1965714</v>
      </c>
      <c r="D32" cm="1">
        <f t="array" ref="D32">'Sum of Property Damage'!P34*(1+home_contents_prop)*invol_without+THC!B59</f>
        <v>12243292206.678127</v>
      </c>
      <c r="E32" cm="1">
        <f t="array" ref="E32">'Sum of Property Damage'!W34*(1+home_contents_prop)*invol_without+THC!B59</f>
        <v>29773043489.036057</v>
      </c>
      <c r="F32" cm="1">
        <f t="array" ref="F32">'Sum of Property Damage'!AD34*(1+home_contents_prop)*invol_without+THC!B59</f>
        <v>87269385290.785568</v>
      </c>
    </row>
    <row r="33" spans="1:6">
      <c r="A33" s="211">
        <v>2051</v>
      </c>
      <c r="B33" s="211"/>
      <c r="C33" cm="1">
        <f t="array" ref="C33">'Sum of Property Damage'!I35*(1+home_contents_prop)*invol_without+THC!B60</f>
        <v>8515932424.3625565</v>
      </c>
      <c r="D33" cm="1">
        <f t="array" ref="D33">'Sum of Property Damage'!P35*(1+home_contents_prop)*invol_without+THC!B60</f>
        <v>16166023013.524357</v>
      </c>
      <c r="E33" cm="1">
        <f t="array" ref="E33">'Sum of Property Damage'!W35*(1+home_contents_prop)*invol_without+THC!B60</f>
        <v>44526992817.21373</v>
      </c>
      <c r="F33" cm="1">
        <f t="array" ref="F33">'Sum of Property Damage'!AD35*(1+home_contents_prop)*invol_without+THC!B60</f>
        <v>158360036102.76123</v>
      </c>
    </row>
    <row r="34" spans="1:6">
      <c r="A34" s="211">
        <v>2052</v>
      </c>
      <c r="B34" s="211"/>
      <c r="C34" cm="1">
        <f t="array" ref="C34">'Sum of Property Damage'!I36*(1+home_contents_prop)*invol_without+THC!B61</f>
        <v>10185646864.380926</v>
      </c>
      <c r="D34" cm="1">
        <f t="array" ref="D34">'Sum of Property Damage'!P36*(1+home_contents_prop)*invol_without+THC!B61</f>
        <v>21590236694.439526</v>
      </c>
      <c r="E34" cm="1">
        <f t="array" ref="E34">'Sum of Property Damage'!W36*(1+home_contents_prop)*invol_without+THC!B61</f>
        <v>67133964854.191277</v>
      </c>
      <c r="F34" cm="1">
        <f t="array" ref="F34">'Sum of Property Damage'!AD36*(1+home_contents_prop)*invol_without+THC!B61</f>
        <v>288796893550.08533</v>
      </c>
    </row>
    <row r="35" spans="1:6">
      <c r="A35" s="211">
        <v>2053</v>
      </c>
      <c r="B35" s="211"/>
      <c r="C35" cm="1">
        <f t="array" ref="C35">'Sum of Property Damage'!I37*(1+home_contents_prop)*invol_without+THC!B62</f>
        <v>12278515213.459759</v>
      </c>
      <c r="D35" cm="1">
        <f t="array" ref="D35">'Sum of Property Damage'!P37*(1+home_contents_prop)*invol_without+THC!B62</f>
        <v>29096345097.303638</v>
      </c>
      <c r="E35" cm="1">
        <f t="array" ref="E35">'Sum of Property Damage'!W37*(1+home_contents_prop)*invol_without+THC!B62</f>
        <v>101785113406.7412</v>
      </c>
      <c r="F35" cm="1">
        <f t="array" ref="F35">'Sum of Property Damage'!AD37*(1+home_contents_prop)*invol_without+THC!B62</f>
        <v>528150338482.43091</v>
      </c>
    </row>
    <row r="36" spans="1:6">
      <c r="A36" s="211">
        <v>2054</v>
      </c>
      <c r="B36" s="211"/>
      <c r="C36" cm="1">
        <f t="array" ref="C36">'Sum of Property Damage'!I38*(1+home_contents_prop)*invol_without+THC!B63</f>
        <v>14904223681.386084</v>
      </c>
      <c r="D36" cm="1">
        <f t="array" ref="D36">'Sum of Property Damage'!P38*(1+home_contents_prop)*invol_without+THC!B63</f>
        <v>39489235061.368057</v>
      </c>
      <c r="E36" cm="1">
        <f t="array" ref="E36">'Sum of Property Damage'!W38*(1+home_contents_prop)*invol_without+THC!B63</f>
        <v>154908627442.1655</v>
      </c>
      <c r="F36" cm="1">
        <f t="array" ref="F36">'Sum of Property Damage'!AD38*(1+home_contents_prop)*invol_without+THC!B63</f>
        <v>967396183765.47034</v>
      </c>
    </row>
    <row r="37" spans="1:6">
      <c r="A37" s="211">
        <v>2055</v>
      </c>
      <c r="B37" s="211"/>
      <c r="C37" cm="1">
        <f t="array" ref="C37">'Sum of Property Damage'!I39*(1+home_contents_prop)*invol_without+THC!B64</f>
        <v>18200938929.021351</v>
      </c>
      <c r="D37" cm="1">
        <f t="array" ref="D37">'Sum of Property Damage'!P39*(1+home_contents_prop)*invol_without+THC!B64</f>
        <v>53885086563.921021</v>
      </c>
      <c r="E37" cm="1">
        <f t="array" ref="E37">'Sum of Property Damage'!W39*(1+home_contents_prop)*invol_without+THC!B64</f>
        <v>236363756497.15152</v>
      </c>
      <c r="F37" cm="1">
        <f t="array" ref="F37">'Sum of Property Damage'!AD39*(1+home_contents_prop)*invol_without+THC!B64</f>
        <v>1773501051711.7358</v>
      </c>
    </row>
    <row r="38" spans="1:6">
      <c r="A38" s="211">
        <v>2056</v>
      </c>
      <c r="B38" s="211"/>
      <c r="C38" cm="1">
        <f t="array" ref="C38">'Sum of Property Damage'!I40*(1+home_contents_prop)*invol_without+THC!B65</f>
        <v>22342704074.095985</v>
      </c>
      <c r="D38" cm="1">
        <f t="array" ref="D38">'Sum of Property Damage'!P40*(1+home_contents_prop)*invol_without+THC!B65</f>
        <v>73831768772.647568</v>
      </c>
      <c r="E38" cm="1">
        <f t="array" ref="E38">'Sum of Property Damage'!W40*(1+home_contents_prop)*invol_without+THC!B65</f>
        <v>361272151443.93707</v>
      </c>
      <c r="F38" cm="1">
        <f t="array" ref="F38">'Sum of Property Damage'!AD40*(1+home_contents_prop)*invol_without+THC!B65</f>
        <v>3252896433079.1846</v>
      </c>
    </row>
    <row r="39" spans="1:6">
      <c r="A39" s="211">
        <v>2057</v>
      </c>
      <c r="B39" s="211"/>
      <c r="C39" cm="1">
        <f t="array" ref="C39">'Sum of Property Damage'!I41*(1+home_contents_prop)*invol_without+THC!B66</f>
        <v>27548755362.765713</v>
      </c>
      <c r="D39" cm="1">
        <f t="array" ref="D39">'Sum of Property Damage'!P41*(1+home_contents_prop)*invol_without+THC!B66</f>
        <v>101475800641.45485</v>
      </c>
      <c r="E39" cm="1">
        <f t="array" ref="E39">'Sum of Property Damage'!W41*(1+home_contents_prop)*invol_without+THC!B66</f>
        <v>552826689980.02356</v>
      </c>
      <c r="F39" cm="1">
        <f t="array" ref="F39">'Sum of Property Damage'!AD41*(1+home_contents_prop)*invol_without+THC!B66</f>
        <v>5967971738909.3232</v>
      </c>
    </row>
    <row r="40" spans="1:6">
      <c r="A40" s="211">
        <v>2058</v>
      </c>
      <c r="B40" s="211"/>
      <c r="C40" cm="1">
        <f t="array" ref="C40">'Sum of Property Damage'!I42*(1+home_contents_prop)*invol_without+THC!B67</f>
        <v>34095258284.207886</v>
      </c>
      <c r="D40" cm="1">
        <f t="array" ref="D40">'Sum of Property Damage'!P42*(1+home_contents_prop)*invol_without+THC!B67</f>
        <v>139793885417.7388</v>
      </c>
      <c r="E40" cm="1">
        <f t="array" ref="E40">'Sum of Property Damage'!W42*(1+home_contents_prop)*invol_without+THC!B67</f>
        <v>846599522831.51001</v>
      </c>
      <c r="F40" cm="1">
        <f t="array" ref="F40">'Sum of Property Damage'!AD42*(1+home_contents_prop)*invol_without+THC!B67</f>
        <v>10950872367657.799</v>
      </c>
    </row>
    <row r="41" spans="1:6">
      <c r="A41" s="211">
        <v>2059</v>
      </c>
      <c r="B41" s="211"/>
      <c r="C41" cm="1">
        <f t="array" ref="C41">'Sum of Property Damage'!I43*(1+home_contents_prop)*invol_without+THC!B68</f>
        <v>42330091432.906586</v>
      </c>
      <c r="D41" cm="1">
        <f t="array" ref="D41">'Sum of Property Damage'!P43*(1+home_contents_prop)*invol_without+THC!B68</f>
        <v>192913993757.43896</v>
      </c>
      <c r="E41" cm="1">
        <f t="array" ref="E41">'Sum of Property Damage'!W43*(1+home_contents_prop)*invol_without+THC!B68</f>
        <v>1297149555123.0774</v>
      </c>
      <c r="F41" cm="1">
        <f t="array" ref="F41">'Sum of Property Damage'!AD43*(1+home_contents_prop)*invol_without+THC!B68</f>
        <v>20095880304620.891</v>
      </c>
    </row>
    <row r="42" spans="1:6">
      <c r="A42" s="211">
        <v>2060</v>
      </c>
      <c r="B42" s="211"/>
      <c r="C42" cm="1">
        <f t="array" ref="C42">'Sum of Property Damage'!I44*(1+home_contents_prop)*invol_without+THC!B69</f>
        <v>53172583516.06044</v>
      </c>
      <c r="D42" cm="1">
        <f t="array" ref="D42">'Sum of Property Damage'!P44*(1+home_contents_prop)*invol_without+THC!B69</f>
        <v>282354008195.16089</v>
      </c>
      <c r="E42" cm="1">
        <f t="array" ref="E42">'Sum of Property Damage'!W44*(1+home_contents_prop)*invol_without+THC!B69</f>
        <v>2240421724148.3716</v>
      </c>
      <c r="F42" cm="1">
        <f t="array" ref="F42">'Sum of Property Damage'!AD44*(1+home_contents_prop)*invol_without+THC!B69</f>
        <v>47589269188134.648</v>
      </c>
    </row>
    <row r="43" spans="1:6">
      <c r="A43" s="211">
        <v>2061</v>
      </c>
      <c r="B43" s="211"/>
      <c r="C43" cm="1">
        <f t="array" ref="C43">'Sum of Property Damage'!I45*(1+home_contents_prop)*invol_without+THC!B70</f>
        <v>66949341574.968475</v>
      </c>
      <c r="D43" cm="1">
        <f t="array" ref="D43">'Sum of Property Damage'!P45*(1+home_contents_prop)*invol_without+THC!B70</f>
        <v>413786411945.70319</v>
      </c>
      <c r="E43" cm="1">
        <f t="array" ref="E43">'Sum of Property Damage'!W45*(1+home_contents_prop)*invol_without+THC!B70</f>
        <v>3870949224708.1797</v>
      </c>
      <c r="F43" cm="1">
        <f t="array" ref="F43">'Sum of Property Damage'!AD45*(1+home_contents_prop)*invol_without+THC!B70</f>
        <v>112701436245202.34</v>
      </c>
    </row>
    <row r="44" spans="1:6">
      <c r="A44" s="211">
        <v>2062</v>
      </c>
      <c r="B44" s="211"/>
      <c r="C44" cm="1">
        <f t="array" ref="C44">'Sum of Property Damage'!I46*(1+home_contents_prop)*invol_without+THC!B71</f>
        <v>84457672603.562622</v>
      </c>
      <c r="D44" cm="1">
        <f t="array" ref="D44">'Sum of Property Damage'!P46*(1+home_contents_prop)*invol_without+THC!B71</f>
        <v>606937056501.54126</v>
      </c>
      <c r="E44" cm="1">
        <f t="array" ref="E44">'Sum of Property Damage'!W46*(1+home_contents_prop)*invol_without+THC!B71</f>
        <v>6689482500294.5986</v>
      </c>
      <c r="F44" cm="1">
        <f t="array" ref="F44">'Sum of Property Damage'!AD46*(1+home_contents_prop)*invol_without+THC!B71</f>
        <v>266905665279853.47</v>
      </c>
    </row>
    <row r="45" spans="1:6">
      <c r="A45" s="211">
        <v>2063</v>
      </c>
      <c r="B45" s="211"/>
      <c r="C45" cm="1">
        <f t="array" ref="C45">'Sum of Property Damage'!I47*(1+home_contents_prop)*invol_without+THC!B72</f>
        <v>106711592707.43784</v>
      </c>
      <c r="D45" cm="1">
        <f t="array" ref="D45">'Sum of Property Damage'!P47*(1+home_contents_prop)*invol_without+THC!B72</f>
        <v>890798177062.57251</v>
      </c>
      <c r="E45" cm="1">
        <f t="array" ref="E45">'Sum of Property Damage'!W47*(1+home_contents_prop)*invol_without+THC!B72</f>
        <v>11561631072414.961</v>
      </c>
      <c r="F45" cm="1">
        <f t="array" ref="F45">'Sum of Property Damage'!AD47*(1+home_contents_prop)*invol_without+THC!B72</f>
        <v>632105465146663</v>
      </c>
    </row>
    <row r="46" spans="1:6">
      <c r="A46" s="211">
        <v>2064</v>
      </c>
      <c r="B46" s="211"/>
      <c r="C46" cm="1">
        <f t="array" ref="C46">'Sum of Property Damage'!I48*(1+home_contents_prop)*invol_without+THC!B73</f>
        <v>135000730149.7821</v>
      </c>
      <c r="D46" cm="1">
        <f t="array" ref="D46">'Sum of Property Damage'!P48*(1+home_contents_prop)*invol_without+THC!B73</f>
        <v>1307981357658.6052</v>
      </c>
      <c r="E46" cm="1">
        <f t="array" ref="E46">'Sum of Property Damage'!W48*(1+home_contents_prop)*invol_without+THC!B73</f>
        <v>19983708840102.051</v>
      </c>
      <c r="F46" cm="1">
        <f t="array" ref="F46">'Sum of Property Damage'!AD48*(1+home_contents_prop)*invol_without+THC!B73</f>
        <v>1497003331093982.5</v>
      </c>
    </row>
    <row r="47" spans="1:6">
      <c r="A47" s="211">
        <v>2065</v>
      </c>
      <c r="B47" s="211"/>
      <c r="C47" cm="1">
        <f t="array" ref="C47">'Sum of Property Damage'!I49*(1+home_contents_prop)*invol_without+THC!B74</f>
        <v>170965238679.22824</v>
      </c>
      <c r="D47" cm="1">
        <f t="array" ref="D47">'Sum of Property Damage'!P49*(1+home_contents_prop)*invol_without+THC!B74</f>
        <v>1921115339940.9365</v>
      </c>
      <c r="E47" cm="1">
        <f t="array" ref="E47">'Sum of Property Damage'!W49*(1+home_contents_prop)*invol_without+THC!B74</f>
        <v>34542280804436.648</v>
      </c>
      <c r="F47" cm="1">
        <f t="array" ref="F47">'Sum of Property Damage'!AD49*(1+home_contents_prop)*invol_without+THC!B74</f>
        <v>3545329629459208.5</v>
      </c>
    </row>
    <row r="48" spans="1:6">
      <c r="A48" s="211">
        <v>2066</v>
      </c>
      <c r="B48" s="211"/>
      <c r="C48" cm="1">
        <f t="array" ref="C48">'Sum of Property Damage'!I50*(1+home_contents_prop)*invol_without+THC!B75</f>
        <v>216691072852.69208</v>
      </c>
      <c r="D48" cm="1">
        <f t="array" ref="D48">'Sum of Property Damage'!P50*(1+home_contents_prop)*invol_without+THC!B75</f>
        <v>2822249258951.1338</v>
      </c>
      <c r="E48" cm="1">
        <f t="array" ref="E48">'Sum of Property Damage'!W50*(1+home_contents_prop)*invol_without+THC!B75</f>
        <v>59708546841401.344</v>
      </c>
      <c r="F48" cm="1">
        <f t="array" ref="F48">'Sum of Property Damage'!AD50*(1+home_contents_prop)*invol_without+THC!B75</f>
        <v>8396354098317073</v>
      </c>
    </row>
    <row r="49" spans="1:6">
      <c r="A49" s="211">
        <v>2067</v>
      </c>
      <c r="B49" s="211"/>
      <c r="C49" cm="1">
        <f t="array" ref="C49">'Sum of Property Damage'!I51*(1+home_contents_prop)*invol_without+THC!B76</f>
        <v>274831159894.07785</v>
      </c>
      <c r="D49" cm="1">
        <f t="array" ref="D49">'Sum of Property Damage'!P51*(1+home_contents_prop)*invol_without+THC!B76</f>
        <v>4146673131637.2446</v>
      </c>
      <c r="E49" cm="1">
        <f t="array" ref="E49">'Sum of Property Damage'!W51*(1+home_contents_prop)*invol_without+THC!B76</f>
        <v>103211533033471.03</v>
      </c>
      <c r="F49" cm="1">
        <f t="array" ref="F49">'Sum of Property Damage'!AD51*(1+home_contents_prop)*invol_without+THC!B76</f>
        <v>1.9884972207815476E+16</v>
      </c>
    </row>
    <row r="50" spans="1:6">
      <c r="A50" s="211">
        <v>2068</v>
      </c>
      <c r="B50" s="211"/>
      <c r="C50" cm="1">
        <f t="array" ref="C50">'Sum of Property Damage'!I52*(1+home_contents_prop)*invol_without+THC!B77</f>
        <v>348759506958.89459</v>
      </c>
      <c r="D50" cm="1">
        <f t="array" ref="D50">'Sum of Property Damage'!P52*(1+home_contents_prop)*invol_without+THC!B77</f>
        <v>6093230641467.3213</v>
      </c>
      <c r="E50" cm="1">
        <f t="array" ref="E50">'Sum of Property Damage'!W52*(1+home_contents_prop)*invol_without+THC!B77</f>
        <v>178411823985901.53</v>
      </c>
      <c r="F50" cm="1">
        <f t="array" ref="F50">'Sum of Property Damage'!AD52*(1+home_contents_prop)*invol_without+THC!B77</f>
        <v>4.7093317046236136E+16</v>
      </c>
    </row>
    <row r="51" spans="1:6">
      <c r="A51" s="211">
        <v>2069</v>
      </c>
      <c r="B51" s="211"/>
      <c r="C51" cm="1">
        <f t="array" ref="C51">'Sum of Property Damage'!I53*(1+home_contents_prop)*invol_without+THC!B78</f>
        <v>442767195891.79468</v>
      </c>
      <c r="D51" cm="1">
        <f t="array" ref="D51">'Sum of Property Damage'!P53*(1+home_contents_prop)*invol_without+THC!B78</f>
        <v>8954174032364.0684</v>
      </c>
      <c r="E51" cm="1">
        <f t="array" ref="E51">'Sum of Property Damage'!W53*(1+home_contents_prop)*invol_without+THC!B78</f>
        <v>308404854902475.44</v>
      </c>
      <c r="F51" cm="1">
        <f t="array" ref="F51">'Sum of Property Damage'!AD53*(1+home_contents_prop)*invol_without+THC!B78</f>
        <v>1.1153048633879749E+17</v>
      </c>
    </row>
    <row r="52" spans="1:6">
      <c r="A52" s="211">
        <v>2070</v>
      </c>
      <c r="B52" s="211"/>
      <c r="C52" cm="1">
        <f t="array" ref="C52">'Sum of Property Damage'!I54*(1+home_contents_prop)*invol_without+THC!B79</f>
        <v>556863849703.77905</v>
      </c>
      <c r="D52" cm="1">
        <f t="array" ref="D52">'Sum of Property Damage'!P54*(1+home_contents_prop)*invol_without+THC!B79</f>
        <v>13520592142913.57</v>
      </c>
      <c r="E52" cm="1">
        <f t="array" ref="E52">'Sum of Property Damage'!W54*(1+home_contents_prop)*invol_without+THC!B79</f>
        <v>594794791583135.13</v>
      </c>
      <c r="F52" cm="1">
        <f t="array" ref="F52">'Sum of Property Damage'!AD54*(1+home_contents_prop)*invol_without+THC!B79</f>
        <v>3.4824318536572064E+17</v>
      </c>
    </row>
  </sheetData>
  <mergeCells count="51">
    <mergeCell ref="A50:B50"/>
    <mergeCell ref="A51:B51"/>
    <mergeCell ref="A52:B52"/>
    <mergeCell ref="A44:B44"/>
    <mergeCell ref="A45:B45"/>
    <mergeCell ref="A46:B46"/>
    <mergeCell ref="A47:B47"/>
    <mergeCell ref="A48:B48"/>
    <mergeCell ref="A49:B49"/>
    <mergeCell ref="A43:B43"/>
    <mergeCell ref="A32:B32"/>
    <mergeCell ref="A33:B33"/>
    <mergeCell ref="A34:B34"/>
    <mergeCell ref="A35:B35"/>
    <mergeCell ref="A36:B36"/>
    <mergeCell ref="A37:B37"/>
    <mergeCell ref="A38:B38"/>
    <mergeCell ref="A39:B39"/>
    <mergeCell ref="A40:B40"/>
    <mergeCell ref="A41:B41"/>
    <mergeCell ref="A42:B42"/>
    <mergeCell ref="A31:B31"/>
    <mergeCell ref="A20:B20"/>
    <mergeCell ref="A21:B21"/>
    <mergeCell ref="A22:B22"/>
    <mergeCell ref="A23:B23"/>
    <mergeCell ref="A24:B24"/>
    <mergeCell ref="A25:B25"/>
    <mergeCell ref="A26:B26"/>
    <mergeCell ref="A27:B27"/>
    <mergeCell ref="A28:B28"/>
    <mergeCell ref="A29:B29"/>
    <mergeCell ref="A30:B30"/>
    <mergeCell ref="A19:B19"/>
    <mergeCell ref="A8:B8"/>
    <mergeCell ref="A9:B9"/>
    <mergeCell ref="A10:B10"/>
    <mergeCell ref="A11:B11"/>
    <mergeCell ref="A12:B12"/>
    <mergeCell ref="A13:B13"/>
    <mergeCell ref="A14:B14"/>
    <mergeCell ref="A15:B15"/>
    <mergeCell ref="A16:B16"/>
    <mergeCell ref="A17:B17"/>
    <mergeCell ref="A18:B18"/>
    <mergeCell ref="A7:B7"/>
    <mergeCell ref="A2:B2"/>
    <mergeCell ref="A3:B3"/>
    <mergeCell ref="A4:B4"/>
    <mergeCell ref="A5:B5"/>
    <mergeCell ref="A6:B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A46E-6B3A-4732-84A7-D1F7C2B2C362}">
  <dimension ref="A1:F52"/>
  <sheetViews>
    <sheetView workbookViewId="0">
      <selection activeCell="C3" sqref="C3"/>
    </sheetView>
  </sheetViews>
  <sheetFormatPr defaultRowHeight="14.45"/>
  <sheetData>
    <row r="1" spans="1:6">
      <c r="B1" t="s">
        <v>141</v>
      </c>
      <c r="C1" s="80" t="s">
        <v>142</v>
      </c>
      <c r="D1" s="80" t="s">
        <v>143</v>
      </c>
      <c r="E1" s="80" t="s">
        <v>143</v>
      </c>
      <c r="F1" s="80" t="s">
        <v>145</v>
      </c>
    </row>
    <row r="2" spans="1:6">
      <c r="A2" s="211">
        <v>2020</v>
      </c>
      <c r="B2" s="211"/>
      <c r="C2" cm="1">
        <f t="array" ref="C2">'Sum of Property Damage'!I4*(1+material_labour_inflation+home_contents_prop)*rebuild_without</f>
        <v>163259550.44044292</v>
      </c>
      <c r="D2" cm="1">
        <f t="array" ref="D2">'Sum of Property Damage'!P4*(1+home_contents_prop+material_labour_inflation)*rebuild_without</f>
        <v>163259550.44044289</v>
      </c>
      <c r="E2" cm="1">
        <f t="array" ref="E2">'Sum of Property Damage'!W4*(1+home_contents_prop+material_labour_inflation)*rebuild_without</f>
        <v>163259550.44044289</v>
      </c>
      <c r="F2" cm="1">
        <f t="array" ref="F2">'Sum of Property Damage'!AD4*(1+home_contents_prop+material_labour_inflation)*rebuild_without</f>
        <v>163259550.44044289</v>
      </c>
    </row>
    <row r="3" spans="1:6">
      <c r="A3" s="211">
        <v>2021</v>
      </c>
      <c r="B3" s="211"/>
      <c r="C3" cm="1">
        <f t="array" ref="C3">'Sum of Property Damage'!I5*(1+material_labour_inflation+home_contents_prop)*rebuild_without</f>
        <v>172517626.37923032</v>
      </c>
      <c r="D3" cm="1">
        <f t="array" ref="D3">'Sum of Property Damage'!P5*(1+home_contents_prop+material_labour_inflation)*rebuild_without</f>
        <v>172517626.37923029</v>
      </c>
      <c r="E3" cm="1">
        <f t="array" ref="E3">'Sum of Property Damage'!W5*(1+home_contents_prop+material_labour_inflation)*rebuild_without</f>
        <v>172517626.37923029</v>
      </c>
      <c r="F3" cm="1">
        <f t="array" ref="F3">'Sum of Property Damage'!AD5*(1+home_contents_prop+material_labour_inflation)*rebuild_without</f>
        <v>172517626.37923029</v>
      </c>
    </row>
    <row r="4" spans="1:6">
      <c r="A4" s="211">
        <v>2022</v>
      </c>
      <c r="B4" s="211"/>
      <c r="C4" cm="1">
        <f t="array" ref="C4">'Sum of Property Damage'!I6*(1+material_labour_inflation+home_contents_prop)*rebuild_without</f>
        <v>175967978.90681493</v>
      </c>
      <c r="D4" cm="1">
        <f t="array" ref="D4">'Sum of Property Damage'!P6*(1+home_contents_prop+material_labour_inflation)*rebuild_without</f>
        <v>175967978.9068149</v>
      </c>
      <c r="E4" cm="1">
        <f t="array" ref="E4">'Sum of Property Damage'!W6*(1+home_contents_prop+material_labour_inflation)*rebuild_without</f>
        <v>175967978.9068149</v>
      </c>
      <c r="F4" cm="1">
        <f t="array" ref="F4">'Sum of Property Damage'!AD6*(1+home_contents_prop+material_labour_inflation)*rebuild_without</f>
        <v>175967978.9068149</v>
      </c>
    </row>
    <row r="5" spans="1:6">
      <c r="A5" s="211">
        <v>2023</v>
      </c>
      <c r="B5" s="211"/>
      <c r="C5" cm="1">
        <f t="array" ref="C5">'Sum of Property Damage'!I7*(1+material_labour_inflation+home_contents_prop)*rebuild_without</f>
        <v>179487338.4849512</v>
      </c>
      <c r="D5" cm="1">
        <f t="array" ref="D5">'Sum of Property Damage'!P7*(1+home_contents_prop+material_labour_inflation)*rebuild_without</f>
        <v>179487338.48495117</v>
      </c>
      <c r="E5" cm="1">
        <f t="array" ref="E5">'Sum of Property Damage'!W7*(1+home_contents_prop+material_labour_inflation)*rebuild_without</f>
        <v>179487338.48495117</v>
      </c>
      <c r="F5" cm="1">
        <f t="array" ref="F5">'Sum of Property Damage'!AD7*(1+home_contents_prop+material_labour_inflation)*rebuild_without</f>
        <v>179487338.48495117</v>
      </c>
    </row>
    <row r="6" spans="1:6">
      <c r="A6" s="211">
        <v>2024</v>
      </c>
      <c r="B6" s="211"/>
      <c r="C6" cm="1">
        <f t="array" ref="C6">'Sum of Property Damage'!I8*(1+material_labour_inflation+home_contents_prop)*rebuild_without</f>
        <v>183077085.25465024</v>
      </c>
      <c r="D6" cm="1">
        <f t="array" ref="D6">'Sum of Property Damage'!P8*(1+home_contents_prop+material_labour_inflation)*rebuild_without</f>
        <v>183077085.25465024</v>
      </c>
      <c r="E6" cm="1">
        <f t="array" ref="E6">'Sum of Property Damage'!W8*(1+home_contents_prop+material_labour_inflation)*rebuild_without</f>
        <v>183077085.25465024</v>
      </c>
      <c r="F6" cm="1">
        <f t="array" ref="F6">'Sum of Property Damage'!AD8*(1+home_contents_prop+material_labour_inflation)*rebuild_without</f>
        <v>183077085.25465024</v>
      </c>
    </row>
    <row r="7" spans="1:6">
      <c r="A7" s="211">
        <v>2025</v>
      </c>
      <c r="B7" s="211"/>
      <c r="C7" cm="1">
        <f t="array" ref="C7">'Sum of Property Damage'!I9*(1+material_labour_inflation+home_contents_prop)*rebuild_without</f>
        <v>186738626.95974323</v>
      </c>
      <c r="D7" cm="1">
        <f t="array" ref="D7">'Sum of Property Damage'!P9*(1+home_contents_prop+material_labour_inflation)*rebuild_without</f>
        <v>186738626.9597432</v>
      </c>
      <c r="E7" cm="1">
        <f t="array" ref="E7">'Sum of Property Damage'!W9*(1+home_contents_prop+material_labour_inflation)*rebuild_without</f>
        <v>186738626.9597432</v>
      </c>
      <c r="F7" cm="1">
        <f t="array" ref="F7">'Sum of Property Damage'!AD9*(1+home_contents_prop+material_labour_inflation)*rebuild_without</f>
        <v>186738626.9597432</v>
      </c>
    </row>
    <row r="8" spans="1:6">
      <c r="A8" s="211">
        <v>2026</v>
      </c>
      <c r="B8" s="211"/>
      <c r="C8" cm="1">
        <f t="array" ref="C8">'Sum of Property Damage'!I10*(1+material_labour_inflation+home_contents_prop)*rebuild_without</f>
        <v>190473399.49893811</v>
      </c>
      <c r="D8" cm="1">
        <f t="array" ref="D8">'Sum of Property Damage'!P10*(1+home_contents_prop+material_labour_inflation)*rebuild_without</f>
        <v>190473399.49893808</v>
      </c>
      <c r="E8" cm="1">
        <f t="array" ref="E8">'Sum of Property Damage'!W10*(1+home_contents_prop+material_labour_inflation)*rebuild_without</f>
        <v>190473399.49893808</v>
      </c>
      <c r="F8" cm="1">
        <f t="array" ref="F8">'Sum of Property Damage'!AD10*(1+home_contents_prop+material_labour_inflation)*rebuild_without</f>
        <v>190473399.49893808</v>
      </c>
    </row>
    <row r="9" spans="1:6">
      <c r="A9" s="211">
        <v>2027</v>
      </c>
      <c r="B9" s="211"/>
      <c r="C9" cm="1">
        <f t="array" ref="C9">'Sum of Property Damage'!I11*(1+material_labour_inflation+home_contents_prop)*rebuild_without</f>
        <v>194282867.48891687</v>
      </c>
      <c r="D9" cm="1">
        <f t="array" ref="D9">'Sum of Property Damage'!P11*(1+home_contents_prop+material_labour_inflation)*rebuild_without</f>
        <v>194282867.48891684</v>
      </c>
      <c r="E9" cm="1">
        <f t="array" ref="E9">'Sum of Property Damage'!W11*(1+home_contents_prop+material_labour_inflation)*rebuild_without</f>
        <v>194282867.48891684</v>
      </c>
      <c r="F9" cm="1">
        <f t="array" ref="F9">'Sum of Property Damage'!AD11*(1+home_contents_prop+material_labour_inflation)*rebuild_without</f>
        <v>194282867.48891684</v>
      </c>
    </row>
    <row r="10" spans="1:6">
      <c r="A10" s="211">
        <v>2028</v>
      </c>
      <c r="B10" s="211"/>
      <c r="C10" cm="1">
        <f t="array" ref="C10">'Sum of Property Damage'!I12*(1+material_labour_inflation+home_contents_prop)*rebuild_without</f>
        <v>198168524.8386952</v>
      </c>
      <c r="D10" cm="1">
        <f t="array" ref="D10">'Sum of Property Damage'!P12*(1+home_contents_prop+material_labour_inflation)*rebuild_without</f>
        <v>198168524.83869517</v>
      </c>
      <c r="E10" cm="1">
        <f t="array" ref="E10">'Sum of Property Damage'!W12*(1+home_contents_prop+material_labour_inflation)*rebuild_without</f>
        <v>198168524.83869517</v>
      </c>
      <c r="F10" cm="1">
        <f t="array" ref="F10">'Sum of Property Damage'!AD12*(1+home_contents_prop+material_labour_inflation)*rebuild_without</f>
        <v>198168524.83869517</v>
      </c>
    </row>
    <row r="11" spans="1:6">
      <c r="A11" s="211">
        <v>2029</v>
      </c>
      <c r="B11" s="211"/>
      <c r="C11" cm="1">
        <f t="array" ref="C11">'Sum of Property Damage'!I13*(1+material_labour_inflation+home_contents_prop)*rebuild_without</f>
        <v>202131895.33546913</v>
      </c>
      <c r="D11" cm="1">
        <f t="array" ref="D11">'Sum of Property Damage'!P13*(1+home_contents_prop+material_labour_inflation)*rebuild_without</f>
        <v>202131895.3354691</v>
      </c>
      <c r="E11" cm="1">
        <f t="array" ref="E11">'Sum of Property Damage'!W13*(1+home_contents_prop+material_labour_inflation)*rebuild_without</f>
        <v>202131895.3354691</v>
      </c>
      <c r="F11" cm="1">
        <f t="array" ref="F11">'Sum of Property Damage'!AD13*(1+home_contents_prop+material_labour_inflation)*rebuild_without</f>
        <v>202131895.3354691</v>
      </c>
    </row>
    <row r="12" spans="1:6">
      <c r="A12" s="211">
        <v>2030</v>
      </c>
      <c r="B12" s="211"/>
      <c r="C12" cm="1">
        <f t="array" ref="C12">'Sum of Property Damage'!I14*(1+material_labour_inflation+home_contents_prop)*rebuild_without</f>
        <v>228626939.91225177</v>
      </c>
      <c r="D12" cm="1">
        <f t="array" ref="D12">'Sum of Property Damage'!P14*(1+home_contents_prop+material_labour_inflation)*rebuild_without</f>
        <v>231628841.11625782</v>
      </c>
      <c r="E12" cm="1">
        <f t="array" ref="E12">'Sum of Property Damage'!W14*(1+home_contents_prop+material_labour_inflation)*rebuild_without</f>
        <v>238471773.87456575</v>
      </c>
      <c r="F12" cm="1">
        <f t="array" ref="F12">'Sum of Property Damage'!AD14*(1+home_contents_prop+material_labour_inflation)*rebuild_without</f>
        <v>242770512.89266518</v>
      </c>
    </row>
    <row r="13" spans="1:6">
      <c r="A13" s="211">
        <v>2031</v>
      </c>
      <c r="B13" s="211"/>
      <c r="C13" cm="1">
        <f t="array" ref="C13">'Sum of Property Damage'!I15*(1+material_labour_inflation+home_contents_prop)*rebuild_without</f>
        <v>258594901.94206989</v>
      </c>
      <c r="D13" cm="1">
        <f t="array" ref="D13">'Sum of Property Damage'!P15*(1+home_contents_prop+material_labour_inflation)*rebuild_without</f>
        <v>265430252.59728044</v>
      </c>
      <c r="E13" cm="1">
        <f t="array" ref="E13">'Sum of Property Damage'!W15*(1+home_contents_prop+material_labour_inflation)*rebuild_without</f>
        <v>281344944.79705679</v>
      </c>
      <c r="F13" cm="1">
        <f t="array" ref="F13">'Sum of Property Damage'!AD15*(1+home_contents_prop+material_labour_inflation)*rebuild_without</f>
        <v>291579524.50973547</v>
      </c>
    </row>
    <row r="14" spans="1:6">
      <c r="A14" s="211">
        <v>2032</v>
      </c>
      <c r="B14" s="211"/>
      <c r="C14" cm="1">
        <f t="array" ref="C14">'Sum of Property Damage'!I16*(1+material_labour_inflation+home_contents_prop)*rebuild_without</f>
        <v>292491004.49883264</v>
      </c>
      <c r="D14" cm="1">
        <f t="array" ref="D14">'Sum of Property Damage'!P16*(1+home_contents_prop+material_labour_inflation)*rebuild_without</f>
        <v>304164277.01459944</v>
      </c>
      <c r="E14" cm="1">
        <f t="array" ref="E14">'Sum of Property Damage'!W16*(1+home_contents_prop+material_labour_inflation)*rebuild_without</f>
        <v>331925983.00750601</v>
      </c>
      <c r="F14" cm="1">
        <f t="array" ref="F14">'Sum of Property Damage'!AD16*(1+home_contents_prop+material_labour_inflation)*rebuild_without</f>
        <v>350201587.91241783</v>
      </c>
    </row>
    <row r="15" spans="1:6">
      <c r="A15" s="211">
        <v>2033</v>
      </c>
      <c r="B15" s="211"/>
      <c r="C15" cm="1">
        <f t="array" ref="C15">'Sum of Property Damage'!I17*(1+material_labour_inflation+home_contents_prop)*rebuild_without</f>
        <v>330830140.38653052</v>
      </c>
      <c r="D15" cm="1">
        <f t="array" ref="D15">'Sum of Property Damage'!P17*(1+home_contents_prop+material_labour_inflation)*rebuild_without</f>
        <v>348550726.6279183</v>
      </c>
      <c r="E15" cm="1">
        <f t="array" ref="E15">'Sum of Property Damage'!W17*(1+home_contents_prop+material_labour_inflation)*rebuild_without</f>
        <v>391600632.01054454</v>
      </c>
      <c r="F15" cm="1">
        <f t="array" ref="F15">'Sum of Property Damage'!AD17*(1+home_contents_prop+material_labour_inflation)*rebuild_without</f>
        <v>420609617.16220945</v>
      </c>
    </row>
    <row r="16" spans="1:6">
      <c r="A16" s="211">
        <v>2034</v>
      </c>
      <c r="B16" s="211"/>
      <c r="C16" cm="1">
        <f t="array" ref="C16">'Sum of Property Damage'!I18*(1+material_labour_inflation+home_contents_prop)*rebuild_without</f>
        <v>374194693.52811617</v>
      </c>
      <c r="D16" cm="1">
        <f t="array" ref="D16">'Sum of Property Damage'!P18*(1+home_contents_prop+material_labour_inflation)*rebuild_without</f>
        <v>399414455.32414913</v>
      </c>
      <c r="E16" cm="1">
        <f t="array" ref="E16">'Sum of Property Damage'!W18*(1+home_contents_prop+material_labour_inflation)*rebuild_without</f>
        <v>462003768.43529624</v>
      </c>
      <c r="F16" cm="1">
        <f t="array" ref="F16">'Sum of Property Damage'!AD18*(1+home_contents_prop+material_labour_inflation)*rebuild_without</f>
        <v>505173180.69267166</v>
      </c>
    </row>
    <row r="17" spans="1:6">
      <c r="A17" s="211">
        <v>2035</v>
      </c>
      <c r="B17" s="211"/>
      <c r="C17" cm="1">
        <f t="array" ref="C17">'Sum of Property Damage'!I19*(1+material_labour_inflation+home_contents_prop)*rebuild_without</f>
        <v>423243385.56639457</v>
      </c>
      <c r="D17" cm="1">
        <f t="array" ref="D17">'Sum of Property Damage'!P19*(1+home_contents_prop+material_labour_inflation)*rebuild_without</f>
        <v>457700687.25803798</v>
      </c>
      <c r="E17" cm="1">
        <f t="array" ref="E17">'Sum of Property Damage'!W19*(1+home_contents_prop+material_labour_inflation)*rebuild_without</f>
        <v>545064191.93589914</v>
      </c>
      <c r="F17" cm="1">
        <f t="array" ref="F17">'Sum of Property Damage'!AD19*(1+home_contents_prop+material_labour_inflation)*rebuild_without</f>
        <v>606738248.67093337</v>
      </c>
    </row>
    <row r="18" spans="1:6">
      <c r="A18" s="211">
        <v>2036</v>
      </c>
      <c r="B18" s="211"/>
      <c r="C18" cm="1">
        <f t="array" ref="C18">'Sum of Property Damage'!I20*(1+material_labour_inflation+home_contents_prop)*rebuild_without</f>
        <v>478721282.05966645</v>
      </c>
      <c r="D18" cm="1">
        <f t="array" ref="D18">'Sum of Property Damage'!P20*(1+home_contents_prop+material_labour_inflation)*rebuild_without</f>
        <v>524492582.38905352</v>
      </c>
      <c r="E18" cm="1">
        <f t="array" ref="E18">'Sum of Property Damage'!W20*(1+home_contents_prop+material_labour_inflation)*rebuild_without</f>
        <v>643057467.55471075</v>
      </c>
      <c r="F18" cm="1">
        <f t="array" ref="F18">'Sum of Property Damage'!AD20*(1+home_contents_prop+material_labour_inflation)*rebuild_without</f>
        <v>728722973.56622446</v>
      </c>
    </row>
    <row r="19" spans="1:6">
      <c r="A19" s="211">
        <v>2037</v>
      </c>
      <c r="B19" s="211"/>
      <c r="C19" cm="1">
        <f t="array" ref="C19">'Sum of Property Damage'!I21*(1+material_labour_inflation+home_contents_prop)*rebuild_without</f>
        <v>541471110.26948333</v>
      </c>
      <c r="D19" cm="1">
        <f t="array" ref="D19">'Sum of Property Damage'!P21*(1+home_contents_prop+material_labour_inflation)*rebuild_without</f>
        <v>601031365.34302211</v>
      </c>
      <c r="E19" cm="1">
        <f t="array" ref="E19">'Sum of Property Damage'!W21*(1+home_contents_prop+material_labour_inflation)*rebuild_without</f>
        <v>758668268.24409938</v>
      </c>
      <c r="F19" cm="1">
        <f t="array" ref="F19">'Sum of Property Damage'!AD21*(1+home_contents_prop+material_labour_inflation)*rebuild_without</f>
        <v>875232727.40171397</v>
      </c>
    </row>
    <row r="20" spans="1:6">
      <c r="A20" s="211">
        <v>2038</v>
      </c>
      <c r="B20" s="211"/>
      <c r="C20" cm="1">
        <f t="array" ref="C20">'Sum of Property Damage'!I22*(1+material_labour_inflation+home_contents_prop)*rebuild_without</f>
        <v>612446060.4613868</v>
      </c>
      <c r="D20" cm="1">
        <f t="array" ref="D20">'Sum of Property Damage'!P22*(1+home_contents_prop+material_labour_inflation)*rebuild_without</f>
        <v>688739391.66243708</v>
      </c>
      <c r="E20" cm="1">
        <f t="array" ref="E20">'Sum of Property Damage'!W22*(1+home_contents_prop+material_labour_inflation)*rebuild_without</f>
        <v>895063925.51382828</v>
      </c>
      <c r="F20" cm="1">
        <f t="array" ref="F20">'Sum of Property Damage'!AD22*(1+home_contents_prop+material_labour_inflation)*rebuild_without</f>
        <v>1051198267.2458286</v>
      </c>
    </row>
    <row r="21" spans="1:6">
      <c r="A21" s="211">
        <v>2039</v>
      </c>
      <c r="B21" s="211"/>
      <c r="C21" cm="1">
        <f t="array" ref="C21">'Sum of Property Damage'!I23*(1+material_labour_inflation+home_contents_prop)*rebuild_without</f>
        <v>692724265.17454445</v>
      </c>
      <c r="D21" cm="1">
        <f t="array" ref="D21">'Sum of Property Damage'!P23*(1+home_contents_prop+material_labour_inflation)*rebuild_without</f>
        <v>789246580.09622324</v>
      </c>
      <c r="E21" cm="1">
        <f t="array" ref="E21">'Sum of Property Damage'!W23*(1+home_contents_prop+material_labour_inflation)*rebuild_without</f>
        <v>1055981203.2344807</v>
      </c>
      <c r="F21" cm="1">
        <f t="array" ref="F21">'Sum of Property Damage'!AD23*(1+home_contents_prop+material_labour_inflation)*rebuild_without</f>
        <v>1262541678.8756025</v>
      </c>
    </row>
    <row r="22" spans="1:6">
      <c r="A22" s="211">
        <v>2040</v>
      </c>
      <c r="B22" s="211"/>
      <c r="C22" cm="1">
        <f t="array" ref="C22">'Sum of Property Damage'!I24*(1+material_labour_inflation+home_contents_prop)*rebuild_without</f>
        <v>841083081.41903424</v>
      </c>
      <c r="D22" cm="1">
        <f t="array" ref="D22">'Sum of Property Damage'!P24*(1+home_contents_prop+material_labour_inflation)*rebuild_without</f>
        <v>1004953037.3132657</v>
      </c>
      <c r="E22" cm="1">
        <f t="array" ref="E22">'Sum of Property Damage'!W24*(1+home_contents_prop+material_labour_inflation)*rebuild_without</f>
        <v>1430411440.6698444</v>
      </c>
      <c r="F22" cm="1">
        <f t="array" ref="F22">'Sum of Property Damage'!AD24*(1+home_contents_prop+material_labour_inflation)*rebuild_without</f>
        <v>1846874753.8095095</v>
      </c>
    </row>
    <row r="23" spans="1:6">
      <c r="A23" s="211">
        <v>2041</v>
      </c>
      <c r="B23" s="211"/>
      <c r="C23" cm="1">
        <f t="array" ref="C23">'Sum of Property Damage'!I25*(1+material_labour_inflation+home_contents_prop)*rebuild_without</f>
        <v>1021215489.9339207</v>
      </c>
      <c r="D23" cm="1">
        <f t="array" ref="D23">'Sum of Property Damage'!P25*(1+home_contents_prop+material_labour_inflation)*rebuild_without</f>
        <v>1279613536.0916348</v>
      </c>
      <c r="E23" cm="1">
        <f t="array" ref="E23">'Sum of Property Damage'!W25*(1+home_contents_prop+material_labour_inflation)*rebuild_without</f>
        <v>1937607301.467134</v>
      </c>
      <c r="F23" cm="1">
        <f t="array" ref="F23">'Sum of Property Damage'!AD25*(1+home_contents_prop+material_labour_inflation)*rebuild_without</f>
        <v>2701650498.6169367</v>
      </c>
    </row>
    <row r="24" spans="1:6">
      <c r="A24" s="211">
        <v>2042</v>
      </c>
      <c r="B24" s="211"/>
      <c r="C24" cm="1">
        <f t="array" ref="C24">'Sum of Property Damage'!I26*(1+material_labour_inflation+home_contents_prop)*rebuild_without</f>
        <v>1239926352.0096967</v>
      </c>
      <c r="D24" cm="1">
        <f t="array" ref="D24">'Sum of Property Damage'!P26*(1+home_contents_prop+material_labour_inflation)*rebuild_without</f>
        <v>1629340616.8775241</v>
      </c>
      <c r="E24" cm="1">
        <f t="array" ref="E24">'Sum of Property Damage'!W26*(1+home_contents_prop+material_labour_inflation)*rebuild_without</f>
        <v>2624644873.4642706</v>
      </c>
      <c r="F24" cm="1">
        <f t="array" ref="F24">'Sum of Property Damage'!AD26*(1+home_contents_prop+material_labour_inflation)*rebuild_without</f>
        <v>3952035947.008224</v>
      </c>
    </row>
    <row r="25" spans="1:6">
      <c r="A25" s="211">
        <v>2043</v>
      </c>
      <c r="B25" s="211"/>
      <c r="C25" cm="1">
        <f t="array" ref="C25">'Sum of Property Damage'!I27*(1+material_labour_inflation+home_contents_prop)*rebuild_without</f>
        <v>1505477907.0258281</v>
      </c>
      <c r="D25" cm="1">
        <f t="array" ref="D25">'Sum of Property Damage'!P27*(1+home_contents_prop+material_labour_inflation)*rebuild_without</f>
        <v>2074650486.9863465</v>
      </c>
      <c r="E25" cm="1">
        <f t="array" ref="E25">'Sum of Property Damage'!W27*(1+home_contents_prop+material_labour_inflation)*rebuild_without</f>
        <v>3555292502.5551815</v>
      </c>
      <c r="F25" cm="1">
        <f t="array" ref="F25">'Sum of Property Damage'!AD27*(1+home_contents_prop+material_labour_inflation)*rebuild_without</f>
        <v>5781128289.7032223</v>
      </c>
    </row>
    <row r="26" spans="1:6">
      <c r="A26" s="211">
        <v>2044</v>
      </c>
      <c r="B26" s="211"/>
      <c r="C26" cm="1">
        <f t="array" ref="C26">'Sum of Property Damage'!I28*(1+material_labour_inflation+home_contents_prop)*rebuild_without</f>
        <v>1827901895.0354104</v>
      </c>
      <c r="D26" cm="1">
        <f t="array" ref="D26">'Sum of Property Damage'!P28*(1+home_contents_prop+material_labour_inflation)*rebuild_without</f>
        <v>2641666572.7030268</v>
      </c>
      <c r="E26" cm="1">
        <f t="array" ref="E26">'Sum of Property Damage'!W28*(1+home_contents_prop+material_labour_inflation)*rebuild_without</f>
        <v>4815929540.228199</v>
      </c>
      <c r="F26" cm="1">
        <f t="array" ref="F26">'Sum of Property Damage'!AD28*(1+home_contents_prop+material_labour_inflation)*rebuild_without</f>
        <v>8456766271.9028788</v>
      </c>
    </row>
    <row r="27" spans="1:6">
      <c r="A27" s="211">
        <v>2045</v>
      </c>
      <c r="B27" s="211"/>
      <c r="C27" cm="1">
        <f t="array" ref="C27">'Sum of Property Damage'!I29*(1+material_labour_inflation+home_contents_prop)*rebuild_without</f>
        <v>2219378525.7698379</v>
      </c>
      <c r="D27" cm="1">
        <f t="array" ref="D27">'Sum of Property Damage'!P29*(1+home_contents_prop+material_labour_inflation)*rebuild_without</f>
        <v>3363652010.3554583</v>
      </c>
      <c r="E27" cm="1">
        <f t="array" ref="E27">'Sum of Property Damage'!W29*(1+home_contents_prop+material_labour_inflation)*rebuild_without</f>
        <v>6523563762.9741287</v>
      </c>
      <c r="F27" cm="1">
        <f t="array" ref="F27">'Sum of Property Damage'!AD29*(1+home_contents_prop+material_labour_inflation)*rebuild_without</f>
        <v>12370750516.81053</v>
      </c>
    </row>
    <row r="28" spans="1:6">
      <c r="A28" s="211">
        <v>2046</v>
      </c>
      <c r="B28" s="211"/>
      <c r="C28" cm="1">
        <f t="array" ref="C28">'Sum of Property Damage'!I30*(1+material_labour_inflation+home_contents_prop)*rebuild_without</f>
        <v>2694696610.3740916</v>
      </c>
      <c r="D28" cm="1">
        <f t="array" ref="D28">'Sum of Property Damage'!P30*(1+home_contents_prop+material_labour_inflation)*rebuild_without</f>
        <v>4282960977.6192741</v>
      </c>
      <c r="E28" cm="1">
        <f t="array" ref="E28">'Sum of Property Damage'!W30*(1+home_contents_prop+material_labour_inflation)*rebuild_without</f>
        <v>8836691611.4750023</v>
      </c>
      <c r="F28" cm="1">
        <f t="array" ref="F28">'Sum of Property Damage'!AD30*(1+home_contents_prop+material_labour_inflation)*rebuild_without</f>
        <v>18096215909.102226</v>
      </c>
    </row>
    <row r="29" spans="1:6">
      <c r="A29" s="211">
        <v>2047</v>
      </c>
      <c r="B29" s="211"/>
      <c r="C29" cm="1">
        <f t="array" ref="C29">'Sum of Property Damage'!I31*(1+material_labour_inflation+home_contents_prop)*rebuild_without</f>
        <v>3271812238.2674031</v>
      </c>
      <c r="D29" cm="1">
        <f t="array" ref="D29">'Sum of Property Damage'!P31*(1+home_contents_prop+material_labour_inflation)*rebuild_without</f>
        <v>5453523336.9372711</v>
      </c>
      <c r="E29" cm="1">
        <f t="array" ref="E29">'Sum of Property Damage'!W31*(1+home_contents_prop+material_labour_inflation)*rebuild_without</f>
        <v>11970009257.748453</v>
      </c>
      <c r="F29" cm="1">
        <f t="array" ref="F29">'Sum of Property Damage'!AD31*(1+home_contents_prop+material_labour_inflation)*rebuild_without</f>
        <v>26471557225.557468</v>
      </c>
    </row>
    <row r="30" spans="1:6">
      <c r="A30" s="211">
        <v>2048</v>
      </c>
      <c r="B30" s="211"/>
      <c r="C30" cm="1">
        <f t="array" ref="C30">'Sum of Property Damage'!I32*(1+material_labour_inflation+home_contents_prop)*rebuild_without</f>
        <v>3972527104.262866</v>
      </c>
      <c r="D30" cm="1">
        <f t="array" ref="D30">'Sum of Property Damage'!P32*(1+home_contents_prop+material_labour_inflation)*rebuild_without</f>
        <v>6944008348.8809195</v>
      </c>
      <c r="E30" cm="1">
        <f t="array" ref="E30">'Sum of Property Damage'!W32*(1+home_contents_prop+material_labour_inflation)*rebuild_without</f>
        <v>16214339928.364601</v>
      </c>
      <c r="F30" cm="1">
        <f t="array" ref="F30">'Sum of Property Damage'!AD32*(1+home_contents_prop+material_labour_inflation)*rebuild_without</f>
        <v>38723197461.050209</v>
      </c>
    </row>
    <row r="31" spans="1:6">
      <c r="A31" s="211">
        <v>2049</v>
      </c>
      <c r="B31" s="211"/>
      <c r="C31" cm="1">
        <f t="array" ref="C31">'Sum of Property Damage'!I33*(1+material_labour_inflation+home_contents_prop)*rebuild_without</f>
        <v>4823312111.1069527</v>
      </c>
      <c r="D31" cm="1">
        <f t="array" ref="D31">'Sum of Property Damage'!P33*(1+home_contents_prop+material_labour_inflation)*rebuild_without</f>
        <v>8841853049.8868465</v>
      </c>
      <c r="E31" cm="1">
        <f t="array" ref="E31">'Sum of Property Damage'!W33*(1+home_contents_prop+material_labour_inflation)*rebuild_without</f>
        <v>21963627065.900093</v>
      </c>
      <c r="F31" cm="1">
        <f t="array" ref="F31">'Sum of Property Damage'!AD33*(1+home_contents_prop+material_labour_inflation)*rebuild_without</f>
        <v>56645176134.926353</v>
      </c>
    </row>
    <row r="32" spans="1:6">
      <c r="A32" s="211">
        <v>2050</v>
      </c>
      <c r="B32" s="211"/>
      <c r="C32" cm="1">
        <f t="array" ref="C32">'Sum of Property Damage'!I34*(1+material_labour_inflation+home_contents_prop)*rebuild_without</f>
        <v>6075877068.5778952</v>
      </c>
      <c r="D32" cm="1">
        <f t="array" ref="D32">'Sum of Property Damage'!P34*(1+home_contents_prop+material_labour_inflation)*rebuild_without</f>
        <v>12261540514.055351</v>
      </c>
      <c r="E32" cm="1">
        <f t="array" ref="E32">'Sum of Property Damage'!W34*(1+home_contents_prop+material_labour_inflation)*rebuild_without</f>
        <v>33686792081.381706</v>
      </c>
      <c r="F32" cm="1">
        <f t="array" ref="F32">'Sum of Property Damage'!AD34*(1+home_contents_prop+material_labour_inflation)*rebuild_without</f>
        <v>103960098727.96445</v>
      </c>
    </row>
    <row r="33" spans="1:6">
      <c r="A33" s="211">
        <v>2051</v>
      </c>
      <c r="B33" s="211"/>
      <c r="C33" cm="1">
        <f t="array" ref="C33">'Sum of Property Damage'!I35*(1+material_labour_inflation+home_contents_prop)*rebuild_without</f>
        <v>7653720369.3414745</v>
      </c>
      <c r="D33" cm="1">
        <f t="array" ref="D33">'Sum of Property Damage'!P35*(1+home_contents_prop+material_labour_inflation)*rebuild_without</f>
        <v>17003831089.428118</v>
      </c>
      <c r="E33" cm="1">
        <f t="array" ref="E33">'Sum of Property Damage'!W35*(1+home_contents_prop+material_labour_inflation)*rebuild_without</f>
        <v>51667238627.270676</v>
      </c>
      <c r="F33" cm="1">
        <f t="array" ref="F33">'Sum of Property Damage'!AD35*(1+home_contents_prop+material_labour_inflation)*rebuild_without</f>
        <v>190796513754.05093</v>
      </c>
    </row>
    <row r="34" spans="1:6">
      <c r="A34" s="211">
        <v>2052</v>
      </c>
      <c r="B34" s="211"/>
      <c r="C34" cm="1">
        <f t="array" ref="C34">'Sum of Property Damage'!I36*(1+material_labour_inflation+home_contents_prop)*rebuild_without</f>
        <v>9641313481.3116875</v>
      </c>
      <c r="D34" cm="1">
        <f t="array" ref="D34">'Sum of Property Damage'!P36*(1+home_contents_prop+material_labour_inflation)*rebuild_without</f>
        <v>23580256606.938862</v>
      </c>
      <c r="E34" cm="1">
        <f t="array" ref="E34">'Sum of Property Damage'!W36*(1+home_contents_prop+material_labour_inflation)*rebuild_without</f>
        <v>79244813246.635452</v>
      </c>
      <c r="F34" cm="1">
        <f t="array" ref="F34">'Sum of Property Damage'!AD36*(1+home_contents_prop+material_labour_inflation)*rebuild_without</f>
        <v>350166170541.61707</v>
      </c>
    </row>
    <row r="35" spans="1:6">
      <c r="A35" s="211">
        <v>2053</v>
      </c>
      <c r="B35" s="211"/>
      <c r="C35" cm="1">
        <f t="array" ref="C35">'Sum of Property Damage'!I37*(1+material_labour_inflation+home_contents_prop)*rebuild_without</f>
        <v>12145064251.010824</v>
      </c>
      <c r="D35" cm="1">
        <f t="array" ref="D35">'Sum of Property Damage'!P37*(1+home_contents_prop+material_labour_inflation)*rebuild_without</f>
        <v>32700189664.59779</v>
      </c>
      <c r="E35" cm="1">
        <f t="array" ref="E35">'Sum of Property Damage'!W37*(1+home_contents_prop+material_labour_inflation)*rebuild_without</f>
        <v>121542017598.3548</v>
      </c>
      <c r="F35" cm="1">
        <f t="array" ref="F35">'Sum of Property Damage'!AD37*(1+home_contents_prop+material_labour_inflation)*rebuild_without</f>
        <v>642655070468.64221</v>
      </c>
    </row>
    <row r="36" spans="1:6">
      <c r="A36" s="211">
        <v>2054</v>
      </c>
      <c r="B36" s="211"/>
      <c r="C36" cm="1">
        <f t="array" ref="C36">'Sum of Property Damage'!I38*(1+material_labour_inflation+home_contents_prop)*rebuild_without</f>
        <v>15299013557.342979</v>
      </c>
      <c r="D36" cm="1">
        <f t="array" ref="D36">'Sum of Property Damage'!P38*(1+home_contents_prop+material_labour_inflation)*rebuild_without</f>
        <v>45347360799.543167</v>
      </c>
      <c r="E36" cm="1">
        <f t="array" ref="E36">'Sum of Property Damage'!W38*(1+home_contents_prop+material_labour_inflation)*rebuild_without</f>
        <v>186415507042.74005</v>
      </c>
      <c r="F36" cm="1">
        <f t="array" ref="F36">'Sum of Property Damage'!AD38*(1+home_contents_prop+material_labour_inflation)*rebuild_without</f>
        <v>1179455853660.1125</v>
      </c>
    </row>
    <row r="37" spans="1:6">
      <c r="A37" s="211">
        <v>2055</v>
      </c>
      <c r="B37" s="211"/>
      <c r="C37" cm="1">
        <f t="array" ref="C37">'Sum of Property Damage'!I39*(1+material_labour_inflation+home_contents_prop)*rebuild_without</f>
        <v>19272011328.246658</v>
      </c>
      <c r="D37" cm="1">
        <f t="array" ref="D37">'Sum of Property Damage'!P39*(1+home_contents_prop+material_labour_inflation)*rebuild_without</f>
        <v>62885969548.679588</v>
      </c>
      <c r="E37" cm="1">
        <f t="array" ref="E37">'Sum of Property Damage'!W39*(1+home_contents_prop+material_labour_inflation)*rebuild_without</f>
        <v>285915455022.62793</v>
      </c>
      <c r="F37" cm="1">
        <f t="array" ref="F37">'Sum of Property Damage'!AD39*(1+home_contents_prop+material_labour_inflation)*rebuild_without</f>
        <v>2164638815840.4534</v>
      </c>
    </row>
    <row r="38" spans="1:6">
      <c r="A38" s="211">
        <v>2056</v>
      </c>
      <c r="B38" s="211"/>
      <c r="C38" cm="1">
        <f t="array" ref="C38">'Sum of Property Damage'!I40*(1+material_labour_inflation+home_contents_prop)*rebuild_without</f>
        <v>24276756095.676777</v>
      </c>
      <c r="D38" cm="1">
        <f t="array" ref="D38">'Sum of Property Damage'!P40*(1+home_contents_prop+material_labour_inflation)*rebuild_without</f>
        <v>87207835171.684265</v>
      </c>
      <c r="E38" cm="1">
        <f t="array" ref="E38">'Sum of Property Damage'!W40*(1+home_contents_prop+material_labour_inflation)*rebuild_without</f>
        <v>438523858436.59357</v>
      </c>
      <c r="F38" cm="1">
        <f t="array" ref="F38">'Sum of Property Damage'!AD40*(1+home_contents_prop+material_labour_inflation)*rebuild_without</f>
        <v>3972731313768.562</v>
      </c>
    </row>
    <row r="39" spans="1:6">
      <c r="A39" s="211">
        <v>2057</v>
      </c>
      <c r="B39" s="211"/>
      <c r="C39" cm="1">
        <f t="array" ref="C39">'Sum of Property Damage'!I41*(1+material_labour_inflation+home_contents_prop)*rebuild_without</f>
        <v>30581182030.811855</v>
      </c>
      <c r="D39" cm="1">
        <f t="array" ref="D39">'Sum of Property Damage'!P41*(1+home_contents_prop+material_labour_inflation)*rebuild_without</f>
        <v>120936459593.65411</v>
      </c>
      <c r="E39" cm="1">
        <f t="array" ref="E39">'Sum of Property Damage'!W41*(1+home_contents_prop+material_labour_inflation)*rebuild_without</f>
        <v>672587546563.01587</v>
      </c>
      <c r="F39" cm="1">
        <f t="array" ref="F39">'Sum of Property Damage'!AD41*(1+home_contents_prop+material_labour_inflation)*rebuild_without</f>
        <v>7291098161921.0488</v>
      </c>
    </row>
    <row r="40" spans="1:6">
      <c r="A40" s="211">
        <v>2058</v>
      </c>
      <c r="B40" s="211"/>
      <c r="C40" cm="1">
        <f t="array" ref="C40">'Sum of Property Damage'!I42*(1+material_labour_inflation+home_contents_prop)*rebuild_without</f>
        <v>38522803076.15699</v>
      </c>
      <c r="D40" cm="1">
        <f t="array" ref="D40">'Sum of Property Damage'!P42*(1+home_contents_prop+material_labour_inflation)*rebuild_without</f>
        <v>167710014017.13919</v>
      </c>
      <c r="E40" cm="1">
        <f t="array" ref="E40">'Sum of Property Damage'!W42*(1+home_contents_prop+material_labour_inflation)*rebuild_without</f>
        <v>1031583570856.1929</v>
      </c>
      <c r="F40" cm="1">
        <f t="array" ref="F40">'Sum of Property Damage'!AD42*(1+home_contents_prop+material_labour_inflation)*rebuild_without</f>
        <v>13381250381199.432</v>
      </c>
    </row>
    <row r="41" spans="1:6">
      <c r="A41" s="211">
        <v>2059</v>
      </c>
      <c r="B41" s="211"/>
      <c r="C41" cm="1">
        <f t="array" ref="C41">'Sum of Property Damage'!I43*(1+material_labour_inflation+home_contents_prop)*rebuild_without</f>
        <v>48526782102.443581</v>
      </c>
      <c r="D41" cm="1">
        <f t="array" ref="D41">'Sum of Property Damage'!P43*(1+home_contents_prop+material_labour_inflation)*rebuild_without</f>
        <v>232573773832.42758</v>
      </c>
      <c r="E41" cm="1">
        <f t="array" ref="E41">'Sum of Property Damage'!W43*(1+home_contents_prop+material_labour_inflation)*rebuild_without</f>
        <v>1582195015501.5413</v>
      </c>
      <c r="F41" cm="1">
        <f t="array" ref="F41">'Sum of Property Damage'!AD43*(1+home_contents_prop+material_labour_inflation)*rebuild_without</f>
        <v>24558421487109.98</v>
      </c>
    </row>
    <row r="42" spans="1:6">
      <c r="A42" s="211">
        <v>2060</v>
      </c>
      <c r="B42" s="211"/>
      <c r="C42" cm="1">
        <f t="array" ref="C42">'Sum of Property Damage'!I44*(1+material_labour_inflation+home_contents_prop)*rebuild_without</f>
        <v>61716720576.075287</v>
      </c>
      <c r="D42" cm="1">
        <f t="array" ref="D42">'Sum of Property Damage'!P44*(1+home_contents_prop+material_labour_inflation)*rebuild_without</f>
        <v>341827350739.42023</v>
      </c>
      <c r="E42" cm="1">
        <f t="array" ref="E42">'Sum of Property Damage'!W44*(1+home_contents_prop+material_labour_inflation)*rebuild_without</f>
        <v>2735021225793.3447</v>
      </c>
      <c r="F42" cm="1">
        <f t="array" ref="F42">'Sum of Property Damage'!AD44*(1+home_contents_prop+material_labour_inflation)*rebuild_without</f>
        <v>58161390348443.234</v>
      </c>
    </row>
    <row r="43" spans="1:6">
      <c r="A43" s="211">
        <v>2061</v>
      </c>
      <c r="B43" s="211"/>
      <c r="C43" cm="1">
        <f t="array" ref="C43">'Sum of Property Damage'!I45*(1+material_labour_inflation+home_contents_prop)*rebuild_without</f>
        <v>78491781932.384842</v>
      </c>
      <c r="D43" cm="1">
        <f t="array" ref="D43">'Sum of Property Damage'!P45*(1+home_contents_prop+material_labour_inflation)*rebuild_without</f>
        <v>502403756829.94946</v>
      </c>
      <c r="E43" cm="1">
        <f t="array" ref="E43">'Sum of Property Damage'!W45*(1+home_contents_prop+material_labour_inflation)*rebuild_without</f>
        <v>4727824972428.5313</v>
      </c>
      <c r="F43" cm="1">
        <f t="array" ref="F43">'Sum of Property Damage'!AD45*(1+home_contents_prop+material_labour_inflation)*rebuild_without</f>
        <v>137742864664143.61</v>
      </c>
    </row>
    <row r="44" spans="1:6">
      <c r="A44" s="211">
        <v>2062</v>
      </c>
      <c r="B44" s="211"/>
      <c r="C44" cm="1">
        <f t="array" ref="C44">'Sum of Property Damage'!I46*(1+material_labour_inflation+home_contents_prop)*rebuild_without</f>
        <v>99826429100.793304</v>
      </c>
      <c r="D44" cm="1">
        <f t="array" ref="D44">'Sum of Property Damage'!P46*(1+home_contents_prop+material_labour_inflation)*rebuild_without</f>
        <v>738412342753.87817</v>
      </c>
      <c r="E44" cm="1">
        <f t="array" ref="E44">'Sum of Property Damage'!W46*(1+home_contents_prop+material_labour_inflation)*rebuild_without</f>
        <v>8172634551834.2813</v>
      </c>
      <c r="F44" cm="1">
        <f t="array" ref="F44">'Sum of Property Damage'!AD46*(1+home_contents_prop+material_labour_inflation)*rebuild_without</f>
        <v>326214635726850.63</v>
      </c>
    </row>
    <row r="45" spans="1:6">
      <c r="A45" s="211">
        <v>2063</v>
      </c>
      <c r="B45" s="211"/>
      <c r="C45" cm="1">
        <f t="array" ref="C45">'Sum of Property Damage'!I47*(1+material_labour_inflation+home_contents_prop)*rebuild_without</f>
        <v>126959991245.96429</v>
      </c>
      <c r="D45" cm="1">
        <f t="array" ref="D45">'Sum of Property Damage'!P47*(1+home_contents_prop+material_labour_inflation)*rebuild_without</f>
        <v>1085288038791.1288</v>
      </c>
      <c r="E45" cm="1">
        <f t="array" ref="E45">'Sum of Property Damage'!W47*(1+home_contents_prop+material_labour_inflation)*rebuild_without</f>
        <v>14127417133110.715</v>
      </c>
      <c r="F45" cm="1">
        <f t="array" ref="F45">'Sum of Property Damage'!AD47*(1+home_contents_prop+material_labour_inflation)*rebuild_without</f>
        <v>772569881001636.13</v>
      </c>
    </row>
    <row r="46" spans="1:6">
      <c r="A46" s="211">
        <v>2064</v>
      </c>
      <c r="B46" s="211"/>
      <c r="C46" cm="1">
        <f t="array" ref="C46">'Sum of Property Damage'!I48*(1+material_labour_inflation+home_contents_prop)*rebuild_without</f>
        <v>161468656370.55258</v>
      </c>
      <c r="D46" cm="1">
        <f t="array" ref="D46">'Sum of Property Damage'!P48*(1+home_contents_prop+material_labour_inflation)*rebuild_without</f>
        <v>1595111645548.0029</v>
      </c>
      <c r="E46" cm="1">
        <f t="array" ref="E46">'Sum of Property Damage'!W48*(1+home_contents_prop+material_labour_inflation)*rebuild_without</f>
        <v>24421000790756.66</v>
      </c>
      <c r="F46" cm="1">
        <f t="array" ref="F46">'Sum of Property Damage'!AD48*(1+home_contents_prop+material_labour_inflation)*rebuild_without</f>
        <v>1829667205767721.3</v>
      </c>
    </row>
    <row r="47" spans="1:6">
      <c r="A47" s="211">
        <v>2065</v>
      </c>
      <c r="B47" s="211"/>
      <c r="C47" cm="1">
        <f t="array" ref="C47">'Sum of Property Damage'!I49*(1+material_labour_inflation+home_contents_prop)*rebuild_without</f>
        <v>205357032040.12595</v>
      </c>
      <c r="D47" cm="1">
        <f t="array" ref="D47">'Sum of Property Damage'!P49*(1+home_contents_prop+material_labour_inflation)*rebuild_without</f>
        <v>2344429378026.6582</v>
      </c>
      <c r="E47" cm="1">
        <f t="array" ref="E47">'Sum of Property Damage'!W49*(1+home_contents_prop+material_labour_inflation)*rebuild_without</f>
        <v>42214742723521.414</v>
      </c>
      <c r="F47" cm="1">
        <f t="array" ref="F47">'Sum of Property Damage'!AD49*(1+home_contents_prop+material_labour_inflation)*rebuild_without</f>
        <v>4333177057746020</v>
      </c>
    </row>
    <row r="48" spans="1:6">
      <c r="A48" s="211">
        <v>2066</v>
      </c>
      <c r="B48" s="211"/>
      <c r="C48" cm="1">
        <f t="array" ref="C48">'Sum of Property Damage'!I50*(1+material_labour_inflation+home_contents_prop)*rebuild_without</f>
        <v>261174592990.66922</v>
      </c>
      <c r="D48" cm="1">
        <f t="array" ref="D48">'Sum of Property Damage'!P50*(1+home_contents_prop+material_labour_inflation)*rebuild_without</f>
        <v>3445745709333.2085</v>
      </c>
      <c r="E48" cm="1">
        <f t="array" ref="E48">'Sum of Property Damage'!W50*(1+home_contents_prop+material_labour_inflation)*rebuild_without</f>
        <v>72973442754550.125</v>
      </c>
      <c r="F48" cm="1">
        <f t="array" ref="F48">'Sum of Property Damage'!AD50*(1+home_contents_prop+material_labour_inflation)*rebuild_without</f>
        <v>1.0262206894558148E+16</v>
      </c>
    </row>
    <row r="49" spans="1:6">
      <c r="A49" s="211">
        <v>2067</v>
      </c>
      <c r="B49" s="211"/>
      <c r="C49" cm="1">
        <f t="array" ref="C49">'Sum of Property Damage'!I51*(1+material_labour_inflation+home_contents_prop)*rebuild_without</f>
        <v>332163780057.52124</v>
      </c>
      <c r="D49" cm="1">
        <f t="array" ref="D49">'Sum of Property Damage'!P51*(1+home_contents_prop+material_labour_inflation)*rebuild_without</f>
        <v>5064415078854.7246</v>
      </c>
      <c r="E49" cm="1">
        <f t="array" ref="E49">'Sum of Property Damage'!W51*(1+home_contents_prop+material_labour_inflation)*rebuild_without</f>
        <v>126143688292207.13</v>
      </c>
      <c r="F49" cm="1">
        <f t="array" ref="F49">'Sum of Property Damage'!AD51*(1+home_contents_prop+material_labour_inflation)*rebuild_without</f>
        <v>2.4303851179692432E+16</v>
      </c>
    </row>
    <row r="50" spans="1:6">
      <c r="A50" s="211">
        <v>2068</v>
      </c>
      <c r="B50" s="211"/>
      <c r="C50" cm="1">
        <f t="array" ref="C50">'Sum of Property Damage'!I52*(1+material_labour_inflation+home_contents_prop)*rebuild_without</f>
        <v>422448353489.12793</v>
      </c>
      <c r="D50" cm="1">
        <f t="array" ref="D50">'Sum of Property Damage'!P52*(1+home_contents_prop+material_labour_inflation)*rebuild_without</f>
        <v>7443468628999.4268</v>
      </c>
      <c r="E50" cm="1">
        <f t="array" ref="E50">'Sum of Property Damage'!W52*(1+home_contents_prop+material_labour_inflation)*rebuild_without</f>
        <v>218055082716641.22</v>
      </c>
      <c r="F50" cm="1">
        <f t="array" ref="F50">'Sum of Property Damage'!AD52*(1+home_contents_prop+material_labour_inflation)*rebuild_without</f>
        <v>5.7558494798800248E+16</v>
      </c>
    </row>
    <row r="51" spans="1:6">
      <c r="A51" s="211">
        <v>2069</v>
      </c>
      <c r="B51" s="211"/>
      <c r="C51" cm="1">
        <f t="array" ref="C51">'Sum of Property Damage'!I53*(1+material_labour_inflation+home_contents_prop)*rebuild_without</f>
        <v>537272942085.28864</v>
      </c>
      <c r="D51" cm="1">
        <f t="array" ref="D51">'Sum of Property Damage'!P53*(1+home_contents_prop+material_labour_inflation)*rebuild_without</f>
        <v>10940103519995.844</v>
      </c>
      <c r="E51" cm="1">
        <f t="array" ref="E51">'Sum of Property Damage'!W53*(1+home_contents_prop+material_labour_inflation)*rebuild_without</f>
        <v>376935380139020.88</v>
      </c>
      <c r="F51" cm="1">
        <f t="array" ref="F51">'Sum of Property Damage'!AD53*(1+home_contents_prop+material_labour_inflation)*rebuild_without</f>
        <v>1.3631503497156626E+17</v>
      </c>
    </row>
    <row r="52" spans="1:6">
      <c r="A52" s="211">
        <v>2070</v>
      </c>
      <c r="B52" s="211"/>
      <c r="C52" cm="1">
        <f t="array" ref="C52">'Sum of Property Damage'!I54*(1+material_labour_inflation+home_contents_prop)*rebuild_without</f>
        <v>676649279992.57874</v>
      </c>
      <c r="D52" cm="1">
        <f t="array" ref="D52">'Sum of Property Damage'!P54*(1+home_contents_prop+material_labour_inflation)*rebuild_without</f>
        <v>16521206082804.543</v>
      </c>
      <c r="E52" cm="1">
        <f t="array" ref="E52">'Sum of Property Damage'!W54*(1+home_contents_prop+material_labour_inflation)*rebuild_without</f>
        <v>726967449843075.38</v>
      </c>
      <c r="F52" cm="1">
        <f t="array" ref="F52">'Sum of Property Damage'!AD54*(1+home_contents_prop+material_labour_inflation)*rebuild_without</f>
        <v>4.2563055592934438E+17</v>
      </c>
    </row>
  </sheetData>
  <mergeCells count="51">
    <mergeCell ref="A50:B50"/>
    <mergeCell ref="A51:B51"/>
    <mergeCell ref="A52:B52"/>
    <mergeCell ref="A44:B44"/>
    <mergeCell ref="A45:B45"/>
    <mergeCell ref="A46:B46"/>
    <mergeCell ref="A47:B47"/>
    <mergeCell ref="A48:B48"/>
    <mergeCell ref="A49:B49"/>
    <mergeCell ref="A43:B43"/>
    <mergeCell ref="A32:B32"/>
    <mergeCell ref="A33:B33"/>
    <mergeCell ref="A34:B34"/>
    <mergeCell ref="A35:B35"/>
    <mergeCell ref="A36:B36"/>
    <mergeCell ref="A37:B37"/>
    <mergeCell ref="A38:B38"/>
    <mergeCell ref="A39:B39"/>
    <mergeCell ref="A40:B40"/>
    <mergeCell ref="A41:B41"/>
    <mergeCell ref="A42:B42"/>
    <mergeCell ref="A31:B31"/>
    <mergeCell ref="A20:B20"/>
    <mergeCell ref="A21:B21"/>
    <mergeCell ref="A22:B22"/>
    <mergeCell ref="A23:B23"/>
    <mergeCell ref="A24:B24"/>
    <mergeCell ref="A25:B25"/>
    <mergeCell ref="A26:B26"/>
    <mergeCell ref="A27:B27"/>
    <mergeCell ref="A28:B28"/>
    <mergeCell ref="A29:B29"/>
    <mergeCell ref="A30:B30"/>
    <mergeCell ref="A19:B19"/>
    <mergeCell ref="A8:B8"/>
    <mergeCell ref="A9:B9"/>
    <mergeCell ref="A10:B10"/>
    <mergeCell ref="A11:B11"/>
    <mergeCell ref="A12:B12"/>
    <mergeCell ref="A13:B13"/>
    <mergeCell ref="A14:B14"/>
    <mergeCell ref="A15:B15"/>
    <mergeCell ref="A16:B16"/>
    <mergeCell ref="A17:B17"/>
    <mergeCell ref="A18:B18"/>
    <mergeCell ref="A7:B7"/>
    <mergeCell ref="A2:B2"/>
    <mergeCell ref="A3:B3"/>
    <mergeCell ref="A4:B4"/>
    <mergeCell ref="A5:B5"/>
    <mergeCell ref="A6:B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5396-EB84-FE43-86AB-11BC5554B73F}">
  <dimension ref="A1:M53"/>
  <sheetViews>
    <sheetView zoomScale="114" workbookViewId="0">
      <selection activeCell="D4" sqref="D4"/>
    </sheetView>
  </sheetViews>
  <sheetFormatPr defaultColWidth="11.42578125" defaultRowHeight="14.45"/>
  <cols>
    <col min="2" max="2" width="13.5703125" customWidth="1"/>
    <col min="3" max="3" width="16.42578125" customWidth="1"/>
    <col min="4" max="4" width="16.85546875" customWidth="1"/>
    <col min="5" max="5" width="16.42578125" customWidth="1"/>
    <col min="6" max="6" width="17.42578125" customWidth="1"/>
    <col min="8" max="8" width="24.140625" customWidth="1"/>
    <col min="11" max="11" width="16.42578125" customWidth="1"/>
    <col min="12" max="12" width="17.140625" customWidth="1"/>
    <col min="13" max="13" width="20.42578125" customWidth="1"/>
  </cols>
  <sheetData>
    <row r="1" spans="1:13">
      <c r="J1" s="198" t="s">
        <v>172</v>
      </c>
      <c r="K1" s="198"/>
      <c r="L1" s="198"/>
      <c r="M1" s="198"/>
    </row>
    <row r="2" spans="1:13">
      <c r="B2" t="s">
        <v>141</v>
      </c>
      <c r="C2" s="80" t="s">
        <v>142</v>
      </c>
      <c r="D2" s="80" t="s">
        <v>143</v>
      </c>
      <c r="E2" s="80" t="s">
        <v>144</v>
      </c>
      <c r="F2" s="80" t="s">
        <v>145</v>
      </c>
      <c r="H2" s="80" t="s">
        <v>173</v>
      </c>
      <c r="J2" s="80" t="s">
        <v>142</v>
      </c>
      <c r="K2" s="80" t="s">
        <v>143</v>
      </c>
      <c r="L2" s="80" t="s">
        <v>144</v>
      </c>
      <c r="M2" s="80" t="s">
        <v>145</v>
      </c>
    </row>
    <row r="3" spans="1:13">
      <c r="A3" s="211">
        <v>2020</v>
      </c>
      <c r="B3" s="211"/>
      <c r="C3">
        <f>'Total Costs - Involuntary'!C2+'Total Costs - Rebuild'!C2</f>
        <v>1526567851.3182068</v>
      </c>
      <c r="D3">
        <f>'Total Costs - Involuntary'!D2+'Total Costs - Rebuild'!D2</f>
        <v>1526567851.3182068</v>
      </c>
      <c r="E3">
        <f>'Total Costs - Involuntary'!E2+'Total Costs - Rebuild'!E2</f>
        <v>1526567851.3182068</v>
      </c>
      <c r="F3">
        <f>'Total Costs - Involuntary'!F2+'Total Costs - Rebuild'!F2</f>
        <v>1526567851.3182068</v>
      </c>
      <c r="H3" s="39">
        <f>'Total Costs With Program'!G6</f>
        <v>1296938922000</v>
      </c>
      <c r="J3" s="156">
        <f t="shared" ref="J3:J34" si="0">C3/$H3</f>
        <v>1.1770545439133693E-3</v>
      </c>
      <c r="K3" s="156">
        <f t="shared" ref="K3:K34" si="1">D3/$H3</f>
        <v>1.1770545439133693E-3</v>
      </c>
      <c r="L3" s="156">
        <f t="shared" ref="L3:L34" si="2">E3/$H3</f>
        <v>1.1770545439133693E-3</v>
      </c>
      <c r="M3" s="156">
        <f t="shared" ref="M3:M34" si="3">F3/$H3</f>
        <v>1.1770545439133693E-3</v>
      </c>
    </row>
    <row r="4" spans="1:13">
      <c r="A4" s="211">
        <v>2021</v>
      </c>
      <c r="B4" s="211"/>
      <c r="C4">
        <f>'Total Costs - Involuntary'!C3+'Total Costs - Rebuild'!C3</f>
        <v>1612504356.3126657</v>
      </c>
      <c r="D4">
        <f>'Total Costs - Involuntary'!D3+'Total Costs - Rebuild'!D3</f>
        <v>1612504356.3126657</v>
      </c>
      <c r="E4">
        <f>'Total Costs - Involuntary'!E3+'Total Costs - Rebuild'!E3</f>
        <v>1612504356.3126657</v>
      </c>
      <c r="F4">
        <f>'Total Costs - Involuntary'!F3+'Total Costs - Rebuild'!F3</f>
        <v>1612504356.3126657</v>
      </c>
      <c r="H4" s="39">
        <f>'Total Costs With Program'!G7</f>
        <v>1346741376604.8</v>
      </c>
      <c r="J4" s="156">
        <f t="shared" si="0"/>
        <v>1.1973377994651557E-3</v>
      </c>
      <c r="K4" s="156">
        <f t="shared" si="1"/>
        <v>1.1973377994651557E-3</v>
      </c>
      <c r="L4" s="156">
        <f t="shared" si="2"/>
        <v>1.1973377994651557E-3</v>
      </c>
      <c r="M4" s="156">
        <f t="shared" si="3"/>
        <v>1.1973377994651557E-3</v>
      </c>
    </row>
    <row r="5" spans="1:13">
      <c r="A5" s="211">
        <v>2022</v>
      </c>
      <c r="B5" s="211"/>
      <c r="C5">
        <f>'Total Costs - Involuntary'!C4+'Total Costs - Rebuild'!C4</f>
        <v>1643787329.1563158</v>
      </c>
      <c r="D5">
        <f>'Total Costs - Involuntary'!D4+'Total Costs - Rebuild'!D4</f>
        <v>1643787329.1563156</v>
      </c>
      <c r="E5">
        <f>'Total Costs - Involuntary'!E4+'Total Costs - Rebuild'!E4</f>
        <v>1643787329.1563156</v>
      </c>
      <c r="F5">
        <f>'Total Costs - Involuntary'!F4+'Total Costs - Rebuild'!F4</f>
        <v>1643787329.1563156</v>
      </c>
      <c r="H5" s="39">
        <f>'Total Costs With Program'!G8</f>
        <v>1373676204136.896</v>
      </c>
      <c r="J5" s="156">
        <f t="shared" si="0"/>
        <v>1.1966337658073762E-3</v>
      </c>
      <c r="K5" s="156">
        <f t="shared" si="1"/>
        <v>1.196633765807376E-3</v>
      </c>
      <c r="L5" s="156">
        <f t="shared" si="2"/>
        <v>1.196633765807376E-3</v>
      </c>
      <c r="M5" s="156">
        <f t="shared" si="3"/>
        <v>1.196633765807376E-3</v>
      </c>
    </row>
    <row r="6" spans="1:13">
      <c r="A6" s="211">
        <v>2023</v>
      </c>
      <c r="B6" s="211"/>
      <c r="C6">
        <f>'Total Costs - Involuntary'!C5+'Total Costs - Rebuild'!C5</f>
        <v>1675679429.6594434</v>
      </c>
      <c r="D6">
        <f>'Total Costs - Involuntary'!D5+'Total Costs - Rebuild'!D5</f>
        <v>1675679429.6594434</v>
      </c>
      <c r="E6">
        <f>'Total Costs - Involuntary'!E5+'Total Costs - Rebuild'!E5</f>
        <v>1675679429.6594434</v>
      </c>
      <c r="F6">
        <f>'Total Costs - Involuntary'!F5+'Total Costs - Rebuild'!F5</f>
        <v>1675679429.6594434</v>
      </c>
      <c r="H6" s="39">
        <f>'Total Costs With Program'!G9</f>
        <v>1401149728219.634</v>
      </c>
      <c r="J6" s="156">
        <f t="shared" si="0"/>
        <v>1.1959317379939397E-3</v>
      </c>
      <c r="K6" s="156">
        <f t="shared" si="1"/>
        <v>1.1959317379939397E-3</v>
      </c>
      <c r="L6" s="156">
        <f t="shared" si="2"/>
        <v>1.1959317379939397E-3</v>
      </c>
      <c r="M6" s="156">
        <f t="shared" si="3"/>
        <v>1.1959317379939397E-3</v>
      </c>
    </row>
    <row r="7" spans="1:13">
      <c r="A7" s="211">
        <v>2024</v>
      </c>
      <c r="B7" s="211"/>
      <c r="C7">
        <f>'Total Costs - Involuntary'!C6+'Total Costs - Rebuild'!C6</f>
        <v>1708192557.1028152</v>
      </c>
      <c r="D7">
        <f>'Total Costs - Involuntary'!D6+'Total Costs - Rebuild'!D6</f>
        <v>1708192557.1028152</v>
      </c>
      <c r="E7">
        <f>'Total Costs - Involuntary'!E6+'Total Costs - Rebuild'!E6</f>
        <v>1708192557.1028152</v>
      </c>
      <c r="F7">
        <f>'Total Costs - Involuntary'!F6+'Total Costs - Rebuild'!F6</f>
        <v>1708192557.1028152</v>
      </c>
      <c r="H7" s="39">
        <f>'Total Costs With Program'!G10</f>
        <v>1429172722784.0269</v>
      </c>
      <c r="J7" s="156">
        <f t="shared" si="0"/>
        <v>1.1952317098350841E-3</v>
      </c>
      <c r="K7" s="156">
        <f t="shared" si="1"/>
        <v>1.1952317098350841E-3</v>
      </c>
      <c r="L7" s="156">
        <f t="shared" si="2"/>
        <v>1.1952317098350841E-3</v>
      </c>
      <c r="M7" s="156">
        <f t="shared" si="3"/>
        <v>1.1952317098350841E-3</v>
      </c>
    </row>
    <row r="8" spans="1:13">
      <c r="A8" s="211">
        <v>2025</v>
      </c>
      <c r="B8" s="211"/>
      <c r="C8">
        <f>'Total Costs - Involuntary'!C7+'Total Costs - Rebuild'!C7</f>
        <v>1741338843.8869996</v>
      </c>
      <c r="D8">
        <f>'Total Costs - Involuntary'!D7+'Total Costs - Rebuild'!D7</f>
        <v>1741338843.8869996</v>
      </c>
      <c r="E8">
        <f>'Total Costs - Involuntary'!E7+'Total Costs - Rebuild'!E7</f>
        <v>1741338843.8869996</v>
      </c>
      <c r="F8">
        <f>'Total Costs - Involuntary'!F7+'Total Costs - Rebuild'!F7</f>
        <v>1741338843.8869996</v>
      </c>
      <c r="H8" s="39">
        <f>'Total Costs With Program'!G11</f>
        <v>1457756177239.7075</v>
      </c>
      <c r="J8" s="156">
        <f t="shared" si="0"/>
        <v>1.1945336751611384E-3</v>
      </c>
      <c r="K8" s="156">
        <f t="shared" si="1"/>
        <v>1.1945336751611384E-3</v>
      </c>
      <c r="L8" s="156">
        <f t="shared" si="2"/>
        <v>1.1945336751611384E-3</v>
      </c>
      <c r="M8" s="156">
        <f t="shared" si="3"/>
        <v>1.1945336751611384E-3</v>
      </c>
    </row>
    <row r="9" spans="1:13">
      <c r="A9" s="211">
        <v>2026</v>
      </c>
      <c r="B9" s="211"/>
      <c r="C9">
        <f>'Total Costs - Involuntary'!C8+'Total Costs - Rebuild'!C8</f>
        <v>1775130660.1109693</v>
      </c>
      <c r="D9">
        <f>'Total Costs - Involuntary'!D8+'Total Costs - Rebuild'!D8</f>
        <v>1775130660.1109693</v>
      </c>
      <c r="E9">
        <f>'Total Costs - Involuntary'!E8+'Total Costs - Rebuild'!E8</f>
        <v>1775130660.1109693</v>
      </c>
      <c r="F9">
        <f>'Total Costs - Involuntary'!F8+'Total Costs - Rebuild'!F8</f>
        <v>1775130660.1109693</v>
      </c>
      <c r="H9" s="39">
        <f>'Total Costs With Program'!G12</f>
        <v>1486911300784.5017</v>
      </c>
      <c r="J9" s="156">
        <f t="shared" si="0"/>
        <v>1.1938376278224543E-3</v>
      </c>
      <c r="K9" s="156">
        <f t="shared" si="1"/>
        <v>1.1938376278224543E-3</v>
      </c>
      <c r="L9" s="156">
        <f t="shared" si="2"/>
        <v>1.1938376278224543E-3</v>
      </c>
      <c r="M9" s="156">
        <f t="shared" si="3"/>
        <v>1.1938376278224543E-3</v>
      </c>
    </row>
    <row r="10" spans="1:13">
      <c r="A10" s="211">
        <v>2027</v>
      </c>
      <c r="B10" s="211"/>
      <c r="C10">
        <f>'Total Costs - Involuntary'!C9+'Total Costs - Rebuild'!C9</f>
        <v>1809580618.2408354</v>
      </c>
      <c r="D10">
        <f>'Total Costs - Involuntary'!D9+'Total Costs - Rebuild'!D9</f>
        <v>1809580618.2408354</v>
      </c>
      <c r="E10">
        <f>'Total Costs - Involuntary'!E9+'Total Costs - Rebuild'!E9</f>
        <v>1809580618.2408354</v>
      </c>
      <c r="F10">
        <f>'Total Costs - Involuntary'!F9+'Total Costs - Rebuild'!F9</f>
        <v>1809580618.2408354</v>
      </c>
      <c r="H10" s="39">
        <f>'Total Costs With Program'!G13</f>
        <v>1516649526800.1917</v>
      </c>
      <c r="J10" s="156">
        <f t="shared" si="0"/>
        <v>1.1931435616893418E-3</v>
      </c>
      <c r="K10" s="156">
        <f t="shared" si="1"/>
        <v>1.1931435616893418E-3</v>
      </c>
      <c r="L10" s="156">
        <f t="shared" si="2"/>
        <v>1.1931435616893418E-3</v>
      </c>
      <c r="M10" s="156">
        <f t="shared" si="3"/>
        <v>1.1931435616893418E-3</v>
      </c>
    </row>
    <row r="11" spans="1:13">
      <c r="A11" s="211">
        <v>2028</v>
      </c>
      <c r="B11" s="211"/>
      <c r="C11">
        <f>'Total Costs - Involuntary'!C10+'Total Costs - Rebuild'!C10</f>
        <v>1844701577.8704784</v>
      </c>
      <c r="D11">
        <f>'Total Costs - Involuntary'!D10+'Total Costs - Rebuild'!D10</f>
        <v>1844701577.8704782</v>
      </c>
      <c r="E11">
        <f>'Total Costs - Involuntary'!E10+'Total Costs - Rebuild'!E10</f>
        <v>1844701577.8704782</v>
      </c>
      <c r="F11">
        <f>'Total Costs - Involuntary'!F10+'Total Costs - Rebuild'!F10</f>
        <v>1844701577.8704782</v>
      </c>
      <c r="H11" s="39">
        <f>'Total Costs With Program'!G14</f>
        <v>1546982517336.1956</v>
      </c>
      <c r="J11" s="156">
        <f t="shared" si="0"/>
        <v>1.1924514706519993E-3</v>
      </c>
      <c r="K11" s="156">
        <f t="shared" si="1"/>
        <v>1.1924514706519991E-3</v>
      </c>
      <c r="L11" s="156">
        <f t="shared" si="2"/>
        <v>1.1924514706519991E-3</v>
      </c>
      <c r="M11" s="156">
        <f t="shared" si="3"/>
        <v>1.1924514706519991E-3</v>
      </c>
    </row>
    <row r="12" spans="1:13">
      <c r="A12" s="211">
        <v>2029</v>
      </c>
      <c r="B12" s="211"/>
      <c r="C12">
        <f>'Total Costs - Involuntary'!C11+'Total Costs - Rebuild'!C11</f>
        <v>1880506650.5759001</v>
      </c>
      <c r="D12">
        <f>'Total Costs - Involuntary'!D11+'Total Costs - Rebuild'!D11</f>
        <v>1880506650.5759001</v>
      </c>
      <c r="E12">
        <f>'Total Costs - Involuntary'!E11+'Total Costs - Rebuild'!E11</f>
        <v>1880506650.5759001</v>
      </c>
      <c r="F12">
        <f>'Total Costs - Involuntary'!F11+'Total Costs - Rebuild'!F11</f>
        <v>1880506650.5759001</v>
      </c>
      <c r="H12" s="39">
        <f>'Total Costs With Program'!G15</f>
        <v>1577922167682.9194</v>
      </c>
      <c r="J12" s="156">
        <f t="shared" si="0"/>
        <v>1.1917613486204502E-3</v>
      </c>
      <c r="K12" s="156">
        <f t="shared" si="1"/>
        <v>1.1917613486204502E-3</v>
      </c>
      <c r="L12" s="156">
        <f t="shared" si="2"/>
        <v>1.1917613486204502E-3</v>
      </c>
      <c r="M12" s="156">
        <f t="shared" si="3"/>
        <v>1.1917613486204502E-3</v>
      </c>
    </row>
    <row r="13" spans="1:13">
      <c r="A13" s="211">
        <v>2030</v>
      </c>
      <c r="B13" s="211"/>
      <c r="C13">
        <f>'Total Costs - Involuntary'!C12+'Total Costs - Rebuild'!C12</f>
        <v>1957831762.4470882</v>
      </c>
      <c r="D13">
        <f>'Total Costs - Involuntary'!D12+'Total Costs - Rebuild'!D12</f>
        <v>1963289764.6361902</v>
      </c>
      <c r="E13">
        <f>'Total Costs - Involuntary'!E12+'Total Costs - Rebuild'!E12</f>
        <v>1975731460.5603864</v>
      </c>
      <c r="F13">
        <f>'Total Costs - Involuntary'!F12+'Total Costs - Rebuild'!F12</f>
        <v>1983547349.6842036</v>
      </c>
      <c r="H13" s="39">
        <f>'Total Costs With Program'!G16</f>
        <v>1609480611036.5779</v>
      </c>
      <c r="J13" s="156">
        <f t="shared" si="0"/>
        <v>1.2164369977629968E-3</v>
      </c>
      <c r="K13" s="156">
        <f t="shared" si="1"/>
        <v>1.2198281552281288E-3</v>
      </c>
      <c r="L13" s="156">
        <f t="shared" si="2"/>
        <v>1.2275584104662974E-3</v>
      </c>
      <c r="M13" s="156">
        <f t="shared" si="3"/>
        <v>1.2324145665890999E-3</v>
      </c>
    </row>
    <row r="14" spans="1:13">
      <c r="A14" s="211">
        <v>2031</v>
      </c>
      <c r="B14" s="211"/>
      <c r="C14">
        <f>'Total Costs - Involuntary'!C13+'Total Costs - Rebuild'!C13</f>
        <v>2042035376.7438903</v>
      </c>
      <c r="D14">
        <f>'Total Costs - Involuntary'!D13+'Total Costs - Rebuild'!D13</f>
        <v>2054463287.0260916</v>
      </c>
      <c r="E14">
        <f>'Total Costs - Involuntary'!E13+'Total Costs - Rebuild'!E13</f>
        <v>2083399091.0256848</v>
      </c>
      <c r="F14">
        <f>'Total Costs - Involuntary'!F13+'Total Costs - Rebuild'!F13</f>
        <v>2102007417.7760096</v>
      </c>
      <c r="H14" s="39">
        <f>'Total Costs With Program'!G17</f>
        <v>1641670223257.3096</v>
      </c>
      <c r="J14" s="156">
        <f t="shared" si="0"/>
        <v>1.2438767225077633E-3</v>
      </c>
      <c r="K14" s="156">
        <f t="shared" si="1"/>
        <v>1.2514470067866257E-3</v>
      </c>
      <c r="L14" s="156">
        <f t="shared" si="2"/>
        <v>1.2690728390577261E-3</v>
      </c>
      <c r="M14" s="156">
        <f t="shared" si="3"/>
        <v>1.2804078358717654E-3</v>
      </c>
    </row>
    <row r="15" spans="1:13">
      <c r="A15" s="211">
        <v>2032</v>
      </c>
      <c r="B15" s="211"/>
      <c r="C15">
        <f>'Total Costs - Involuntary'!C14+'Total Costs - Rebuild'!C14</f>
        <v>2133956129.295773</v>
      </c>
      <c r="D15">
        <f>'Total Costs - Involuntary'!D14+'Total Costs - Rebuild'!D14</f>
        <v>2155180261.142622</v>
      </c>
      <c r="E15">
        <f>'Total Costs - Involuntary'!E14+'Total Costs - Rebuild'!E14</f>
        <v>2205656090.2206335</v>
      </c>
      <c r="F15">
        <f>'Total Costs - Involuntary'!F14+'Total Costs - Rebuild'!F14</f>
        <v>2238884462.7750187</v>
      </c>
      <c r="H15" s="39">
        <f>'Total Costs With Program'!G18</f>
        <v>1674503627722.4558</v>
      </c>
      <c r="J15" s="156">
        <f t="shared" si="0"/>
        <v>1.274381311552148E-3</v>
      </c>
      <c r="K15" s="156">
        <f t="shared" si="1"/>
        <v>1.2870561911376384E-3</v>
      </c>
      <c r="L15" s="156">
        <f t="shared" si="2"/>
        <v>1.3171999473184867E-3</v>
      </c>
      <c r="M15" s="156">
        <f t="shared" si="3"/>
        <v>1.3370436621986867E-3</v>
      </c>
    </row>
    <row r="16" spans="1:13">
      <c r="A16" s="211">
        <v>2033</v>
      </c>
      <c r="B16" s="211"/>
      <c r="C16">
        <f>'Total Costs - Involuntary'!C15+'Total Costs - Rebuild'!C15</f>
        <v>2234541359.9227219</v>
      </c>
      <c r="D16">
        <f>'Total Costs - Involuntary'!D15+'Total Costs - Rebuild'!D15</f>
        <v>2266760607.634336</v>
      </c>
      <c r="E16">
        <f>'Total Costs - Involuntary'!E15+'Total Costs - Rebuild'!E15</f>
        <v>2345033162.8754749</v>
      </c>
      <c r="F16">
        <f>'Total Costs - Involuntary'!F15+'Total Costs - Rebuild'!F15</f>
        <v>2397776772.2421384</v>
      </c>
      <c r="H16" s="39">
        <f>'Total Costs With Program'!G19</f>
        <v>1707993700276.905</v>
      </c>
      <c r="J16" s="156">
        <f t="shared" si="0"/>
        <v>1.3082843101590196E-3</v>
      </c>
      <c r="K16" s="156">
        <f t="shared" si="1"/>
        <v>1.3271481079039356E-3</v>
      </c>
      <c r="L16" s="156">
        <f t="shared" si="2"/>
        <v>1.3729752999061362E-3</v>
      </c>
      <c r="M16" s="156">
        <f t="shared" si="3"/>
        <v>1.4038557471572663E-3</v>
      </c>
    </row>
    <row r="17" spans="1:13">
      <c r="A17" s="211">
        <v>2034</v>
      </c>
      <c r="B17" s="211"/>
      <c r="C17">
        <f>'Total Costs - Involuntary'!C16+'Total Costs - Rebuild'!C16</f>
        <v>2344861337.3176522</v>
      </c>
      <c r="D17">
        <f>'Total Costs - Involuntary'!D16+'Total Costs - Rebuild'!D16</f>
        <v>2390715449.6740761</v>
      </c>
      <c r="E17">
        <f>'Total Costs - Involuntary'!E16+'Total Costs - Rebuild'!E16</f>
        <v>2504514200.7852521</v>
      </c>
      <c r="F17">
        <f>'Total Costs - Involuntary'!F16+'Total Costs - Rebuild'!F16</f>
        <v>2583004041.2532077</v>
      </c>
      <c r="H17" s="39">
        <f>'Total Costs With Program'!G20</f>
        <v>1742153574282.4431</v>
      </c>
      <c r="J17" s="156">
        <f t="shared" si="0"/>
        <v>1.3459555873445038E-3</v>
      </c>
      <c r="K17" s="156">
        <f t="shared" si="1"/>
        <v>1.3722759491273679E-3</v>
      </c>
      <c r="L17" s="156">
        <f t="shared" si="2"/>
        <v>1.4375966836430074E-3</v>
      </c>
      <c r="M17" s="156">
        <f t="shared" si="3"/>
        <v>1.482650025453177E-3</v>
      </c>
    </row>
    <row r="18" spans="1:13">
      <c r="A18" s="211">
        <v>2035</v>
      </c>
      <c r="B18" s="211"/>
      <c r="C18">
        <f>'Total Costs - Involuntary'!C17+'Total Costs - Rebuild'!C17</f>
        <v>2466125348.0325041</v>
      </c>
      <c r="D18">
        <f>'Total Costs - Involuntary'!D17+'Total Costs - Rebuild'!D17</f>
        <v>2528774987.4718561</v>
      </c>
      <c r="E18">
        <f>'Total Costs - Involuntary'!E17+'Total Costs - Rebuild'!E17</f>
        <v>2687617723.2497854</v>
      </c>
      <c r="F18">
        <f>'Total Costs - Involuntary'!F17+'Total Costs - Rebuild'!F17</f>
        <v>2799752371.8589382</v>
      </c>
      <c r="H18" s="39">
        <f>'Total Costs With Program'!G21</f>
        <v>1776996645768.092</v>
      </c>
      <c r="J18" s="156">
        <f t="shared" si="0"/>
        <v>1.3878052915325238E-3</v>
      </c>
      <c r="K18" s="156">
        <f t="shared" si="1"/>
        <v>1.4230612046984559E-3</v>
      </c>
      <c r="L18" s="156">
        <f t="shared" si="2"/>
        <v>1.5124495196152073E-3</v>
      </c>
      <c r="M18" s="156">
        <f t="shared" si="3"/>
        <v>1.5755529862853334E-3</v>
      </c>
    </row>
    <row r="19" spans="1:13">
      <c r="A19" s="211">
        <v>2036</v>
      </c>
      <c r="B19" s="211"/>
      <c r="C19">
        <f>'Total Costs - Involuntary'!C18+'Total Costs - Rebuild'!C18</f>
        <v>2599699893.9018893</v>
      </c>
      <c r="D19">
        <f>'Total Costs - Involuntary'!D18+'Total Costs - Rebuild'!D18</f>
        <v>2682920439.9553204</v>
      </c>
      <c r="E19">
        <f>'Total Costs - Involuntary'!E18+'Total Costs - Rebuild'!E18</f>
        <v>2898492958.438334</v>
      </c>
      <c r="F19">
        <f>'Total Costs - Involuntary'!F18+'Total Costs - Rebuild'!F18</f>
        <v>3054248423.9138131</v>
      </c>
      <c r="H19" s="39">
        <f>'Total Costs With Program'!G22</f>
        <v>1812536578683.4539</v>
      </c>
      <c r="J19" s="156">
        <f t="shared" si="0"/>
        <v>1.434288236980131E-3</v>
      </c>
      <c r="K19" s="156">
        <f t="shared" si="1"/>
        <v>1.4802020944063236E-3</v>
      </c>
      <c r="L19" s="156">
        <f t="shared" si="2"/>
        <v>1.5991362560769233E-3</v>
      </c>
      <c r="M19" s="156">
        <f t="shared" si="3"/>
        <v>1.6850685717649261E-3</v>
      </c>
    </row>
    <row r="20" spans="1:13">
      <c r="A20" s="211">
        <v>2037</v>
      </c>
      <c r="B20" s="211"/>
      <c r="C20">
        <f>'Total Costs - Involuntary'!C19+'Total Costs - Rebuild'!C19</f>
        <v>2747129274.2647591</v>
      </c>
      <c r="D20">
        <f>'Total Costs - Involuntary'!D19+'Total Costs - Rebuild'!D19</f>
        <v>2855420647.1257381</v>
      </c>
      <c r="E20">
        <f>'Total Costs - Involuntary'!E19+'Total Costs - Rebuild'!E19</f>
        <v>3142033197.85497</v>
      </c>
      <c r="F20">
        <f>'Total Costs - Involuntary'!F19+'Total Costs - Rebuild'!F19</f>
        <v>3353968578.141542</v>
      </c>
      <c r="H20" s="39">
        <f>'Total Costs With Program'!G23</f>
        <v>1848787310257.123</v>
      </c>
      <c r="J20" s="156">
        <f t="shared" si="0"/>
        <v>1.4859087678845532E-3</v>
      </c>
      <c r="K20" s="156">
        <f t="shared" si="1"/>
        <v>1.5444830410095232E-3</v>
      </c>
      <c r="L20" s="156">
        <f t="shared" si="2"/>
        <v>1.6995103657532064E-3</v>
      </c>
      <c r="M20" s="156">
        <f t="shared" si="3"/>
        <v>1.8141451748038466E-3</v>
      </c>
    </row>
    <row r="21" spans="1:13">
      <c r="A21" s="211">
        <v>2038</v>
      </c>
      <c r="B21" s="211"/>
      <c r="C21">
        <f>'Total Costs - Involuntary'!C20+'Total Costs - Rebuild'!C20</f>
        <v>2910158865.5691838</v>
      </c>
      <c r="D21">
        <f>'Total Costs - Involuntary'!D20+'Total Costs - Rebuild'!D20</f>
        <v>3048874013.2074571</v>
      </c>
      <c r="E21">
        <f>'Total Costs - Involuntary'!E20+'Total Costs - Rebuild'!E20</f>
        <v>3424009529.3008957</v>
      </c>
      <c r="F21">
        <f>'Total Costs - Involuntary'!F20+'Total Costs - Rebuild'!F20</f>
        <v>3707890150.6318054</v>
      </c>
      <c r="H21" s="39">
        <f>'Total Costs With Program'!G24</f>
        <v>1885763056462.2656</v>
      </c>
      <c r="J21" s="156">
        <f t="shared" si="0"/>
        <v>1.5432261521915209E-3</v>
      </c>
      <c r="K21" s="156">
        <f t="shared" si="1"/>
        <v>1.6167853128521957E-3</v>
      </c>
      <c r="L21" s="156">
        <f t="shared" si="2"/>
        <v>1.8157156688202469E-3</v>
      </c>
      <c r="M21" s="156">
        <f t="shared" si="3"/>
        <v>1.9662545291283264E-3</v>
      </c>
    </row>
    <row r="22" spans="1:13">
      <c r="A22" s="211">
        <v>2039</v>
      </c>
      <c r="B22" s="211"/>
      <c r="C22">
        <f>'Total Costs - Involuntary'!C21+'Total Costs - Rebuild'!C21</f>
        <v>3090761451.9181418</v>
      </c>
      <c r="D22">
        <f>'Total Costs - Involuntary'!D21+'Total Costs - Rebuild'!D21</f>
        <v>3266256569.9575582</v>
      </c>
      <c r="E22">
        <f>'Total Costs - Involuntary'!E21+'Total Costs - Rebuild'!E21</f>
        <v>3751228612.0271173</v>
      </c>
      <c r="F22">
        <f>'Total Costs - Involuntary'!F21+'Total Costs - Rebuild'!F21</f>
        <v>4126793113.1927929</v>
      </c>
      <c r="H22" s="39">
        <f>'Total Costs With Program'!G25</f>
        <v>1923478317591.511</v>
      </c>
      <c r="J22" s="156">
        <f t="shared" si="0"/>
        <v>1.6068605627893159E-3</v>
      </c>
      <c r="K22" s="156">
        <f t="shared" si="1"/>
        <v>1.6980989804176274E-3</v>
      </c>
      <c r="L22" s="156">
        <f t="shared" si="2"/>
        <v>1.9502318158305153E-3</v>
      </c>
      <c r="M22" s="156">
        <f t="shared" si="3"/>
        <v>2.1454846022700008E-3</v>
      </c>
    </row>
    <row r="23" spans="1:13">
      <c r="A23" s="211">
        <v>2040</v>
      </c>
      <c r="B23" s="211"/>
      <c r="C23">
        <f>'Total Costs - Involuntary'!C22+'Total Costs - Rebuild'!C22</f>
        <v>3375688004.0791111</v>
      </c>
      <c r="D23">
        <f>'Total Costs - Involuntary'!D22+'Total Costs - Rebuild'!D22</f>
        <v>3673633378.4322591</v>
      </c>
      <c r="E23">
        <f>'Total Costs - Involuntary'!E22+'Total Costs - Rebuild'!E22</f>
        <v>4447194111.8078566</v>
      </c>
      <c r="F23">
        <f>'Total Costs - Involuntary'!F22+'Total Costs - Rebuild'!F22</f>
        <v>5204400135.6981564</v>
      </c>
      <c r="H23" s="39">
        <f>'Total Costs With Program'!G26</f>
        <v>1961947883943.3413</v>
      </c>
      <c r="J23" s="156">
        <f t="shared" si="0"/>
        <v>1.7205798541877052E-3</v>
      </c>
      <c r="K23" s="156">
        <f t="shared" si="1"/>
        <v>1.8724418770230439E-3</v>
      </c>
      <c r="L23" s="156">
        <f t="shared" si="2"/>
        <v>2.2667238759010206E-3</v>
      </c>
      <c r="M23" s="156">
        <f t="shared" si="3"/>
        <v>2.6526699196707374E-3</v>
      </c>
    </row>
    <row r="24" spans="1:13">
      <c r="A24" s="211">
        <v>2041</v>
      </c>
      <c r="B24" s="211"/>
      <c r="C24">
        <f>'Total Costs - Involuntary'!C23+'Total Costs - Rebuild'!C23</f>
        <v>3738810073.5653062</v>
      </c>
      <c r="D24">
        <f>'Total Costs - Involuntary'!D23+'Total Costs - Rebuild'!D23</f>
        <v>4208624702.9429679</v>
      </c>
      <c r="E24">
        <f>'Total Costs - Involuntary'!E23+'Total Costs - Rebuild'!E23</f>
        <v>5404977003.6256943</v>
      </c>
      <c r="F24">
        <f>'Total Costs - Involuntary'!F23+'Total Costs - Rebuild'!F23</f>
        <v>6794146452.9889717</v>
      </c>
      <c r="H24" s="39">
        <f>'Total Costs With Program'!G27</f>
        <v>2001186841622.2083</v>
      </c>
      <c r="J24" s="156">
        <f t="shared" si="0"/>
        <v>1.8682963508467507E-3</v>
      </c>
      <c r="K24" s="156">
        <f t="shared" si="1"/>
        <v>2.1030643493195065E-3</v>
      </c>
      <c r="L24" s="156">
        <f t="shared" si="2"/>
        <v>2.7008857400063128E-3</v>
      </c>
      <c r="M24" s="156">
        <f t="shared" si="3"/>
        <v>3.3950585281089895E-3</v>
      </c>
    </row>
    <row r="25" spans="1:13">
      <c r="A25" s="211">
        <v>2042</v>
      </c>
      <c r="B25" s="211"/>
      <c r="C25">
        <f>'Total Costs - Involuntary'!C24+'Total Costs - Rebuild'!C24</f>
        <v>4172764370.9873333</v>
      </c>
      <c r="D25">
        <f>'Total Costs - Involuntary'!D24+'Total Costs - Rebuild'!D24</f>
        <v>4880790307.1106558</v>
      </c>
      <c r="E25">
        <f>'Total Costs - Involuntary'!E24+'Total Costs - Rebuild'!E24</f>
        <v>6690434409.9956493</v>
      </c>
      <c r="F25">
        <f>'Total Costs - Involuntary'!F24+'Total Costs - Rebuild'!F24</f>
        <v>9103872725.5301113</v>
      </c>
      <c r="H25" s="39">
        <f>'Total Costs With Program'!G28</f>
        <v>2041210578454.6523</v>
      </c>
      <c r="J25" s="156">
        <f t="shared" si="0"/>
        <v>2.0442596246715637E-3</v>
      </c>
      <c r="K25" s="156">
        <f t="shared" si="1"/>
        <v>2.3911253246618855E-3</v>
      </c>
      <c r="L25" s="156">
        <f t="shared" si="2"/>
        <v>3.2776796674553804E-3</v>
      </c>
      <c r="M25" s="156">
        <f t="shared" si="3"/>
        <v>4.4600360303944818E-3</v>
      </c>
    </row>
    <row r="26" spans="1:13">
      <c r="A26" s="211">
        <v>2043</v>
      </c>
      <c r="B26" s="211"/>
      <c r="C26">
        <f>'Total Costs - Involuntary'!C25+'Total Costs - Rebuild'!C25</f>
        <v>4671499403.1956892</v>
      </c>
      <c r="D26">
        <f>'Total Costs - Involuntary'!D25+'Total Costs - Rebuild'!D25</f>
        <v>5706358639.4875402</v>
      </c>
      <c r="E26">
        <f>'Total Costs - Involuntary'!E25+'Total Costs - Rebuild'!E25</f>
        <v>8398435031.4308767</v>
      </c>
      <c r="F26">
        <f>'Total Costs - Involuntary'!F25+'Total Costs - Rebuild'!F25</f>
        <v>12445409189.881861</v>
      </c>
      <c r="H26" s="39">
        <f>'Total Costs With Program'!G29</f>
        <v>2082034790023.7454</v>
      </c>
      <c r="J26" s="156">
        <f t="shared" si="0"/>
        <v>2.2437182248728955E-3</v>
      </c>
      <c r="K26" s="156">
        <f t="shared" si="1"/>
        <v>2.7407604651132943E-3</v>
      </c>
      <c r="L26" s="156">
        <f t="shared" si="2"/>
        <v>4.0337630627848894E-3</v>
      </c>
      <c r="M26" s="156">
        <f t="shared" si="3"/>
        <v>5.9775222054478357E-3</v>
      </c>
    </row>
    <row r="27" spans="1:13">
      <c r="A27" s="211">
        <v>2044</v>
      </c>
      <c r="B27" s="211"/>
      <c r="C27">
        <f>'Total Costs - Involuntary'!C26+'Total Costs - Rebuild'!C26</f>
        <v>5295035904.3261986</v>
      </c>
      <c r="D27">
        <f>'Total Costs - Involuntary'!D26+'Total Costs - Rebuild'!D26</f>
        <v>6774608045.5400467</v>
      </c>
      <c r="E27">
        <f>'Total Costs - Involuntary'!E26+'Total Costs - Rebuild'!E26</f>
        <v>10727813441.040359</v>
      </c>
      <c r="F27">
        <f>'Total Costs - Involuntary'!F26+'Total Costs - Rebuild'!F26</f>
        <v>17347516589.539776</v>
      </c>
      <c r="H27" s="39">
        <f>'Total Costs With Program'!G30</f>
        <v>2123675485824.2202</v>
      </c>
      <c r="J27" s="156">
        <f t="shared" si="0"/>
        <v>2.493335700144008E-3</v>
      </c>
      <c r="K27" s="156">
        <f t="shared" si="1"/>
        <v>3.1900391989083737E-3</v>
      </c>
      <c r="L27" s="156">
        <f t="shared" si="2"/>
        <v>5.0515314193009982E-3</v>
      </c>
      <c r="M27" s="156">
        <f t="shared" si="3"/>
        <v>8.1686287313369951E-3</v>
      </c>
    </row>
    <row r="28" spans="1:13">
      <c r="A28" s="211">
        <v>2045</v>
      </c>
      <c r="B28" s="211"/>
      <c r="C28">
        <f>'Total Costs - Involuntary'!C27+'Total Costs - Rebuild'!C27</f>
        <v>6044845373.6768761</v>
      </c>
      <c r="D28">
        <f>'Total Costs - Involuntary'!D27+'Total Costs - Rebuild'!D27</f>
        <v>8125342618.378005</v>
      </c>
      <c r="E28">
        <f>'Total Costs - Involuntary'!E27+'Total Costs - Rebuild'!E27</f>
        <v>13870636714.048313</v>
      </c>
      <c r="F28">
        <f>'Total Costs - Involuntary'!F27+'Total Costs - Rebuild'!F27</f>
        <v>24501885357.387226</v>
      </c>
      <c r="H28" s="39">
        <f>'Total Costs With Program'!G31</f>
        <v>2166148995540.7046</v>
      </c>
      <c r="J28" s="156">
        <f t="shared" si="0"/>
        <v>2.7905953773821493E-3</v>
      </c>
      <c r="K28" s="156">
        <f t="shared" si="1"/>
        <v>3.7510543527269199E-3</v>
      </c>
      <c r="L28" s="156">
        <f t="shared" si="2"/>
        <v>6.4033622537520724E-3</v>
      </c>
      <c r="M28" s="156">
        <f t="shared" si="3"/>
        <v>1.1311265018162415E-2</v>
      </c>
    </row>
    <row r="29" spans="1:13">
      <c r="A29" s="211">
        <v>2046</v>
      </c>
      <c r="B29" s="211"/>
      <c r="C29">
        <f>'Total Costs - Involuntary'!C28+'Total Costs - Rebuild'!C28</f>
        <v>6947830609.7000971</v>
      </c>
      <c r="D29">
        <f>'Total Costs - Involuntary'!D28+'Total Costs - Rebuild'!D28</f>
        <v>9835584004.6913376</v>
      </c>
      <c r="E29">
        <f>'Total Costs - Involuntary'!E28+'Total Costs - Rebuild'!E28</f>
        <v>18115094248.065388</v>
      </c>
      <c r="F29">
        <f>'Total Costs - Involuntary'!F28+'Total Costs - Rebuild'!F28</f>
        <v>34950592971.023979</v>
      </c>
      <c r="H29" s="39">
        <f>'Total Costs With Program'!G32</f>
        <v>2209471975451.5186</v>
      </c>
      <c r="J29" s="156">
        <f t="shared" si="0"/>
        <v>3.144566071393717E-3</v>
      </c>
      <c r="K29" s="156">
        <f t="shared" si="1"/>
        <v>4.4515540880220392E-3</v>
      </c>
      <c r="L29" s="156">
        <f t="shared" si="2"/>
        <v>8.1988341329214919E-3</v>
      </c>
      <c r="M29" s="156">
        <f t="shared" si="3"/>
        <v>1.5818527394483754E-2</v>
      </c>
    </row>
    <row r="30" spans="1:13">
      <c r="A30" s="211">
        <v>2047</v>
      </c>
      <c r="B30" s="211"/>
      <c r="C30">
        <f>'Total Costs - Involuntary'!C29+'Total Costs - Rebuild'!C29</f>
        <v>8036653372.7046051</v>
      </c>
      <c r="D30">
        <f>'Total Costs - Involuntary'!D29+'Total Costs - Rebuild'!D29</f>
        <v>12003400824.831638</v>
      </c>
      <c r="E30">
        <f>'Total Costs - Involuntary'!E29+'Total Costs - Rebuild'!E29</f>
        <v>23851557044.488335</v>
      </c>
      <c r="F30">
        <f>'Total Costs - Involuntary'!F29+'Total Costs - Rebuild'!F29</f>
        <v>50218007895.050186</v>
      </c>
      <c r="H30" s="39">
        <f>'Total Costs With Program'!G33</f>
        <v>2253661414960.5488</v>
      </c>
      <c r="J30" s="156">
        <f t="shared" si="0"/>
        <v>3.5660429376634154E-3</v>
      </c>
      <c r="K30" s="156">
        <f t="shared" si="1"/>
        <v>5.3261775460808347E-3</v>
      </c>
      <c r="L30" s="156">
        <f t="shared" si="2"/>
        <v>1.0583469586936982E-2</v>
      </c>
      <c r="M30" s="156">
        <f t="shared" si="3"/>
        <v>2.2282853831408066E-2</v>
      </c>
    </row>
    <row r="31" spans="1:13">
      <c r="A31" s="211">
        <v>2048</v>
      </c>
      <c r="B31" s="211"/>
      <c r="C31">
        <f>'Total Costs - Involuntary'!C30+'Total Costs - Rebuild'!C30</f>
        <v>9350967712.2533722</v>
      </c>
      <c r="D31">
        <f>'Total Costs - Involuntary'!D30+'Total Costs - Rebuild'!D30</f>
        <v>14753660884.286198</v>
      </c>
      <c r="E31">
        <f>'Total Costs - Involuntary'!E30+'Total Costs - Rebuild'!E30</f>
        <v>31608809210.620163</v>
      </c>
      <c r="F31">
        <f>'Total Costs - Involuntary'!F30+'Total Costs - Rebuild'!F30</f>
        <v>72534004724.593994</v>
      </c>
      <c r="H31" s="39">
        <f>'Total Costs With Program'!G34</f>
        <v>2298734643259.7598</v>
      </c>
      <c r="J31" s="156">
        <f t="shared" si="0"/>
        <v>4.0678760985622389E-3</v>
      </c>
      <c r="K31" s="156">
        <f t="shared" si="1"/>
        <v>6.4181661539517753E-3</v>
      </c>
      <c r="L31" s="156">
        <f t="shared" si="2"/>
        <v>1.3750525448120778E-2</v>
      </c>
      <c r="M31" s="156">
        <f t="shared" si="3"/>
        <v>3.1553883323277326E-2</v>
      </c>
    </row>
    <row r="32" spans="1:13">
      <c r="A32" s="211">
        <v>2049</v>
      </c>
      <c r="B32" s="211"/>
      <c r="C32">
        <f>'Total Costs - Involuntary'!C31+'Total Costs - Rebuild'!C31</f>
        <v>10938917431.793722</v>
      </c>
      <c r="D32">
        <f>'Total Costs - Involuntary'!D31+'Total Costs - Rebuild'!D31</f>
        <v>18245355502.30262</v>
      </c>
      <c r="E32">
        <f>'Total Costs - Involuntary'!E31+'Total Costs - Rebuild'!E31</f>
        <v>42103126440.50853</v>
      </c>
      <c r="F32">
        <f>'Total Costs - Involuntary'!F31+'Total Costs - Rebuild'!F31</f>
        <v>105160488384.19263</v>
      </c>
      <c r="H32" s="39">
        <f>'Total Costs With Program'!G35</f>
        <v>2344709336124.9551</v>
      </c>
      <c r="J32" s="156">
        <f t="shared" si="0"/>
        <v>4.6653618268404258E-3</v>
      </c>
      <c r="K32" s="156">
        <f t="shared" si="1"/>
        <v>7.781499916086094E-3</v>
      </c>
      <c r="L32" s="156">
        <f t="shared" si="2"/>
        <v>1.795665065678945E-2</v>
      </c>
      <c r="M32" s="156">
        <f t="shared" si="3"/>
        <v>4.4850117139887728E-2</v>
      </c>
    </row>
    <row r="33" spans="1:13">
      <c r="A33" s="211">
        <v>2050</v>
      </c>
      <c r="B33" s="211"/>
      <c r="C33">
        <f>'Total Costs - Involuntary'!C32+'Total Costs - Rebuild'!C32</f>
        <v>13258171910.774467</v>
      </c>
      <c r="D33">
        <f>'Total Costs - Involuntary'!D32+'Total Costs - Rebuild'!D32</f>
        <v>24504832720.733479</v>
      </c>
      <c r="E33">
        <f>'Total Costs - Involuntary'!E32+'Total Costs - Rebuild'!E32</f>
        <v>63459835570.417763</v>
      </c>
      <c r="F33">
        <f>'Total Costs - Involuntary'!F32+'Total Costs - Rebuild'!F32</f>
        <v>191229484018.75</v>
      </c>
      <c r="H33" s="39">
        <f>'Total Costs With Program'!G36</f>
        <v>2391603522847.4541</v>
      </c>
      <c r="J33" s="156">
        <f t="shared" si="0"/>
        <v>5.5436328739762132E-3</v>
      </c>
      <c r="K33" s="156">
        <f t="shared" si="1"/>
        <v>1.0246193604681562E-2</v>
      </c>
      <c r="L33" s="156">
        <f t="shared" si="2"/>
        <v>2.653442970967955E-2</v>
      </c>
      <c r="M33" s="156">
        <f t="shared" si="3"/>
        <v>7.9958689720891235E-2</v>
      </c>
    </row>
    <row r="34" spans="1:13">
      <c r="A34" s="211">
        <v>2051</v>
      </c>
      <c r="B34" s="211"/>
      <c r="C34">
        <f>'Total Costs - Involuntary'!C33+'Total Costs - Rebuild'!C33</f>
        <v>16169652793.704031</v>
      </c>
      <c r="D34">
        <f>'Total Costs - Involuntary'!D33+'Total Costs - Rebuild'!D33</f>
        <v>33169854102.952477</v>
      </c>
      <c r="E34">
        <f>'Total Costs - Involuntary'!E33+'Total Costs - Rebuild'!E33</f>
        <v>96194231444.484406</v>
      </c>
      <c r="F34">
        <f>'Total Costs - Involuntary'!F33+'Total Costs - Rebuild'!F33</f>
        <v>349156549856.81213</v>
      </c>
      <c r="H34" s="39">
        <f>'Total Costs With Program'!G37</f>
        <v>2439435593304.4033</v>
      </c>
      <c r="J34" s="156">
        <f t="shared" si="0"/>
        <v>6.6284401351219902E-3</v>
      </c>
      <c r="K34" s="156">
        <f t="shared" si="1"/>
        <v>1.3597347761094752E-2</v>
      </c>
      <c r="L34" s="156">
        <f t="shared" si="2"/>
        <v>3.9432986756654603E-2</v>
      </c>
      <c r="M34" s="156">
        <f t="shared" si="3"/>
        <v>0.14313005467951409</v>
      </c>
    </row>
    <row r="35" spans="1:13">
      <c r="A35" s="211">
        <v>2052</v>
      </c>
      <c r="B35" s="211"/>
      <c r="C35">
        <f>'Total Costs - Involuntary'!C34+'Total Costs - Rebuild'!C34</f>
        <v>19826960345.692612</v>
      </c>
      <c r="D35">
        <f>'Total Costs - Involuntary'!D34+'Total Costs - Rebuild'!D34</f>
        <v>45170493301.378387</v>
      </c>
      <c r="E35">
        <f>'Total Costs - Involuntary'!E34+'Total Costs - Rebuild'!E34</f>
        <v>146378778100.82672</v>
      </c>
      <c r="F35">
        <f>'Total Costs - Involuntary'!F34+'Total Costs - Rebuild'!F34</f>
        <v>638963064091.70239</v>
      </c>
      <c r="H35" s="39">
        <f>'Total Costs With Program'!G38</f>
        <v>2488224305170.4912</v>
      </c>
      <c r="J35" s="156">
        <f t="shared" ref="J35:J53" si="4">C35/$H35</f>
        <v>7.9683171265920432E-3</v>
      </c>
      <c r="K35" s="156">
        <f t="shared" ref="K35:K53" si="5">D35/$H35</f>
        <v>1.8153706322824197E-2</v>
      </c>
      <c r="L35" s="156">
        <f t="shared" ref="L35:L53" si="6">E35/$H35</f>
        <v>5.8828610345399289E-2</v>
      </c>
      <c r="M35" s="156">
        <f t="shared" ref="M35:M53" si="7">F35/$H35</f>
        <v>0.25679480051856546</v>
      </c>
    </row>
    <row r="36" spans="1:13">
      <c r="A36" s="211">
        <v>2053</v>
      </c>
      <c r="B36" s="211"/>
      <c r="C36">
        <f>'Total Costs - Involuntary'!C35+'Total Costs - Rebuild'!C35</f>
        <v>24423579464.470581</v>
      </c>
      <c r="D36">
        <f>'Total Costs - Involuntary'!D35+'Total Costs - Rebuild'!D35</f>
        <v>61796534761.901428</v>
      </c>
      <c r="E36">
        <f>'Total Costs - Involuntary'!E35+'Total Costs - Rebuild'!E35</f>
        <v>223327131005.09601</v>
      </c>
      <c r="F36">
        <f>'Total Costs - Involuntary'!F35+'Total Costs - Rebuild'!F35</f>
        <v>1170805408951.0732</v>
      </c>
      <c r="H36" s="39">
        <f>'Total Costs With Program'!G39</f>
        <v>2537988791273.9009</v>
      </c>
      <c r="J36" s="156">
        <f t="shared" si="4"/>
        <v>9.623202257016893E-3</v>
      </c>
      <c r="K36" s="156">
        <f t="shared" si="5"/>
        <v>2.4348623986981319E-2</v>
      </c>
      <c r="L36" s="156">
        <f t="shared" si="6"/>
        <v>8.7993742042099685E-2</v>
      </c>
      <c r="M36" s="156">
        <f t="shared" si="7"/>
        <v>0.46131228513558847</v>
      </c>
    </row>
    <row r="37" spans="1:13">
      <c r="A37" s="211">
        <v>2054</v>
      </c>
      <c r="B37" s="211"/>
      <c r="C37">
        <f>'Total Costs - Involuntary'!C36+'Total Costs - Rebuild'!C36</f>
        <v>30203237238.729065</v>
      </c>
      <c r="D37">
        <f>'Total Costs - Involuntary'!D36+'Total Costs - Rebuild'!D36</f>
        <v>84836595860.911224</v>
      </c>
      <c r="E37">
        <f>'Total Costs - Involuntary'!E36+'Total Costs - Rebuild'!E36</f>
        <v>341324134484.90552</v>
      </c>
      <c r="F37">
        <f>'Total Costs - Involuntary'!F36+'Total Costs - Rebuild'!F36</f>
        <v>2146852037425.583</v>
      </c>
      <c r="H37" s="39">
        <f>'Total Costs With Program'!G40</f>
        <v>2588748567099.3789</v>
      </c>
      <c r="J37" s="156">
        <f t="shared" si="4"/>
        <v>1.1667118862984424E-2</v>
      </c>
      <c r="K37" s="156">
        <f t="shared" si="5"/>
        <v>3.2771276801117959E-2</v>
      </c>
      <c r="L37" s="156">
        <f t="shared" si="6"/>
        <v>0.1318490867837929</v>
      </c>
      <c r="M37" s="156">
        <f t="shared" si="7"/>
        <v>0.8293011012000564</v>
      </c>
    </row>
    <row r="38" spans="1:13">
      <c r="A38" s="211">
        <v>2055</v>
      </c>
      <c r="B38" s="211"/>
      <c r="C38">
        <f>'Total Costs - Involuntary'!C37+'Total Costs - Rebuild'!C37</f>
        <v>37472950257.268005</v>
      </c>
      <c r="D38">
        <f>'Total Costs - Involuntary'!D37+'Total Costs - Rebuild'!D37</f>
        <v>116771056112.60062</v>
      </c>
      <c r="E38">
        <f>'Total Costs - Involuntary'!E37+'Total Costs - Rebuild'!E37</f>
        <v>522279211519.77942</v>
      </c>
      <c r="F38">
        <f>'Total Costs - Involuntary'!F37+'Total Costs - Rebuild'!F37</f>
        <v>3938139867552.1895</v>
      </c>
      <c r="H38" s="39">
        <f>'Total Costs With Program'!G41</f>
        <v>2640523538441.3667</v>
      </c>
      <c r="J38" s="156">
        <f t="shared" si="4"/>
        <v>1.4191485026256319E-2</v>
      </c>
      <c r="K38" s="156">
        <f t="shared" si="5"/>
        <v>4.4222690846197711E-2</v>
      </c>
      <c r="L38" s="156">
        <f t="shared" si="6"/>
        <v>0.19779381017298844</v>
      </c>
      <c r="M38" s="156">
        <f t="shared" si="7"/>
        <v>1.4914238825065624</v>
      </c>
    </row>
    <row r="39" spans="1:13">
      <c r="A39" s="211">
        <v>2056</v>
      </c>
      <c r="B39" s="211"/>
      <c r="C39">
        <f>'Total Costs - Involuntary'!C38+'Total Costs - Rebuild'!C38</f>
        <v>46619460169.772766</v>
      </c>
      <c r="D39">
        <f>'Total Costs - Involuntary'!D38+'Total Costs - Rebuild'!D38</f>
        <v>161039603944.33185</v>
      </c>
      <c r="E39">
        <f>'Total Costs - Involuntary'!E38+'Total Costs - Rebuild'!E38</f>
        <v>799796009880.53064</v>
      </c>
      <c r="F39">
        <f>'Total Costs - Involuntary'!F38+'Total Costs - Rebuild'!F38</f>
        <v>7225627746847.7461</v>
      </c>
      <c r="H39" s="39">
        <f>'Total Costs With Program'!G42</f>
        <v>2693334009210.1938</v>
      </c>
      <c r="J39" s="156">
        <f t="shared" si="4"/>
        <v>1.7309201164932262E-2</v>
      </c>
      <c r="K39" s="156">
        <f t="shared" si="5"/>
        <v>5.979191715310344E-2</v>
      </c>
      <c r="L39" s="156">
        <f t="shared" si="6"/>
        <v>0.29695388954564406</v>
      </c>
      <c r="M39" s="156">
        <f t="shared" si="7"/>
        <v>2.682781906046114</v>
      </c>
    </row>
    <row r="40" spans="1:13">
      <c r="A40" s="211">
        <v>2057</v>
      </c>
      <c r="B40" s="211"/>
      <c r="C40">
        <f>'Total Costs - Involuntary'!C39+'Total Costs - Rebuild'!C39</f>
        <v>58129937393.577568</v>
      </c>
      <c r="D40">
        <f>'Total Costs - Involuntary'!D39+'Total Costs - Rebuild'!D39</f>
        <v>222412260235.10895</v>
      </c>
      <c r="E40">
        <f>'Total Costs - Involuntary'!E39+'Total Costs - Rebuild'!E39</f>
        <v>1225414236543.0396</v>
      </c>
      <c r="F40">
        <f>'Total Costs - Involuntary'!F39+'Total Costs - Rebuild'!F39</f>
        <v>13259069900830.371</v>
      </c>
      <c r="H40" s="39">
        <f>'Total Costs With Program'!G43</f>
        <v>2747200689394.3979</v>
      </c>
      <c r="J40" s="156">
        <f t="shared" si="4"/>
        <v>2.1159698167661688E-2</v>
      </c>
      <c r="K40" s="156">
        <f t="shared" si="5"/>
        <v>8.0959596833873188E-2</v>
      </c>
      <c r="L40" s="156">
        <f t="shared" si="6"/>
        <v>0.44605923450506046</v>
      </c>
      <c r="M40" s="156">
        <f t="shared" si="7"/>
        <v>4.826392899513011</v>
      </c>
    </row>
    <row r="41" spans="1:13">
      <c r="A41" s="211">
        <v>2058</v>
      </c>
      <c r="B41" s="211"/>
      <c r="C41">
        <f>'Total Costs - Involuntary'!C40+'Total Costs - Rebuild'!C40</f>
        <v>72618061360.364868</v>
      </c>
      <c r="D41">
        <f>'Total Costs - Involuntary'!D40+'Total Costs - Rebuild'!D40</f>
        <v>307503899434.87799</v>
      </c>
      <c r="E41">
        <f>'Total Costs - Involuntary'!E40+'Total Costs - Rebuild'!E40</f>
        <v>1878183093687.7029</v>
      </c>
      <c r="F41">
        <f>'Total Costs - Involuntary'!F40+'Total Costs - Rebuild'!F40</f>
        <v>24332122748857.23</v>
      </c>
      <c r="H41" s="39">
        <f>'Total Costs With Program'!G44</f>
        <v>2802144703182.2861</v>
      </c>
      <c r="J41" s="156">
        <f t="shared" si="4"/>
        <v>2.5915171788914174E-2</v>
      </c>
      <c r="K41" s="156">
        <f t="shared" si="5"/>
        <v>0.10973876512717486</v>
      </c>
      <c r="L41" s="156">
        <f t="shared" si="6"/>
        <v>0.67026627552628659</v>
      </c>
      <c r="M41" s="156">
        <f t="shared" si="7"/>
        <v>8.6833926603519771</v>
      </c>
    </row>
    <row r="42" spans="1:13">
      <c r="A42" s="211">
        <v>2059</v>
      </c>
      <c r="B42" s="211"/>
      <c r="C42">
        <f>'Total Costs - Involuntary'!C41+'Total Costs - Rebuild'!C41</f>
        <v>90856873535.350159</v>
      </c>
      <c r="D42">
        <f>'Total Costs - Involuntary'!D41+'Total Costs - Rebuild'!D41</f>
        <v>425487767589.86658</v>
      </c>
      <c r="E42">
        <f>'Total Costs - Involuntary'!E41+'Total Costs - Rebuild'!E41</f>
        <v>2879344570624.6187</v>
      </c>
      <c r="F42">
        <f>'Total Costs - Involuntary'!F41+'Total Costs - Rebuild'!F41</f>
        <v>44654301791730.875</v>
      </c>
      <c r="H42" s="39">
        <f>'Total Costs With Program'!G45</f>
        <v>2858187597245.9321</v>
      </c>
      <c r="J42" s="156">
        <f t="shared" si="4"/>
        <v>3.178828206479422E-2</v>
      </c>
      <c r="K42" s="156">
        <f t="shared" si="5"/>
        <v>0.14886628435441202</v>
      </c>
      <c r="L42" s="156">
        <f t="shared" si="6"/>
        <v>1.0074022339887951</v>
      </c>
      <c r="M42" s="156">
        <f t="shared" si="7"/>
        <v>15.62329282890965</v>
      </c>
    </row>
    <row r="43" spans="1:13">
      <c r="A43" s="211">
        <v>2060</v>
      </c>
      <c r="B43" s="211"/>
      <c r="C43">
        <f>'Total Costs - Involuntary'!C42+'Total Costs - Rebuild'!C42</f>
        <v>114889304092.13573</v>
      </c>
      <c r="D43">
        <f>'Total Costs - Involuntary'!D42+'Total Costs - Rebuild'!D42</f>
        <v>624181358934.58105</v>
      </c>
      <c r="E43">
        <f>'Total Costs - Involuntary'!E42+'Total Costs - Rebuild'!E42</f>
        <v>4975442949941.7168</v>
      </c>
      <c r="F43">
        <f>'Total Costs - Involuntary'!F42+'Total Costs - Rebuild'!F42</f>
        <v>105750659536577.88</v>
      </c>
      <c r="H43" s="39">
        <f>'Total Costs With Program'!G46</f>
        <v>2915351349190.8506</v>
      </c>
      <c r="J43" s="156">
        <f t="shared" si="4"/>
        <v>3.9408390389728841E-2</v>
      </c>
      <c r="K43" s="156">
        <f t="shared" si="5"/>
        <v>0.21410158988480796</v>
      </c>
      <c r="L43" s="156">
        <f t="shared" si="6"/>
        <v>1.7066357889667878</v>
      </c>
      <c r="M43" s="156">
        <f t="shared" si="7"/>
        <v>36.273727201329862</v>
      </c>
    </row>
    <row r="44" spans="1:13">
      <c r="A44" s="211">
        <v>2061</v>
      </c>
      <c r="B44" s="211"/>
      <c r="C44">
        <f>'Total Costs - Involuntary'!C43+'Total Costs - Rebuild'!C43</f>
        <v>145441123507.35333</v>
      </c>
      <c r="D44">
        <f>'Total Costs - Involuntary'!D43+'Total Costs - Rebuild'!D43</f>
        <v>916190168775.65259</v>
      </c>
      <c r="E44">
        <f>'Total Costs - Involuntary'!E43+'Total Costs - Rebuild'!E43</f>
        <v>8598774197136.7109</v>
      </c>
      <c r="F44">
        <f>'Total Costs - Involuntary'!F43+'Total Costs - Rebuild'!F43</f>
        <v>250444300909345.94</v>
      </c>
      <c r="H44" s="39">
        <f>'Total Costs With Program'!G47</f>
        <v>2973658376174.6675</v>
      </c>
      <c r="J44" s="156">
        <f t="shared" si="4"/>
        <v>4.8909829277177998E-2</v>
      </c>
      <c r="K44" s="156">
        <f t="shared" si="5"/>
        <v>0.30810202547686238</v>
      </c>
      <c r="L44" s="156">
        <f t="shared" si="6"/>
        <v>2.8916483029897426</v>
      </c>
      <c r="M44" s="156">
        <f t="shared" si="7"/>
        <v>84.220939068165265</v>
      </c>
    </row>
    <row r="45" spans="1:13">
      <c r="A45" s="211">
        <v>2062</v>
      </c>
      <c r="B45" s="211"/>
      <c r="C45">
        <f>'Total Costs - Involuntary'!C44+'Total Costs - Rebuild'!C44</f>
        <v>184284101704.35593</v>
      </c>
      <c r="D45">
        <f>'Total Costs - Involuntary'!D44+'Total Costs - Rebuild'!D44</f>
        <v>1345349399255.4194</v>
      </c>
      <c r="E45">
        <f>'Total Costs - Involuntary'!E44+'Total Costs - Rebuild'!E44</f>
        <v>14862117052128.879</v>
      </c>
      <c r="F45">
        <f>'Total Costs - Involuntary'!F44+'Total Costs - Rebuild'!F44</f>
        <v>593120301006704.13</v>
      </c>
      <c r="H45" s="39">
        <f>'Total Costs With Program'!G48</f>
        <v>3033131543698.1606</v>
      </c>
      <c r="J45" s="156">
        <f t="shared" si="4"/>
        <v>6.0757042366737124E-2</v>
      </c>
      <c r="K45" s="156">
        <f t="shared" si="5"/>
        <v>0.44355128680475742</v>
      </c>
      <c r="L45" s="156">
        <f t="shared" si="6"/>
        <v>4.8999249910566585</v>
      </c>
      <c r="M45" s="156">
        <f t="shared" si="7"/>
        <v>195.54717375809531</v>
      </c>
    </row>
    <row r="46" spans="1:13">
      <c r="A46" s="211">
        <v>2063</v>
      </c>
      <c r="B46" s="211"/>
      <c r="C46">
        <f>'Total Costs - Involuntary'!C45+'Total Costs - Rebuild'!C45</f>
        <v>233671583953.40213</v>
      </c>
      <c r="D46">
        <f>'Total Costs - Involuntary'!D45+'Total Costs - Rebuild'!D45</f>
        <v>1976086215853.7012</v>
      </c>
      <c r="E46">
        <f>'Total Costs - Involuntary'!E45+'Total Costs - Rebuild'!E45</f>
        <v>25689048205525.676</v>
      </c>
      <c r="F46">
        <f>'Total Costs - Involuntary'!F45+'Total Costs - Rebuild'!F45</f>
        <v>1404675346148299</v>
      </c>
      <c r="H46" s="39">
        <f>'Total Costs With Program'!G49</f>
        <v>3093794174572.124</v>
      </c>
      <c r="J46" s="156">
        <f t="shared" si="4"/>
        <v>7.552913050064787E-2</v>
      </c>
      <c r="K46" s="156">
        <f t="shared" si="5"/>
        <v>0.63872581831562747</v>
      </c>
      <c r="L46" s="156">
        <f t="shared" si="6"/>
        <v>8.3034121715865297</v>
      </c>
      <c r="M46" s="156">
        <f t="shared" si="7"/>
        <v>454.02999258752163</v>
      </c>
    </row>
    <row r="47" spans="1:13">
      <c r="A47" s="211">
        <v>2064</v>
      </c>
      <c r="B47" s="211"/>
      <c r="C47">
        <f>'Total Costs - Involuntary'!C46+'Total Costs - Rebuild'!C46</f>
        <v>296469386520.33472</v>
      </c>
      <c r="D47">
        <f>'Total Costs - Involuntary'!D46+'Total Costs - Rebuild'!D46</f>
        <v>2903093003206.6084</v>
      </c>
      <c r="E47">
        <f>'Total Costs - Involuntary'!E46+'Total Costs - Rebuild'!E46</f>
        <v>44404709630858.711</v>
      </c>
      <c r="F47">
        <f>'Total Costs - Involuntary'!F46+'Total Costs - Rebuild'!F46</f>
        <v>3326670536861704</v>
      </c>
      <c r="H47" s="39">
        <f>'Total Costs With Program'!G50</f>
        <v>3155670058063.5664</v>
      </c>
      <c r="J47" s="156">
        <f t="shared" si="4"/>
        <v>9.3948157147410741E-2</v>
      </c>
      <c r="K47" s="156">
        <f t="shared" si="5"/>
        <v>0.91996087987349717</v>
      </c>
      <c r="L47" s="156">
        <f t="shared" si="6"/>
        <v>14.071404428797303</v>
      </c>
      <c r="M47" s="156">
        <f t="shared" si="7"/>
        <v>1054.1883262989381</v>
      </c>
    </row>
    <row r="48" spans="1:13">
      <c r="A48" s="211">
        <v>2065</v>
      </c>
      <c r="B48" s="211"/>
      <c r="C48">
        <f>'Total Costs - Involuntary'!C47+'Total Costs - Rebuild'!C47</f>
        <v>376322270719.35419</v>
      </c>
      <c r="D48">
        <f>'Total Costs - Involuntary'!D47+'Total Costs - Rebuild'!D47</f>
        <v>4265544717967.5947</v>
      </c>
      <c r="E48">
        <f>'Total Costs - Involuntary'!E47+'Total Costs - Rebuild'!E47</f>
        <v>76757023527958.063</v>
      </c>
      <c r="F48">
        <f>'Total Costs - Involuntary'!F47+'Total Costs - Rebuild'!F47</f>
        <v>7878506687205228</v>
      </c>
      <c r="H48" s="39">
        <f>'Total Costs With Program'!G51</f>
        <v>3218783459224.8379</v>
      </c>
      <c r="J48" s="156">
        <f t="shared" si="4"/>
        <v>0.11691444158532548</v>
      </c>
      <c r="K48" s="156">
        <f t="shared" si="5"/>
        <v>1.3252040008291961</v>
      </c>
      <c r="L48" s="156">
        <f t="shared" si="6"/>
        <v>23.846594373404365</v>
      </c>
      <c r="M48" s="156">
        <f t="shared" si="7"/>
        <v>2447.6659542368116</v>
      </c>
    </row>
    <row r="49" spans="1:13">
      <c r="A49" s="211">
        <v>2066</v>
      </c>
      <c r="B49" s="211"/>
      <c r="C49">
        <f>'Total Costs - Involuntary'!C48+'Total Costs - Rebuild'!C48</f>
        <v>477865665843.36133</v>
      </c>
      <c r="D49">
        <f>'Total Costs - Involuntary'!D48+'Total Costs - Rebuild'!D48</f>
        <v>6267994968284.3418</v>
      </c>
      <c r="E49">
        <f>'Total Costs - Involuntary'!E48+'Total Costs - Rebuild'!E48</f>
        <v>132681989595951.47</v>
      </c>
      <c r="F49">
        <f>'Total Costs - Involuntary'!F48+'Total Costs - Rebuild'!F48</f>
        <v>1.865856099287522E+16</v>
      </c>
      <c r="H49" s="39">
        <f>'Total Costs With Program'!G52</f>
        <v>3283159128409.3345</v>
      </c>
      <c r="J49" s="156">
        <f t="shared" si="4"/>
        <v>0.14555056491425183</v>
      </c>
      <c r="K49" s="156">
        <f t="shared" si="5"/>
        <v>1.9091352941278656</v>
      </c>
      <c r="L49" s="156">
        <f t="shared" si="6"/>
        <v>40.412902453569124</v>
      </c>
      <c r="M49" s="156">
        <f t="shared" si="7"/>
        <v>5683.1119854720991</v>
      </c>
    </row>
    <row r="50" spans="1:13">
      <c r="A50" s="211">
        <v>2067</v>
      </c>
      <c r="B50" s="211"/>
      <c r="C50">
        <f>'Total Costs - Involuntary'!C49+'Total Costs - Rebuild'!C49</f>
        <v>606994939951.59912</v>
      </c>
      <c r="D50">
        <f>'Total Costs - Involuntary'!D49+'Total Costs - Rebuild'!D49</f>
        <v>9211088210491.9688</v>
      </c>
      <c r="E50">
        <f>'Total Costs - Involuntary'!E49+'Total Costs - Rebuild'!E49</f>
        <v>229355221325678.16</v>
      </c>
      <c r="F50">
        <f>'Total Costs - Involuntary'!F49+'Total Costs - Rebuild'!F49</f>
        <v>4.4188823387507904E+16</v>
      </c>
      <c r="H50" s="39">
        <f>'Total Costs With Program'!G53</f>
        <v>3348822310977.521</v>
      </c>
      <c r="J50" s="156">
        <f t="shared" si="4"/>
        <v>0.18125623983149389</v>
      </c>
      <c r="K50" s="156">
        <f t="shared" si="5"/>
        <v>2.7505455217190229</v>
      </c>
      <c r="L50" s="156">
        <f t="shared" si="6"/>
        <v>68.488322170407841</v>
      </c>
      <c r="M50" s="156">
        <f t="shared" si="7"/>
        <v>13195.332353901211</v>
      </c>
    </row>
    <row r="51" spans="1:13">
      <c r="A51" s="211">
        <v>2068</v>
      </c>
      <c r="B51" s="211"/>
      <c r="C51">
        <f>'Total Costs - Involuntary'!C50+'Total Costs - Rebuild'!C50</f>
        <v>771207860448.02246</v>
      </c>
      <c r="D51">
        <f>'Total Costs - Involuntary'!D50+'Total Costs - Rebuild'!D50</f>
        <v>13536699270466.748</v>
      </c>
      <c r="E51">
        <f>'Total Costs - Involuntary'!E50+'Total Costs - Rebuild'!E50</f>
        <v>396466906702542.75</v>
      </c>
      <c r="F51">
        <f>'Total Costs - Involuntary'!F50+'Total Costs - Rebuild'!F50</f>
        <v>1.0465181184503638E+17</v>
      </c>
      <c r="H51" s="39">
        <f>'Total Costs With Program'!G54</f>
        <v>3415798757197.0713</v>
      </c>
      <c r="J51" s="156">
        <f t="shared" si="4"/>
        <v>0.22577672610925667</v>
      </c>
      <c r="K51" s="156">
        <f t="shared" si="5"/>
        <v>3.9629674441285481</v>
      </c>
      <c r="L51" s="156">
        <f t="shared" si="6"/>
        <v>116.06857865007092</v>
      </c>
      <c r="M51" s="156">
        <f t="shared" si="7"/>
        <v>30637.581217141535</v>
      </c>
    </row>
    <row r="52" spans="1:13">
      <c r="A52" s="211">
        <v>2069</v>
      </c>
      <c r="B52" s="211"/>
      <c r="C52">
        <f>'Total Costs - Involuntary'!C51+'Total Costs - Rebuild'!C51</f>
        <v>980040137977.08325</v>
      </c>
      <c r="D52">
        <f>'Total Costs - Involuntary'!D51+'Total Costs - Rebuild'!D51</f>
        <v>19894277552359.914</v>
      </c>
      <c r="E52">
        <f>'Total Costs - Involuntary'!E51+'Total Costs - Rebuild'!E51</f>
        <v>685340235041496.25</v>
      </c>
      <c r="F52">
        <f>'Total Costs - Involuntary'!F51+'Total Costs - Rebuild'!F51</f>
        <v>2.4784552131036374E+17</v>
      </c>
      <c r="H52" s="39">
        <f>'Total Costs With Program'!G55</f>
        <v>3484114732341.0127</v>
      </c>
      <c r="J52" s="156">
        <f t="shared" si="4"/>
        <v>0.28128813580102285</v>
      </c>
      <c r="K52" s="156">
        <f t="shared" si="5"/>
        <v>5.7099949573109328</v>
      </c>
      <c r="L52" s="156">
        <f t="shared" si="6"/>
        <v>196.70426713560292</v>
      </c>
      <c r="M52" s="156">
        <f t="shared" si="7"/>
        <v>71135.866741056991</v>
      </c>
    </row>
    <row r="53" spans="1:13">
      <c r="A53" s="211">
        <v>2070</v>
      </c>
      <c r="B53" s="211"/>
      <c r="C53">
        <f>'Total Costs - Involuntary'!C52+'Total Costs - Rebuild'!C52</f>
        <v>1233513129696.3579</v>
      </c>
      <c r="D53">
        <f>'Total Costs - Involuntary'!D52+'Total Costs - Rebuild'!D52</f>
        <v>30041798225718.113</v>
      </c>
      <c r="E53">
        <f>'Total Costs - Involuntary'!E52+'Total Costs - Rebuild'!E52</f>
        <v>1321762241426210.5</v>
      </c>
      <c r="F53">
        <f>'Total Costs - Involuntary'!F52+'Total Costs - Rebuild'!F52</f>
        <v>7.7387374129506509E+17</v>
      </c>
      <c r="H53" s="39">
        <f>'Total Costs With Program'!G56</f>
        <v>3553797026987.833</v>
      </c>
      <c r="J53" s="156">
        <f t="shared" si="4"/>
        <v>0.34709723721668839</v>
      </c>
      <c r="K53" s="156">
        <f t="shared" si="5"/>
        <v>8.4534367037785714</v>
      </c>
      <c r="L53" s="156">
        <f t="shared" si="6"/>
        <v>371.9295816245658</v>
      </c>
      <c r="M53" s="156">
        <f t="shared" si="7"/>
        <v>217759.69066837608</v>
      </c>
    </row>
  </sheetData>
  <mergeCells count="52">
    <mergeCell ref="J1:M1"/>
    <mergeCell ref="A8:B8"/>
    <mergeCell ref="A3:B3"/>
    <mergeCell ref="A4:B4"/>
    <mergeCell ref="A5:B5"/>
    <mergeCell ref="A6:B6"/>
    <mergeCell ref="A7:B7"/>
    <mergeCell ref="A20:B20"/>
    <mergeCell ref="A9:B9"/>
    <mergeCell ref="A10:B10"/>
    <mergeCell ref="A11:B11"/>
    <mergeCell ref="A12:B12"/>
    <mergeCell ref="A13:B13"/>
    <mergeCell ref="A14:B14"/>
    <mergeCell ref="A15:B15"/>
    <mergeCell ref="A16:B16"/>
    <mergeCell ref="A17:B17"/>
    <mergeCell ref="A18:B18"/>
    <mergeCell ref="A19:B19"/>
    <mergeCell ref="A32:B32"/>
    <mergeCell ref="A21:B21"/>
    <mergeCell ref="A22:B22"/>
    <mergeCell ref="A23:B23"/>
    <mergeCell ref="A24:B24"/>
    <mergeCell ref="A25:B25"/>
    <mergeCell ref="A26:B26"/>
    <mergeCell ref="A27:B27"/>
    <mergeCell ref="A28:B28"/>
    <mergeCell ref="A29:B29"/>
    <mergeCell ref="A30:B30"/>
    <mergeCell ref="A31:B31"/>
    <mergeCell ref="A44:B44"/>
    <mergeCell ref="A33:B33"/>
    <mergeCell ref="A34:B34"/>
    <mergeCell ref="A35:B35"/>
    <mergeCell ref="A36:B36"/>
    <mergeCell ref="A37:B37"/>
    <mergeCell ref="A38:B38"/>
    <mergeCell ref="A39:B39"/>
    <mergeCell ref="A40:B40"/>
    <mergeCell ref="A41:B41"/>
    <mergeCell ref="A42:B42"/>
    <mergeCell ref="A43:B43"/>
    <mergeCell ref="A51:B51"/>
    <mergeCell ref="A52:B52"/>
    <mergeCell ref="A53:B53"/>
    <mergeCell ref="A45:B45"/>
    <mergeCell ref="A46:B46"/>
    <mergeCell ref="A47:B47"/>
    <mergeCell ref="A48:B48"/>
    <mergeCell ref="A49:B49"/>
    <mergeCell ref="A50:B5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AAB3-E958-5241-9038-7350119B0E6F}">
  <dimension ref="A1:BB79"/>
  <sheetViews>
    <sheetView workbookViewId="0">
      <selection activeCell="B30" sqref="B30"/>
    </sheetView>
  </sheetViews>
  <sheetFormatPr defaultColWidth="8.85546875" defaultRowHeight="14.45"/>
  <cols>
    <col min="2" max="2" width="54.42578125" customWidth="1"/>
    <col min="3" max="3" width="21.5703125" customWidth="1"/>
    <col min="4" max="4" width="35.140625" customWidth="1"/>
    <col min="5" max="5" width="18.85546875" customWidth="1"/>
    <col min="29" max="29" width="14.140625" customWidth="1"/>
    <col min="56" max="56" width="14.42578125" customWidth="1"/>
  </cols>
  <sheetData>
    <row r="1" spans="1:54">
      <c r="B1" s="20" t="s">
        <v>174</v>
      </c>
      <c r="C1" s="4" t="s">
        <v>175</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c r="AS1">
        <v>2061</v>
      </c>
      <c r="AT1">
        <v>2062</v>
      </c>
      <c r="AU1">
        <v>2063</v>
      </c>
      <c r="AV1">
        <v>2064</v>
      </c>
      <c r="AW1">
        <v>2065</v>
      </c>
      <c r="AX1">
        <v>2066</v>
      </c>
      <c r="AY1">
        <v>2067</v>
      </c>
      <c r="AZ1">
        <v>2068</v>
      </c>
      <c r="BA1">
        <v>2069</v>
      </c>
      <c r="BB1">
        <v>2070</v>
      </c>
    </row>
    <row r="2" spans="1:54">
      <c r="A2" s="22" t="s">
        <v>176</v>
      </c>
      <c r="B2">
        <f>Setup!C39*2</f>
        <v>23040</v>
      </c>
      <c r="D2" s="39">
        <f t="shared" ref="D2:D7" si="0">B2</f>
        <v>23040</v>
      </c>
      <c r="E2">
        <f>D2*Inflation!$C$3</f>
        <v>23924.736000000001</v>
      </c>
      <c r="F2">
        <f>E2*Inflation!$C$4</f>
        <v>24403.23072</v>
      </c>
      <c r="G2">
        <f>F2*Inflation!$C$5</f>
        <v>24891.295334400002</v>
      </c>
      <c r="H2">
        <f>G2*Inflation!$C$6</f>
        <v>25389.121241088003</v>
      </c>
      <c r="I2">
        <f>H2*Inflation!$C$7</f>
        <v>25896.903665909766</v>
      </c>
      <c r="J2">
        <f>I2*Inflation!$C$8</f>
        <v>26414.841739227963</v>
      </c>
      <c r="K2">
        <f>J2*Inflation!$C$9</f>
        <v>26943.138574012522</v>
      </c>
      <c r="L2">
        <f>K2*Inflation!$C$10</f>
        <v>27482.001345492772</v>
      </c>
      <c r="M2">
        <f>L2*Inflation!$C$11</f>
        <v>28031.641372402628</v>
      </c>
      <c r="N2">
        <f>M2*Inflation!$C$12</f>
        <v>28592.274199850683</v>
      </c>
      <c r="O2">
        <f>N2*Inflation!$C$13</f>
        <v>29164.119683847697</v>
      </c>
      <c r="P2">
        <f>O2*Inflation!$C$14</f>
        <v>29747.40207752465</v>
      </c>
      <c r="Q2">
        <f>P2*Inflation!$C$15</f>
        <v>30342.350119075145</v>
      </c>
      <c r="R2">
        <f>Q2*Inflation!$C$16</f>
        <v>30949.197121456647</v>
      </c>
      <c r="S2">
        <f>R2*Inflation!$C$17</f>
        <v>31568.181063885782</v>
      </c>
      <c r="T2">
        <f>S2*Inflation!$C$18</f>
        <v>32199.544685163499</v>
      </c>
      <c r="U2">
        <f>T2*Inflation!$C$19</f>
        <v>32843.535578866766</v>
      </c>
      <c r="V2">
        <f>U2*Inflation!$C$20</f>
        <v>33500.406290444102</v>
      </c>
      <c r="W2">
        <f>V2*Inflation!$C$21</f>
        <v>34170.414416252985</v>
      </c>
      <c r="X2">
        <f>W2*Inflation!$C$2</f>
        <v>34477.94814599926</v>
      </c>
      <c r="Y2">
        <f>X2*Inflation!$C$23</f>
        <v>35167.50710891925</v>
      </c>
      <c r="Z2">
        <f>Y2*Inflation!$C$24</f>
        <v>35870.857251097637</v>
      </c>
      <c r="AA2">
        <f>Z2*Inflation!$C$2</f>
        <v>36193.694966357514</v>
      </c>
      <c r="AB2">
        <f>AA2*Inflation!$C$26</f>
        <v>36917.568865684669</v>
      </c>
      <c r="AC2">
        <f>AB2*Inflation!$C$27</f>
        <v>37655.920242998363</v>
      </c>
      <c r="AD2">
        <f>AC2*Inflation!$C$28</f>
        <v>38409.038647858331</v>
      </c>
      <c r="AE2">
        <f>AD2*Inflation!$C$29</f>
        <v>39177.219420815498</v>
      </c>
      <c r="AF2">
        <f>AE2*Inflation!$C$30</f>
        <v>39960.763809231808</v>
      </c>
      <c r="AG2">
        <f>AF2*Inflation!$C$31</f>
        <v>40759.979085416446</v>
      </c>
      <c r="AH2">
        <f>AG2*Inflation!$C$32</f>
        <v>41575.178667124776</v>
      </c>
      <c r="AI2">
        <f>AH2*Inflation!$C$33</f>
        <v>42406.682240467271</v>
      </c>
      <c r="AJ2">
        <f>AI2*Inflation!$C$34</f>
        <v>43254.815885276621</v>
      </c>
      <c r="AK2">
        <f>AJ2*Inflation!$C$35</f>
        <v>44119.912202982152</v>
      </c>
      <c r="AL2">
        <f>AK2*Inflation!$C$36</f>
        <v>45002.310447041797</v>
      </c>
      <c r="AM2">
        <f>AL2*Inflation!$C$37</f>
        <v>45902.356655982636</v>
      </c>
      <c r="AN2">
        <f>AM2*Inflation!$C$38</f>
        <v>46820.403789102289</v>
      </c>
      <c r="AO2">
        <f>AN2*Inflation!$C$39</f>
        <v>47756.811864884337</v>
      </c>
      <c r="AP2">
        <f>AO2*Inflation!$C$40</f>
        <v>48711.948102182025</v>
      </c>
      <c r="AQ2">
        <f>AP2*Inflation!$C$41</f>
        <v>49686.187064225669</v>
      </c>
      <c r="AR2">
        <f>AQ2*Inflation!$C$42</f>
        <v>50679.910805510182</v>
      </c>
      <c r="AS2">
        <f>AR2*Inflation!$C$43</f>
        <v>51693.50902162039</v>
      </c>
      <c r="AT2">
        <f>AS2*Inflation!$C$44</f>
        <v>52727.379202052798</v>
      </c>
      <c r="AU2">
        <f>AT2*Inflation!$C$45</f>
        <v>53781.926786093856</v>
      </c>
      <c r="AV2">
        <f>AU2*Inflation!$C$46</f>
        <v>54857.565321815731</v>
      </c>
      <c r="AW2">
        <f>AV2*Inflation!$C$47</f>
        <v>55954.716628252048</v>
      </c>
      <c r="AX2">
        <f>AW2*Inflation!$C$48</f>
        <v>57073.810960817093</v>
      </c>
      <c r="AY2">
        <f>AX2*Inflation!$C$49</f>
        <v>58215.287180033432</v>
      </c>
      <c r="AZ2">
        <f>AY2*Inflation!$C$50</f>
        <v>59379.592923634103</v>
      </c>
      <c r="BA2">
        <f>AZ2*Inflation!$C$51</f>
        <v>60567.184782106786</v>
      </c>
      <c r="BB2">
        <f>BA2*Inflation!$C$52</f>
        <v>61778.528477748921</v>
      </c>
    </row>
    <row r="3" spans="1:54">
      <c r="A3" s="22" t="s">
        <v>27</v>
      </c>
      <c r="B3">
        <f>Setup!D39*2</f>
        <v>21948</v>
      </c>
      <c r="D3" s="39">
        <f t="shared" si="0"/>
        <v>21948</v>
      </c>
      <c r="E3">
        <f>D3*Inflation!$C$3</f>
        <v>22790.803199999998</v>
      </c>
      <c r="F3">
        <f>E3*Inflation!$C$4</f>
        <v>23246.619263999997</v>
      </c>
      <c r="G3">
        <f>F3*Inflation!$C$5</f>
        <v>23711.551649279998</v>
      </c>
      <c r="H3">
        <f>G3*Inflation!$C$6</f>
        <v>24185.782682265599</v>
      </c>
      <c r="I3">
        <f>H3*Inflation!$C$7</f>
        <v>24669.49833591091</v>
      </c>
      <c r="J3">
        <f>I3*Inflation!$C$8</f>
        <v>25162.88830262913</v>
      </c>
      <c r="K3">
        <f>J3*Inflation!$C$9</f>
        <v>25666.146068681712</v>
      </c>
      <c r="L3">
        <f>K3*Inflation!$C$10</f>
        <v>26179.468990055346</v>
      </c>
      <c r="M3">
        <f>L3*Inflation!$C$11</f>
        <v>26703.058369856451</v>
      </c>
      <c r="N3">
        <f>M3*Inflation!$C$12</f>
        <v>27237.11953725358</v>
      </c>
      <c r="O3">
        <f>N3*Inflation!$C$13</f>
        <v>27781.861927998652</v>
      </c>
      <c r="P3">
        <f>O3*Inflation!$C$14</f>
        <v>28337.499166558628</v>
      </c>
      <c r="Q3">
        <f>P3*Inflation!$C$15</f>
        <v>28904.249149889802</v>
      </c>
      <c r="R3">
        <f>Q3*Inflation!$C$16</f>
        <v>29482.334132887598</v>
      </c>
      <c r="S3">
        <f>R3*Inflation!$C$17</f>
        <v>30071.98081554535</v>
      </c>
      <c r="T3">
        <f>S3*Inflation!$C$18</f>
        <v>30673.420431856259</v>
      </c>
      <c r="U3">
        <f>T3*Inflation!$C$19</f>
        <v>31286.888840493386</v>
      </c>
      <c r="V3">
        <f>U3*Inflation!$C$20</f>
        <v>31912.626617303253</v>
      </c>
      <c r="W3">
        <f>V3*Inflation!$C$21</f>
        <v>32550.879149649318</v>
      </c>
      <c r="X3">
        <f>W3*Inflation!$C$2</f>
        <v>32843.837061996157</v>
      </c>
      <c r="Y3">
        <f>X3*Inflation!$C$23</f>
        <v>33500.713803236082</v>
      </c>
      <c r="Z3">
        <f>Y3*Inflation!$C$24</f>
        <v>34170.728079300803</v>
      </c>
      <c r="AA3">
        <f>Z3*Inflation!$C$2</f>
        <v>34478.264632014507</v>
      </c>
      <c r="AB3">
        <f>AA3*Inflation!$C$26</f>
        <v>35167.829924654798</v>
      </c>
      <c r="AC3">
        <f>AB3*Inflation!$C$27</f>
        <v>35871.186523147895</v>
      </c>
      <c r="AD3">
        <f>AC3*Inflation!$C$28</f>
        <v>36588.610253610852</v>
      </c>
      <c r="AE3">
        <f>AD3*Inflation!$C$29</f>
        <v>37320.382458683067</v>
      </c>
      <c r="AF3">
        <f>AE3*Inflation!$C$30</f>
        <v>38066.79010785673</v>
      </c>
      <c r="AG3">
        <f>AF3*Inflation!$C$31</f>
        <v>38828.125910013863</v>
      </c>
      <c r="AH3">
        <f>AG3*Inflation!$C$32</f>
        <v>39604.68842821414</v>
      </c>
      <c r="AI3">
        <f>AH3*Inflation!$C$33</f>
        <v>40396.782196778426</v>
      </c>
      <c r="AJ3">
        <f>AI3*Inflation!$C$34</f>
        <v>41204.717840713995</v>
      </c>
      <c r="AK3">
        <f>AJ3*Inflation!$C$35</f>
        <v>42028.812197528277</v>
      </c>
      <c r="AL3">
        <f>AK3*Inflation!$C$36</f>
        <v>42869.388441478841</v>
      </c>
      <c r="AM3">
        <f>AL3*Inflation!$C$37</f>
        <v>43726.776210308417</v>
      </c>
      <c r="AN3">
        <f>AM3*Inflation!$C$38</f>
        <v>44601.311734514587</v>
      </c>
      <c r="AO3">
        <f>AN3*Inflation!$C$39</f>
        <v>45493.337969204877</v>
      </c>
      <c r="AP3">
        <f>AO3*Inflation!$C$40</f>
        <v>46403.204728588978</v>
      </c>
      <c r="AQ3">
        <f>AP3*Inflation!$C$41</f>
        <v>47331.268823160761</v>
      </c>
      <c r="AR3">
        <f>AQ3*Inflation!$C$42</f>
        <v>48277.894199623974</v>
      </c>
      <c r="AS3">
        <f>AR3*Inflation!$C$43</f>
        <v>49243.452083616452</v>
      </c>
      <c r="AT3">
        <f>AS3*Inflation!$C$44</f>
        <v>50228.321125288785</v>
      </c>
      <c r="AU3">
        <f>AT3*Inflation!$C$45</f>
        <v>51232.887547794562</v>
      </c>
      <c r="AV3">
        <f>AU3*Inflation!$C$46</f>
        <v>52257.545298750454</v>
      </c>
      <c r="AW3">
        <f>AV3*Inflation!$C$47</f>
        <v>53302.696204725464</v>
      </c>
      <c r="AX3">
        <f>AW3*Inflation!$C$48</f>
        <v>54368.750128819971</v>
      </c>
      <c r="AY3">
        <f>AX3*Inflation!$C$49</f>
        <v>55456.125131396373</v>
      </c>
      <c r="AZ3">
        <f>AY3*Inflation!$C$50</f>
        <v>56565.247634024301</v>
      </c>
      <c r="BA3">
        <f>AZ3*Inflation!$C$51</f>
        <v>57696.552586704791</v>
      </c>
      <c r="BB3">
        <f>BA3*Inflation!$C$52</f>
        <v>58850.483638438891</v>
      </c>
    </row>
    <row r="4" spans="1:54">
      <c r="A4" s="22" t="s">
        <v>177</v>
      </c>
      <c r="B4">
        <f>Setup!E39*2</f>
        <v>23100</v>
      </c>
      <c r="D4" s="39">
        <f t="shared" si="0"/>
        <v>23100</v>
      </c>
      <c r="E4">
        <f>D4*Inflation!$C$3</f>
        <v>23987.040000000001</v>
      </c>
      <c r="F4">
        <f>E4*Inflation!$C$4</f>
        <v>24466.7808</v>
      </c>
      <c r="G4">
        <f>F4*Inflation!$C$5</f>
        <v>24956.116416000001</v>
      </c>
      <c r="H4">
        <f>G4*Inflation!$C$6</f>
        <v>25455.238744320002</v>
      </c>
      <c r="I4">
        <f>H4*Inflation!$C$7</f>
        <v>25964.343519206403</v>
      </c>
      <c r="J4">
        <f>I4*Inflation!$C$8</f>
        <v>26483.630389590529</v>
      </c>
      <c r="K4">
        <f>J4*Inflation!$C$9</f>
        <v>27013.30299738234</v>
      </c>
      <c r="L4">
        <f>K4*Inflation!$C$10</f>
        <v>27553.569057329987</v>
      </c>
      <c r="M4">
        <f>L4*Inflation!$C$11</f>
        <v>28104.640438476588</v>
      </c>
      <c r="N4">
        <f>M4*Inflation!$C$12</f>
        <v>28666.73324724612</v>
      </c>
      <c r="O4">
        <f>N4*Inflation!$C$13</f>
        <v>29240.067912191043</v>
      </c>
      <c r="P4">
        <f>O4*Inflation!$C$14</f>
        <v>29824.869270434865</v>
      </c>
      <c r="Q4">
        <f>P4*Inflation!$C$15</f>
        <v>30421.366655843562</v>
      </c>
      <c r="R4">
        <f>Q4*Inflation!$C$16</f>
        <v>31029.793988960435</v>
      </c>
      <c r="S4">
        <f>R4*Inflation!$C$17</f>
        <v>31650.389868739643</v>
      </c>
      <c r="T4">
        <f>S4*Inflation!$C$18</f>
        <v>32283.397666114437</v>
      </c>
      <c r="U4">
        <f>T4*Inflation!$C$19</f>
        <v>32929.065619436726</v>
      </c>
      <c r="V4">
        <f>U4*Inflation!$C$20</f>
        <v>33587.64693182546</v>
      </c>
      <c r="W4">
        <f>V4*Inflation!$C$21</f>
        <v>34259.399870461973</v>
      </c>
      <c r="X4">
        <f>W4*Inflation!$C$2</f>
        <v>34567.734469296127</v>
      </c>
      <c r="Y4">
        <f>X4*Inflation!$C$23</f>
        <v>35259.089158682051</v>
      </c>
      <c r="Z4">
        <f>Y4*Inflation!$C$24</f>
        <v>35964.270941855691</v>
      </c>
      <c r="AA4">
        <f>Z4*Inflation!$C$2</f>
        <v>36287.949380332386</v>
      </c>
      <c r="AB4">
        <f>AA4*Inflation!$C$26</f>
        <v>37013.708367939034</v>
      </c>
      <c r="AC4">
        <f>AB4*Inflation!$C$27</f>
        <v>37753.982535297815</v>
      </c>
      <c r="AD4">
        <f>AC4*Inflation!$C$28</f>
        <v>38509.062186003772</v>
      </c>
      <c r="AE4">
        <f>AD4*Inflation!$C$29</f>
        <v>39279.243429723851</v>
      </c>
      <c r="AF4">
        <f>AE4*Inflation!$C$30</f>
        <v>40064.828298318331</v>
      </c>
      <c r="AG4">
        <f>AF4*Inflation!$C$31</f>
        <v>40866.124864284699</v>
      </c>
      <c r="AH4">
        <f>AG4*Inflation!$C$32</f>
        <v>41683.44736157039</v>
      </c>
      <c r="AI4">
        <f>AH4*Inflation!$C$33</f>
        <v>42517.1163088018</v>
      </c>
      <c r="AJ4">
        <f>AI4*Inflation!$C$34</f>
        <v>43367.45863497784</v>
      </c>
      <c r="AK4">
        <f>AJ4*Inflation!$C$35</f>
        <v>44234.807807677396</v>
      </c>
      <c r="AL4">
        <f>AK4*Inflation!$C$36</f>
        <v>45119.503963830946</v>
      </c>
      <c r="AM4">
        <f>AL4*Inflation!$C$37</f>
        <v>46021.894043107568</v>
      </c>
      <c r="AN4">
        <f>AM4*Inflation!$C$38</f>
        <v>46942.331923969723</v>
      </c>
      <c r="AO4">
        <f>AN4*Inflation!$C$39</f>
        <v>47881.178562449117</v>
      </c>
      <c r="AP4">
        <f>AO4*Inflation!$C$40</f>
        <v>48838.802133698096</v>
      </c>
      <c r="AQ4">
        <f>AP4*Inflation!$C$41</f>
        <v>49815.578176372059</v>
      </c>
      <c r="AR4">
        <f>AQ4*Inflation!$C$42</f>
        <v>50811.889739899503</v>
      </c>
      <c r="AS4">
        <f>AR4*Inflation!$C$43</f>
        <v>51828.127534697494</v>
      </c>
      <c r="AT4">
        <f>AS4*Inflation!$C$44</f>
        <v>52864.690085391449</v>
      </c>
      <c r="AU4">
        <f>AT4*Inflation!$C$45</f>
        <v>53921.983887099275</v>
      </c>
      <c r="AV4">
        <f>AU4*Inflation!$C$46</f>
        <v>55000.423564841265</v>
      </c>
      <c r="AW4">
        <f>AV4*Inflation!$C$47</f>
        <v>56100.432036138089</v>
      </c>
      <c r="AX4">
        <f>AW4*Inflation!$C$48</f>
        <v>57222.440676860853</v>
      </c>
      <c r="AY4">
        <f>AX4*Inflation!$C$49</f>
        <v>58366.889490398069</v>
      </c>
      <c r="AZ4">
        <f>AY4*Inflation!$C$50</f>
        <v>59534.227280206032</v>
      </c>
      <c r="BA4">
        <f>AZ4*Inflation!$C$51</f>
        <v>60724.911825810152</v>
      </c>
      <c r="BB4">
        <f>BA4*Inflation!$C$52</f>
        <v>61939.410062326358</v>
      </c>
    </row>
    <row r="5" spans="1:54">
      <c r="A5" s="22" t="s">
        <v>29</v>
      </c>
      <c r="B5">
        <f>Setup!F39*2</f>
        <v>19668</v>
      </c>
      <c r="D5" s="39">
        <f t="shared" si="0"/>
        <v>19668</v>
      </c>
      <c r="E5">
        <f>D5*Inflation!$C$3</f>
        <v>20423.251199999999</v>
      </c>
      <c r="F5">
        <f>E5*Inflation!$C$4</f>
        <v>20831.716224</v>
      </c>
      <c r="G5">
        <f>F5*Inflation!$C$5</f>
        <v>21248.350548480001</v>
      </c>
      <c r="H5">
        <f>G5*Inflation!$C$6</f>
        <v>21673.317559449602</v>
      </c>
      <c r="I5">
        <f>H5*Inflation!$C$7</f>
        <v>22106.783910638595</v>
      </c>
      <c r="J5">
        <f>I5*Inflation!$C$8</f>
        <v>22548.919588851368</v>
      </c>
      <c r="K5">
        <f>J5*Inflation!$C$9</f>
        <v>22999.897980628397</v>
      </c>
      <c r="L5">
        <f>K5*Inflation!$C$10</f>
        <v>23459.895940240964</v>
      </c>
      <c r="M5">
        <f>L5*Inflation!$C$11</f>
        <v>23929.093859045784</v>
      </c>
      <c r="N5">
        <f>M5*Inflation!$C$12</f>
        <v>24407.675736226702</v>
      </c>
      <c r="O5">
        <f>N5*Inflation!$C$13</f>
        <v>24895.829250951236</v>
      </c>
      <c r="P5">
        <f>O5*Inflation!$C$14</f>
        <v>25393.745835970261</v>
      </c>
      <c r="Q5">
        <f>P5*Inflation!$C$15</f>
        <v>25901.620752689669</v>
      </c>
      <c r="R5">
        <f>Q5*Inflation!$C$16</f>
        <v>26419.653167743461</v>
      </c>
      <c r="S5">
        <f>R5*Inflation!$C$17</f>
        <v>26948.046231098331</v>
      </c>
      <c r="T5">
        <f>S5*Inflation!$C$18</f>
        <v>27487.007155720297</v>
      </c>
      <c r="U5">
        <f>T5*Inflation!$C$19</f>
        <v>28036.747298834704</v>
      </c>
      <c r="V5">
        <f>U5*Inflation!$C$20</f>
        <v>28597.482244811399</v>
      </c>
      <c r="W5">
        <f>V5*Inflation!$C$21</f>
        <v>29169.431889707626</v>
      </c>
      <c r="X5">
        <f>W5*Inflation!$C$2</f>
        <v>29431.956776714993</v>
      </c>
      <c r="Y5">
        <f>X5*Inflation!$C$23</f>
        <v>30020.595912249293</v>
      </c>
      <c r="Z5">
        <f>Y5*Inflation!$C$24</f>
        <v>30621.00783049428</v>
      </c>
      <c r="AA5">
        <f>Z5*Inflation!$C$2</f>
        <v>30896.596900968725</v>
      </c>
      <c r="AB5">
        <f>AA5*Inflation!$C$26</f>
        <v>31514.528838988099</v>
      </c>
      <c r="AC5">
        <f>AB5*Inflation!$C$27</f>
        <v>32144.819415767863</v>
      </c>
      <c r="AD5">
        <f>AC5*Inflation!$C$28</f>
        <v>32787.715804083222</v>
      </c>
      <c r="AE5">
        <f>AD5*Inflation!$C$29</f>
        <v>33443.470120164886</v>
      </c>
      <c r="AF5">
        <f>AE5*Inflation!$C$30</f>
        <v>34112.339522568182</v>
      </c>
      <c r="AG5">
        <f>AF5*Inflation!$C$31</f>
        <v>34794.586313019543</v>
      </c>
      <c r="AH5">
        <f>AG5*Inflation!$C$32</f>
        <v>35490.478039279937</v>
      </c>
      <c r="AI5">
        <f>AH5*Inflation!$C$33</f>
        <v>36200.287600065538</v>
      </c>
      <c r="AJ5">
        <f>AI5*Inflation!$C$34</f>
        <v>36924.293352066852</v>
      </c>
      <c r="AK5">
        <f>AJ5*Inflation!$C$35</f>
        <v>37662.77921910819</v>
      </c>
      <c r="AL5">
        <f>AK5*Inflation!$C$36</f>
        <v>38416.034803490351</v>
      </c>
      <c r="AM5">
        <f>AL5*Inflation!$C$37</f>
        <v>39184.355499560159</v>
      </c>
      <c r="AN5">
        <f>AM5*Inflation!$C$38</f>
        <v>39968.042609551361</v>
      </c>
      <c r="AO5">
        <f>AN5*Inflation!$C$39</f>
        <v>40767.403461742389</v>
      </c>
      <c r="AP5">
        <f>AO5*Inflation!$C$40</f>
        <v>41582.751530977235</v>
      </c>
      <c r="AQ5">
        <f>AP5*Inflation!$C$41</f>
        <v>42414.406561596777</v>
      </c>
      <c r="AR5">
        <f>AQ5*Inflation!$C$42</f>
        <v>43262.694692828714</v>
      </c>
      <c r="AS5">
        <f>AR5*Inflation!$C$43</f>
        <v>44127.948586685292</v>
      </c>
      <c r="AT5">
        <f>AS5*Inflation!$C$44</f>
        <v>45010.507558418998</v>
      </c>
      <c r="AU5">
        <f>AT5*Inflation!$C$45</f>
        <v>45910.717709587378</v>
      </c>
      <c r="AV5">
        <f>AU5*Inflation!$C$46</f>
        <v>46828.932063779124</v>
      </c>
      <c r="AW5">
        <f>AV5*Inflation!$C$47</f>
        <v>47765.510705054709</v>
      </c>
      <c r="AX5">
        <f>AW5*Inflation!$C$48</f>
        <v>48720.820919155805</v>
      </c>
      <c r="AY5">
        <f>AX5*Inflation!$C$49</f>
        <v>49695.237337538922</v>
      </c>
      <c r="AZ5">
        <f>AY5*Inflation!$C$50</f>
        <v>50689.142084289699</v>
      </c>
      <c r="BA5">
        <f>AZ5*Inflation!$C$51</f>
        <v>51702.924925975494</v>
      </c>
      <c r="BB5">
        <f>BA5*Inflation!$C$52</f>
        <v>52736.983424495003</v>
      </c>
    </row>
    <row r="6" spans="1:54">
      <c r="A6" s="22" t="s">
        <v>178</v>
      </c>
      <c r="B6">
        <f>Setup!G39*2</f>
        <v>19188</v>
      </c>
      <c r="D6" s="39">
        <f t="shared" si="0"/>
        <v>19188</v>
      </c>
      <c r="E6">
        <f>D6*Inflation!$C$3</f>
        <v>19924.819199999998</v>
      </c>
      <c r="F6">
        <f>E6*Inflation!$C$4</f>
        <v>20323.315584</v>
      </c>
      <c r="G6">
        <f>F6*Inflation!$C$5</f>
        <v>20729.78189568</v>
      </c>
      <c r="H6">
        <f>G6*Inflation!$C$6</f>
        <v>21144.377533593601</v>
      </c>
      <c r="I6">
        <f>H6*Inflation!$C$7</f>
        <v>21567.265084265473</v>
      </c>
      <c r="J6">
        <f>I6*Inflation!$C$8</f>
        <v>21998.610385950782</v>
      </c>
      <c r="K6">
        <f>J6*Inflation!$C$9</f>
        <v>22438.582593669798</v>
      </c>
      <c r="L6">
        <f>K6*Inflation!$C$10</f>
        <v>22887.354245543196</v>
      </c>
      <c r="M6">
        <f>L6*Inflation!$C$11</f>
        <v>23345.101330454061</v>
      </c>
      <c r="N6">
        <f>M6*Inflation!$C$12</f>
        <v>23812.003357063142</v>
      </c>
      <c r="O6">
        <f>N6*Inflation!$C$13</f>
        <v>24288.243424204404</v>
      </c>
      <c r="P6">
        <f>O6*Inflation!$C$14</f>
        <v>24774.008292688493</v>
      </c>
      <c r="Q6">
        <f>P6*Inflation!$C$15</f>
        <v>25269.488458542262</v>
      </c>
      <c r="R6">
        <f>Q6*Inflation!$C$16</f>
        <v>25774.878227713107</v>
      </c>
      <c r="S6">
        <f>R6*Inflation!$C$17</f>
        <v>26290.375792267369</v>
      </c>
      <c r="T6">
        <f>S6*Inflation!$C$18</f>
        <v>26816.183308112715</v>
      </c>
      <c r="U6">
        <f>T6*Inflation!$C$19</f>
        <v>27352.506974274969</v>
      </c>
      <c r="V6">
        <f>U6*Inflation!$C$20</f>
        <v>27899.557113760467</v>
      </c>
      <c r="W6">
        <f>V6*Inflation!$C$21</f>
        <v>28457.548256035676</v>
      </c>
      <c r="X6">
        <f>W6*Inflation!$C$2</f>
        <v>28713.666190339995</v>
      </c>
      <c r="Y6">
        <f>X6*Inflation!$C$23</f>
        <v>29287.939514146794</v>
      </c>
      <c r="Z6">
        <f>Y6*Inflation!$C$24</f>
        <v>29873.69830442973</v>
      </c>
      <c r="AA6">
        <f>Z6*Inflation!$C$2</f>
        <v>30142.561589169596</v>
      </c>
      <c r="AB6">
        <f>AA6*Inflation!$C$26</f>
        <v>30745.412820952988</v>
      </c>
      <c r="AC6">
        <f>AB6*Inflation!$C$27</f>
        <v>31360.321077372049</v>
      </c>
      <c r="AD6">
        <f>AC6*Inflation!$C$28</f>
        <v>31987.527498919491</v>
      </c>
      <c r="AE6">
        <f>AD6*Inflation!$C$29</f>
        <v>32627.278048897882</v>
      </c>
      <c r="AF6">
        <f>AE6*Inflation!$C$30</f>
        <v>33279.823609875843</v>
      </c>
      <c r="AG6">
        <f>AF6*Inflation!$C$31</f>
        <v>33945.42008207336</v>
      </c>
      <c r="AH6">
        <f>AG6*Inflation!$C$32</f>
        <v>34624.328483714831</v>
      </c>
      <c r="AI6">
        <f>AH6*Inflation!$C$33</f>
        <v>35316.815053389131</v>
      </c>
      <c r="AJ6">
        <f>AI6*Inflation!$C$34</f>
        <v>36023.151354456917</v>
      </c>
      <c r="AK6">
        <f>AJ6*Inflation!$C$35</f>
        <v>36743.614381546053</v>
      </c>
      <c r="AL6">
        <f>AK6*Inflation!$C$36</f>
        <v>37478.486669176971</v>
      </c>
      <c r="AM6">
        <f>AL6*Inflation!$C$37</f>
        <v>38228.056402560513</v>
      </c>
      <c r="AN6">
        <f>AM6*Inflation!$C$38</f>
        <v>38992.617530611722</v>
      </c>
      <c r="AO6">
        <f>AN6*Inflation!$C$39</f>
        <v>39772.469881223959</v>
      </c>
      <c r="AP6">
        <f>AO6*Inflation!$C$40</f>
        <v>40567.919278848436</v>
      </c>
      <c r="AQ6">
        <f>AP6*Inflation!$C$41</f>
        <v>41379.277664425405</v>
      </c>
      <c r="AR6">
        <f>AQ6*Inflation!$C$42</f>
        <v>42206.863217713915</v>
      </c>
      <c r="AS6">
        <f>AR6*Inflation!$C$43</f>
        <v>43051.000482068193</v>
      </c>
      <c r="AT6">
        <f>AS6*Inflation!$C$44</f>
        <v>43912.020491709562</v>
      </c>
      <c r="AU6">
        <f>AT6*Inflation!$C$45</f>
        <v>44790.260901543756</v>
      </c>
      <c r="AV6">
        <f>AU6*Inflation!$C$46</f>
        <v>45686.066119574629</v>
      </c>
      <c r="AW6">
        <f>AV6*Inflation!$C$47</f>
        <v>46599.787441966124</v>
      </c>
      <c r="AX6">
        <f>AW6*Inflation!$C$48</f>
        <v>47531.78319080545</v>
      </c>
      <c r="AY6">
        <f>AX6*Inflation!$C$49</f>
        <v>48482.418854621559</v>
      </c>
      <c r="AZ6">
        <f>AY6*Inflation!$C$50</f>
        <v>49452.067231713991</v>
      </c>
      <c r="BA6">
        <f>AZ6*Inflation!$C$51</f>
        <v>50441.10857634827</v>
      </c>
      <c r="BB6">
        <f>BA6*Inflation!$C$52</f>
        <v>51449.930747875238</v>
      </c>
    </row>
    <row r="7" spans="1:54">
      <c r="A7" s="22" t="s">
        <v>179</v>
      </c>
      <c r="B7">
        <f>Setup!H39*2</f>
        <v>19836</v>
      </c>
      <c r="D7" s="39">
        <f t="shared" si="0"/>
        <v>19836</v>
      </c>
      <c r="E7">
        <f>D7*Inflation!$C$3</f>
        <v>20597.702399999998</v>
      </c>
      <c r="F7">
        <f>E7*Inflation!$C$4</f>
        <v>21009.656447999998</v>
      </c>
      <c r="G7">
        <f>F7*Inflation!$C$5</f>
        <v>21429.849576959998</v>
      </c>
      <c r="H7">
        <f>G7*Inflation!$C$6</f>
        <v>21858.446568499199</v>
      </c>
      <c r="I7">
        <f>H7*Inflation!$C$7</f>
        <v>22295.615499869182</v>
      </c>
      <c r="J7">
        <f>I7*Inflation!$C$8</f>
        <v>22741.527809866566</v>
      </c>
      <c r="K7">
        <f>J7*Inflation!$C$9</f>
        <v>23196.358366063898</v>
      </c>
      <c r="L7">
        <f>K7*Inflation!$C$10</f>
        <v>23660.285533385177</v>
      </c>
      <c r="M7">
        <f>L7*Inflation!$C$11</f>
        <v>24133.491244052882</v>
      </c>
      <c r="N7">
        <f>M7*Inflation!$C$12</f>
        <v>24616.16106893394</v>
      </c>
      <c r="O7">
        <f>N7*Inflation!$C$13</f>
        <v>25108.484290312619</v>
      </c>
      <c r="P7">
        <f>O7*Inflation!$C$14</f>
        <v>25610.653976118872</v>
      </c>
      <c r="Q7">
        <f>P7*Inflation!$C$15</f>
        <v>26122.867055641251</v>
      </c>
      <c r="R7">
        <f>Q7*Inflation!$C$16</f>
        <v>26645.324396754077</v>
      </c>
      <c r="S7">
        <f>R7*Inflation!$C$17</f>
        <v>27178.230884689157</v>
      </c>
      <c r="T7">
        <f>S7*Inflation!$C$18</f>
        <v>27721.795502382942</v>
      </c>
      <c r="U7">
        <f>T7*Inflation!$C$19</f>
        <v>28276.231412430599</v>
      </c>
      <c r="V7">
        <f>U7*Inflation!$C$20</f>
        <v>28841.756040679211</v>
      </c>
      <c r="W7">
        <f>V7*Inflation!$C$21</f>
        <v>29418.591161492797</v>
      </c>
      <c r="X7">
        <f>W7*Inflation!$C$2</f>
        <v>29683.35848194623</v>
      </c>
      <c r="Y7">
        <f>X7*Inflation!$C$23</f>
        <v>30277.025651585154</v>
      </c>
      <c r="Z7">
        <f>Y7*Inflation!$C$24</f>
        <v>30882.566164616859</v>
      </c>
      <c r="AA7">
        <f>Z7*Inflation!$C$2</f>
        <v>31160.509260098406</v>
      </c>
      <c r="AB7">
        <f>AA7*Inflation!$C$26</f>
        <v>31783.719445300376</v>
      </c>
      <c r="AC7">
        <f>AB7*Inflation!$C$27</f>
        <v>32419.393834206385</v>
      </c>
      <c r="AD7">
        <f>AC7*Inflation!$C$28</f>
        <v>33067.781710890515</v>
      </c>
      <c r="AE7">
        <f>AD7*Inflation!$C$29</f>
        <v>33729.137345108327</v>
      </c>
      <c r="AF7">
        <f>AE7*Inflation!$C$30</f>
        <v>34403.720092010495</v>
      </c>
      <c r="AG7">
        <f>AF7*Inflation!$C$31</f>
        <v>35091.794493850706</v>
      </c>
      <c r="AH7">
        <f>AG7*Inflation!$C$32</f>
        <v>35793.630383727723</v>
      </c>
      <c r="AI7">
        <f>AH7*Inflation!$C$33</f>
        <v>36509.502991402274</v>
      </c>
      <c r="AJ7">
        <f>AI7*Inflation!$C$34</f>
        <v>37239.693051230322</v>
      </c>
      <c r="AK7">
        <f>AJ7*Inflation!$C$35</f>
        <v>37984.486912254928</v>
      </c>
      <c r="AL7">
        <f>AK7*Inflation!$C$36</f>
        <v>38744.176650500027</v>
      </c>
      <c r="AM7">
        <f>AL7*Inflation!$C$37</f>
        <v>39519.060183510031</v>
      </c>
      <c r="AN7">
        <f>AM7*Inflation!$C$38</f>
        <v>40309.441387180232</v>
      </c>
      <c r="AO7">
        <f>AN7*Inflation!$C$39</f>
        <v>41115.63021492384</v>
      </c>
      <c r="AP7">
        <f>AO7*Inflation!$C$40</f>
        <v>41937.94281922232</v>
      </c>
      <c r="AQ7">
        <f>AP7*Inflation!$C$41</f>
        <v>42776.701675606768</v>
      </c>
      <c r="AR7">
        <f>AQ7*Inflation!$C$42</f>
        <v>43632.235709118904</v>
      </c>
      <c r="AS7">
        <f>AR7*Inflation!$C$43</f>
        <v>44504.880423301285</v>
      </c>
      <c r="AT7">
        <f>AS7*Inflation!$C$44</f>
        <v>45394.978031767314</v>
      </c>
      <c r="AU7">
        <f>AT7*Inflation!$C$45</f>
        <v>46302.877592402663</v>
      </c>
      <c r="AV7">
        <f>AU7*Inflation!$C$46</f>
        <v>47228.935144250718</v>
      </c>
      <c r="AW7">
        <f>AV7*Inflation!$C$47</f>
        <v>48173.513847135735</v>
      </c>
      <c r="AX7">
        <f>AW7*Inflation!$C$48</f>
        <v>49136.984124078452</v>
      </c>
      <c r="AY7">
        <f>AX7*Inflation!$C$49</f>
        <v>50119.723806560025</v>
      </c>
      <c r="AZ7">
        <f>AY7*Inflation!$C$50</f>
        <v>51122.118282691226</v>
      </c>
      <c r="BA7">
        <f>AZ7*Inflation!$C$51</f>
        <v>52144.560648345054</v>
      </c>
      <c r="BB7">
        <f>BA7*Inflation!$C$52</f>
        <v>53187.451861311958</v>
      </c>
    </row>
    <row r="9" spans="1:54">
      <c r="B9" s="20" t="s">
        <v>180</v>
      </c>
      <c r="C9" s="4" t="s">
        <v>181</v>
      </c>
      <c r="D9">
        <v>2020</v>
      </c>
      <c r="E9">
        <v>2021</v>
      </c>
      <c r="F9">
        <v>2022</v>
      </c>
      <c r="G9">
        <v>2023</v>
      </c>
      <c r="H9">
        <v>2024</v>
      </c>
      <c r="I9">
        <v>2025</v>
      </c>
      <c r="J9">
        <v>2026</v>
      </c>
      <c r="K9">
        <v>2027</v>
      </c>
      <c r="L9">
        <v>2028</v>
      </c>
      <c r="M9">
        <v>2029</v>
      </c>
      <c r="N9">
        <v>2030</v>
      </c>
      <c r="O9">
        <v>2031</v>
      </c>
      <c r="P9">
        <v>2032</v>
      </c>
      <c r="Q9">
        <v>2033</v>
      </c>
      <c r="R9">
        <v>2034</v>
      </c>
      <c r="S9">
        <v>2035</v>
      </c>
      <c r="T9">
        <v>2036</v>
      </c>
      <c r="U9">
        <v>2037</v>
      </c>
      <c r="V9">
        <v>2038</v>
      </c>
      <c r="W9">
        <v>2039</v>
      </c>
      <c r="X9">
        <v>2040</v>
      </c>
      <c r="Y9">
        <v>2041</v>
      </c>
      <c r="Z9">
        <v>2042</v>
      </c>
      <c r="AA9">
        <v>2043</v>
      </c>
      <c r="AB9">
        <v>2044</v>
      </c>
      <c r="AC9">
        <v>2045</v>
      </c>
      <c r="AD9">
        <v>2046</v>
      </c>
      <c r="AE9">
        <v>2047</v>
      </c>
      <c r="AF9">
        <v>2048</v>
      </c>
      <c r="AG9">
        <v>2049</v>
      </c>
      <c r="AH9">
        <v>2050</v>
      </c>
      <c r="AI9">
        <v>2051</v>
      </c>
      <c r="AJ9">
        <v>2052</v>
      </c>
      <c r="AK9">
        <v>2053</v>
      </c>
      <c r="AL9">
        <v>2054</v>
      </c>
      <c r="AM9">
        <v>2055</v>
      </c>
      <c r="AN9">
        <v>2056</v>
      </c>
      <c r="AO9">
        <v>2057</v>
      </c>
      <c r="AP9">
        <v>2058</v>
      </c>
      <c r="AQ9">
        <v>2059</v>
      </c>
      <c r="AR9">
        <v>2060</v>
      </c>
      <c r="AS9">
        <v>2061</v>
      </c>
      <c r="AT9">
        <v>2062</v>
      </c>
      <c r="AU9">
        <v>2063</v>
      </c>
      <c r="AV9">
        <v>2064</v>
      </c>
      <c r="AW9">
        <v>2065</v>
      </c>
      <c r="AX9">
        <v>2066</v>
      </c>
      <c r="AY9">
        <v>2067</v>
      </c>
      <c r="AZ9">
        <v>2068</v>
      </c>
      <c r="BA9">
        <v>2069</v>
      </c>
      <c r="BB9">
        <v>2070</v>
      </c>
    </row>
    <row r="10" spans="1:54">
      <c r="A10" s="22" t="s">
        <v>176</v>
      </c>
      <c r="B10" s="69"/>
      <c r="C10" s="69"/>
      <c r="D10" cm="1">
        <f t="array" ref="D10">SUMPRODUCT('Migration Matrix - invol'!M$78:M$83,TRANSPOSE(Population!$M9:$R9))</f>
        <v>7453.2292890391909</v>
      </c>
      <c r="E10" cm="1">
        <f t="array" ref="E10">SUMPRODUCT('Migration Matrix - invol'!M$78:M$83,TRANSPOSE(Population!$M10:$R10))</f>
        <v>7586.9982480142608</v>
      </c>
      <c r="F10" cm="1">
        <f t="array" ref="F10">SUMPRODUCT('Migration Matrix - invol'!M$78:M$83,TRANSPOSE(Population!$M11:$R11))</f>
        <v>7587.7875699687247</v>
      </c>
      <c r="G10" cm="1">
        <f t="array" ref="G10">SUMPRODUCT('Migration Matrix - invol'!M$78:M$83,TRANSPOSE(Population!$M12:$R12))</f>
        <v>7588.568491899855</v>
      </c>
      <c r="H10" cm="1">
        <f t="array" ref="H10">SUMPRODUCT('Migration Matrix - invol'!M$78:M$83,TRANSPOSE(Population!$M13:$R13))</f>
        <v>7589.3410572431267</v>
      </c>
      <c r="I10" cm="1">
        <f t="array" ref="I10">SUMPRODUCT('Migration Matrix - invol'!M$78:M$83,TRANSPOSE(Population!$M14:$R14))</f>
        <v>7590.1053092399761</v>
      </c>
      <c r="J10" cm="1">
        <f t="array" ref="J10">SUMPRODUCT('Migration Matrix - invol'!M$78:M$83,TRANSPOSE(Population!$M15:$R15))</f>
        <v>7590.8612909386511</v>
      </c>
      <c r="K10" cm="1">
        <f t="array" ref="K10">SUMPRODUCT('Migration Matrix - invol'!M$78:M$83,TRANSPOSE(Population!$M16:$R16))</f>
        <v>7591.6090451950095</v>
      </c>
      <c r="L10" cm="1">
        <f t="array" ref="L10">SUMPRODUCT('Migration Matrix - invol'!M$78:M$83,TRANSPOSE(Population!$M17:$R17))</f>
        <v>7592.3486146733476</v>
      </c>
      <c r="M10" cm="1">
        <f t="array" ref="M10">SUMPRODUCT('Migration Matrix - invol'!M$78:M$83,TRANSPOSE(Population!$M18:$R18))</f>
        <v>7593.0800418472181</v>
      </c>
      <c r="N10" cm="1">
        <f t="array" ref="N10">SUMPRODUCT('Migration Matrix - invol'!M$78:M$83,TRANSPOSE(Population!$M19:$R19))</f>
        <v>7593.8033690002258</v>
      </c>
      <c r="O10" cm="1">
        <f t="array" ref="O10">SUMPRODUCT('Migration Matrix - invol'!M$78:M$83,TRANSPOSE(Population!$M20:$R20))</f>
        <v>7594.518638226853</v>
      </c>
      <c r="P10" cm="1">
        <f t="array" ref="P10">SUMPRODUCT('Migration Matrix - invol'!M$78:M$83,TRANSPOSE(Population!$M21:$R21))</f>
        <v>7595.2258914332497</v>
      </c>
      <c r="Q10" cm="1">
        <f t="array" ref="Q10">SUMPRODUCT('Migration Matrix - invol'!M$78:M$83,TRANSPOSE(Population!$M22:$R22))</f>
        <v>7595.9251703380378</v>
      </c>
      <c r="R10" cm="1">
        <f t="array" ref="R10">SUMPRODUCT('Migration Matrix - invol'!M$78:M$83,TRANSPOSE(Population!$M23:$R23))</f>
        <v>7596.6165164731156</v>
      </c>
      <c r="S10" cm="1">
        <f t="array" ref="S10">SUMPRODUCT('Migration Matrix - invol'!M$78:M$83,TRANSPOSE(Population!$M24:$R24))</f>
        <v>7597.2999711844441</v>
      </c>
      <c r="T10" cm="1">
        <f t="array" ref="T10">SUMPRODUCT('Migration Matrix - invol'!M$78:M$83,TRANSPOSE(Population!$M25:$R25))</f>
        <v>7597.9755756328377</v>
      </c>
      <c r="U10" cm="1">
        <f t="array" ref="U10">SUMPRODUCT('Migration Matrix - invol'!M$78:M$83,TRANSPOSE(Population!$M26:$R26))</f>
        <v>7598.6433707947508</v>
      </c>
      <c r="V10" cm="1">
        <f t="array" ref="V10">SUMPRODUCT('Migration Matrix - invol'!M$78:M$83,TRANSPOSE(Population!$M27:$R27))</f>
        <v>7599.3033974630725</v>
      </c>
      <c r="W10" cm="1">
        <f t="array" ref="W10">SUMPRODUCT('Migration Matrix - invol'!M$78:M$83,TRANSPOSE(Population!$M28:$R28))</f>
        <v>7599.9556962478928</v>
      </c>
      <c r="X10" cm="1">
        <f t="array" ref="X10">SUMPRODUCT('Migration Matrix - invol'!M$78:M$83,TRANSPOSE(Population!$M29:$R29))</f>
        <v>7600.6003075772869</v>
      </c>
      <c r="Y10" cm="1">
        <f t="array" ref="Y10">SUMPRODUCT('Migration Matrix - invol'!M$78:M$83,TRANSPOSE(Population!$M30:$R30))</f>
        <v>7601.237271698099</v>
      </c>
      <c r="Z10" cm="1">
        <f t="array" ref="Z10">SUMPRODUCT('Migration Matrix - invol'!M$78:M$83,TRANSPOSE(Population!$M31:$R31))</f>
        <v>7601.8666286766893</v>
      </c>
      <c r="AA10" cm="1">
        <f t="array" ref="AA10">SUMPRODUCT('Migration Matrix - invol'!M$78:M$83,TRANSPOSE(Population!$M32:$R32))</f>
        <v>7602.4884183997247</v>
      </c>
      <c r="AB10" cm="1">
        <f t="array" ref="AB10">SUMPRODUCT('Migration Matrix - invol'!M$78:M$83,TRANSPOSE(Population!$M33:$R33))</f>
        <v>7603.1026805749361</v>
      </c>
      <c r="AC10" cm="1">
        <f t="array" ref="AC10">SUMPRODUCT('Migration Matrix - invol'!M$78:M$83,TRANSPOSE(Population!$M34:$R34))</f>
        <v>7603.7094547318757</v>
      </c>
      <c r="AD10" cm="1">
        <f t="array" ref="AD10">SUMPRODUCT('Migration Matrix - invol'!M$78:M$83,TRANSPOSE(Population!$M35:$R35))</f>
        <v>7604.3087802226819</v>
      </c>
      <c r="AE10" cm="1">
        <f t="array" ref="AE10">SUMPRODUCT('Migration Matrix - invol'!M$78:M$83,TRANSPOSE(Population!$M36:$R36))</f>
        <v>7604.9006962228268</v>
      </c>
      <c r="AF10" cm="1">
        <f t="array" ref="AF10">SUMPRODUCT('Migration Matrix - invol'!M$78:M$83,TRANSPOSE(Population!$M37:$R37))</f>
        <v>7605.4852417318752</v>
      </c>
      <c r="AG10" cm="1">
        <f t="array" ref="AG10">SUMPRODUCT('Migration Matrix - invol'!M$78:M$83,TRANSPOSE(Population!$M38:$R38))</f>
        <v>7606.0624555742324</v>
      </c>
      <c r="AH10" cm="1">
        <f t="array" ref="AH10">SUMPRODUCT('Migration Matrix - invol'!M$78:M$83,TRANSPOSE(Population!$M39:$R39))</f>
        <v>7606.6323763998853</v>
      </c>
      <c r="AI10" cm="1">
        <f t="array" ref="AI10">SUMPRODUCT('Migration Matrix - invol'!M$78:M$83,TRANSPOSE(Population!$M40:$R40))</f>
        <v>7607.1950426851508</v>
      </c>
      <c r="AJ10" cm="1">
        <f t="array" ref="AJ10">SUMPRODUCT('Migration Matrix - invol'!M$78:M$83,TRANSPOSE(Population!$M41:$R41))</f>
        <v>7607.7504927334121</v>
      </c>
      <c r="AK10" cm="1">
        <f t="array" ref="AK10">SUMPRODUCT('Migration Matrix - invol'!M$78:M$83,TRANSPOSE(Population!$M42:$R42))</f>
        <v>7608.2987646758529</v>
      </c>
      <c r="AL10" cm="1">
        <f t="array" ref="AL10">SUMPRODUCT('Migration Matrix - invol'!M$78:M$83,TRANSPOSE(Population!$M43:$R43))</f>
        <v>7608.8398964722001</v>
      </c>
      <c r="AM10" cm="1">
        <f t="array" ref="AM10">SUMPRODUCT('Migration Matrix - invol'!M$78:M$83,TRANSPOSE(Population!$M44:$R44))</f>
        <v>7609.3739259114418</v>
      </c>
      <c r="AN10" cm="1">
        <f t="array" ref="AN10">SUMPRODUCT('Migration Matrix - invol'!M$78:M$83,TRANSPOSE(Population!$M45:$R45))</f>
        <v>7609.9008906125637</v>
      </c>
      <c r="AO10" cm="1">
        <f t="array" ref="AO10">SUMPRODUCT('Migration Matrix - invol'!M$78:M$83,TRANSPOSE(Population!$M46:$R46))</f>
        <v>7610.4208280252678</v>
      </c>
      <c r="AP10" cm="1">
        <f t="array" ref="AP10">SUMPRODUCT('Migration Matrix - invol'!M$78:M$83,TRANSPOSE(Population!$M47:$R47))</f>
        <v>7610.9337754307016</v>
      </c>
      <c r="AQ10" cm="1">
        <f t="array" ref="AQ10">SUMPRODUCT('Migration Matrix - invol'!M$78:M$83,TRANSPOSE(Population!$M48:$R48))</f>
        <v>7611.4397699421634</v>
      </c>
      <c r="AR10" cm="1">
        <f t="array" ref="AR10">SUMPRODUCT('Migration Matrix - invol'!M$78:M$83,TRANSPOSE(Population!$M49:$R49))</f>
        <v>7611.9388485058289</v>
      </c>
      <c r="AS10" cm="1">
        <f t="array" ref="AS10">SUMPRODUCT('Migration Matrix - invol'!M$78:M$83,TRANSPOSE(Population!$M50:$R50))</f>
        <v>7612.4310479014612</v>
      </c>
      <c r="AT10" cm="1">
        <f t="array" ref="AT10">SUMPRODUCT('Migration Matrix - invol'!M$78:M$83,TRANSPOSE(Population!$M51:$R51))</f>
        <v>7612.9164047431141</v>
      </c>
      <c r="AU10" cm="1">
        <f t="array" ref="AU10">SUMPRODUCT('Migration Matrix - invol'!M$78:M$83,TRANSPOSE(Population!$M52:$R52))</f>
        <v>7613.3949554798473</v>
      </c>
      <c r="AV10" cm="1">
        <f t="array" ref="AV10">SUMPRODUCT('Migration Matrix - invol'!M$78:M$83,TRANSPOSE(Population!$M53:$R53))</f>
        <v>7613.8667363964214</v>
      </c>
      <c r="AW10" cm="1">
        <f t="array" ref="AW10">SUMPRODUCT('Migration Matrix - invol'!M$78:M$83,TRANSPOSE(Population!$M54:$R54))</f>
        <v>7614.3317836140068</v>
      </c>
      <c r="AX10" cm="1">
        <f t="array" ref="AX10">SUMPRODUCT('Migration Matrix - invol'!M$78:M$83,TRANSPOSE(Population!$M55:$R55))</f>
        <v>7614.7901330908717</v>
      </c>
      <c r="AY10" cm="1">
        <f t="array" ref="AY10">SUMPRODUCT('Migration Matrix - invol'!M$78:M$83,TRANSPOSE(Population!$M56:$R56))</f>
        <v>7615.2418206230832</v>
      </c>
      <c r="AZ10" cm="1">
        <f t="array" ref="AZ10">SUMPRODUCT('Migration Matrix - invol'!M$78:M$83,TRANSPOSE(Population!$M57:$R57))</f>
        <v>7615.6868818452012</v>
      </c>
      <c r="BA10" cm="1">
        <f t="array" ref="BA10">SUMPRODUCT('Migration Matrix - invol'!M$78:M$83,TRANSPOSE(Population!$M58:$R58))</f>
        <v>7616.125352230958</v>
      </c>
      <c r="BB10" cm="1">
        <f t="array" ref="BB10">SUMPRODUCT('Migration Matrix - invol'!M$78:M$83,TRANSPOSE(Population!$M59:$R59))</f>
        <v>7616.5572670939555</v>
      </c>
    </row>
    <row r="11" spans="1:54">
      <c r="A11" s="22" t="s">
        <v>27</v>
      </c>
      <c r="D11" cm="1">
        <f t="array" ref="D11">SUMPRODUCT('Migration Matrix - invol'!N$78:N$83,TRANSPOSE(Population!$M9:$R9))</f>
        <v>8712.2451559176097</v>
      </c>
      <c r="E11" cm="1">
        <f t="array" ref="E11">SUMPRODUCT('Migration Matrix - invol'!N$78:N$83,TRANSPOSE(Population!$M10:$R10))</f>
        <v>8787.1024580637422</v>
      </c>
      <c r="F11" cm="1">
        <f t="array" ref="F11">SUMPRODUCT('Migration Matrix - invol'!N$78:N$83,TRANSPOSE(Population!$M11:$R11))</f>
        <v>8783.2664466816113</v>
      </c>
      <c r="G11" cm="1">
        <f t="array" ref="G11">SUMPRODUCT('Migration Matrix - invol'!N$78:N$83,TRANSPOSE(Population!$M12:$R12))</f>
        <v>8779.4401330663222</v>
      </c>
      <c r="H11" cm="1">
        <f t="array" ref="H11">SUMPRODUCT('Migration Matrix - invol'!N$78:N$83,TRANSPOSE(Population!$M13:$R13))</f>
        <v>8775.6234891593976</v>
      </c>
      <c r="I11" cm="1">
        <f t="array" ref="I11">SUMPRODUCT('Migration Matrix - invol'!N$78:N$83,TRANSPOSE(Population!$M14:$R14))</f>
        <v>8771.8164869929242</v>
      </c>
      <c r="J11" cm="1">
        <f t="array" ref="J11">SUMPRODUCT('Migration Matrix - invol'!N$78:N$83,TRANSPOSE(Population!$M15:$R15))</f>
        <v>8768.0190986892412</v>
      </c>
      <c r="K11" cm="1">
        <f t="array" ref="K11">SUMPRODUCT('Migration Matrix - invol'!N$78:N$83,TRANSPOSE(Population!$M16:$R16))</f>
        <v>8764.2312964606244</v>
      </c>
      <c r="L11" cm="1">
        <f t="array" ref="L11">SUMPRODUCT('Migration Matrix - invol'!N$78:N$83,TRANSPOSE(Population!$M17:$R17))</f>
        <v>8760.453052608982</v>
      </c>
      <c r="M11" cm="1">
        <f t="array" ref="M11">SUMPRODUCT('Migration Matrix - invol'!N$78:N$83,TRANSPOSE(Population!$M18:$R18))</f>
        <v>8756.6843395255255</v>
      </c>
      <c r="N11" cm="1">
        <f t="array" ref="N11">SUMPRODUCT('Migration Matrix - invol'!N$78:N$83,TRANSPOSE(Population!$M19:$R19))</f>
        <v>8752.925129690464</v>
      </c>
      <c r="O11" cm="1">
        <f t="array" ref="O11">SUMPRODUCT('Migration Matrix - invol'!N$78:N$83,TRANSPOSE(Population!$M20:$R20))</f>
        <v>8749.1753956727061</v>
      </c>
      <c r="P11" cm="1">
        <f t="array" ref="P11">SUMPRODUCT('Migration Matrix - invol'!N$78:N$83,TRANSPOSE(Population!$M21:$R21))</f>
        <v>8745.4351101295397</v>
      </c>
      <c r="Q11" cm="1">
        <f t="array" ref="Q11">SUMPRODUCT('Migration Matrix - invol'!N$78:N$83,TRANSPOSE(Population!$M22:$R22))</f>
        <v>8741.7042458063224</v>
      </c>
      <c r="R11" cm="1">
        <f t="array" ref="R11">SUMPRODUCT('Migration Matrix - invol'!N$78:N$83,TRANSPOSE(Population!$M23:$R23))</f>
        <v>8737.9827755361785</v>
      </c>
      <c r="S11" cm="1">
        <f t="array" ref="S11">SUMPRODUCT('Migration Matrix - invol'!N$78:N$83,TRANSPOSE(Population!$M24:$R24))</f>
        <v>8734.2706722397015</v>
      </c>
      <c r="T11" cm="1">
        <f t="array" ref="T11">SUMPRODUCT('Migration Matrix - invol'!N$78:N$83,TRANSPOSE(Population!$M25:$R25))</f>
        <v>8730.5679089246369</v>
      </c>
      <c r="U11" cm="1">
        <f t="array" ref="U11">SUMPRODUCT('Migration Matrix - invol'!N$78:N$83,TRANSPOSE(Population!$M26:$R26))</f>
        <v>8726.8744586855773</v>
      </c>
      <c r="V11" cm="1">
        <f t="array" ref="V11">SUMPRODUCT('Migration Matrix - invol'!N$78:N$83,TRANSPOSE(Population!$M27:$R27))</f>
        <v>8723.1902947036815</v>
      </c>
      <c r="W11" cm="1">
        <f t="array" ref="W11">SUMPRODUCT('Migration Matrix - invol'!N$78:N$83,TRANSPOSE(Population!$M28:$R28))</f>
        <v>8719.5153902463462</v>
      </c>
      <c r="X11" cm="1">
        <f t="array" ref="X11">SUMPRODUCT('Migration Matrix - invol'!N$78:N$83,TRANSPOSE(Population!$M29:$R29))</f>
        <v>8715.8497186669229</v>
      </c>
      <c r="Y11" cm="1">
        <f t="array" ref="Y11">SUMPRODUCT('Migration Matrix - invol'!N$78:N$83,TRANSPOSE(Population!$M30:$R30))</f>
        <v>8712.193253404419</v>
      </c>
      <c r="Z11" cm="1">
        <f t="array" ref="Z11">SUMPRODUCT('Migration Matrix - invol'!N$78:N$83,TRANSPOSE(Population!$M31:$R31))</f>
        <v>8708.5459679831893</v>
      </c>
      <c r="AA11" cm="1">
        <f t="array" ref="AA11">SUMPRODUCT('Migration Matrix - invol'!N$78:N$83,TRANSPOSE(Population!$M32:$R32))</f>
        <v>8704.9078360126514</v>
      </c>
      <c r="AB11" cm="1">
        <f t="array" ref="AB11">SUMPRODUCT('Migration Matrix - invol'!N$78:N$83,TRANSPOSE(Population!$M33:$R33))</f>
        <v>8701.2788311869772</v>
      </c>
      <c r="AC11" cm="1">
        <f t="array" ref="AC11">SUMPRODUCT('Migration Matrix - invol'!N$78:N$83,TRANSPOSE(Population!$M34:$R34))</f>
        <v>8697.6589272848123</v>
      </c>
      <c r="AD11" cm="1">
        <f t="array" ref="AD11">SUMPRODUCT('Migration Matrix - invol'!N$78:N$83,TRANSPOSE(Population!$M35:$R35))</f>
        <v>8694.0480981689761</v>
      </c>
      <c r="AE11" cm="1">
        <f t="array" ref="AE11">SUMPRODUCT('Migration Matrix - invol'!N$78:N$83,TRANSPOSE(Population!$M36:$R36))</f>
        <v>8690.4463177861653</v>
      </c>
      <c r="AF11" cm="1">
        <f t="array" ref="AF11">SUMPRODUCT('Migration Matrix - invol'!N$78:N$83,TRANSPOSE(Population!$M37:$R37))</f>
        <v>8686.8535601666681</v>
      </c>
      <c r="AG11" cm="1">
        <f t="array" ref="AG11">SUMPRODUCT('Migration Matrix - invol'!N$78:N$83,TRANSPOSE(Population!$M38:$R38))</f>
        <v>8683.2697994240771</v>
      </c>
      <c r="AH11" cm="1">
        <f t="array" ref="AH11">SUMPRODUCT('Migration Matrix - invol'!N$78:N$83,TRANSPOSE(Population!$M39:$R39))</f>
        <v>8679.6950097549834</v>
      </c>
      <c r="AI11" cm="1">
        <f t="array" ref="AI11">SUMPRODUCT('Migration Matrix - invol'!N$78:N$83,TRANSPOSE(Population!$M40:$R40))</f>
        <v>8676.1291654387151</v>
      </c>
      <c r="AJ11" cm="1">
        <f t="array" ref="AJ11">SUMPRODUCT('Migration Matrix - invol'!N$78:N$83,TRANSPOSE(Population!$M41:$R41))</f>
        <v>8672.5722408370275</v>
      </c>
      <c r="AK11" cm="1">
        <f t="array" ref="AK11">SUMPRODUCT('Migration Matrix - invol'!N$78:N$83,TRANSPOSE(Population!$M42:$R42))</f>
        <v>8669.0242103938272</v>
      </c>
      <c r="AL11" cm="1">
        <f t="array" ref="AL11">SUMPRODUCT('Migration Matrix - invol'!N$78:N$83,TRANSPOSE(Population!$M43:$R43))</f>
        <v>8665.485048634886</v>
      </c>
      <c r="AM11" cm="1">
        <f t="array" ref="AM11">SUMPRODUCT('Migration Matrix - invol'!N$78:N$83,TRANSPOSE(Population!$M44:$R44))</f>
        <v>8661.9547301675539</v>
      </c>
      <c r="AN11" cm="1">
        <f t="array" ref="AN11">SUMPRODUCT('Migration Matrix - invol'!N$78:N$83,TRANSPOSE(Population!$M45:$R45))</f>
        <v>8658.4332296804841</v>
      </c>
      <c r="AO11" cm="1">
        <f t="array" ref="AO11">SUMPRODUCT('Migration Matrix - invol'!N$78:N$83,TRANSPOSE(Population!$M46:$R46))</f>
        <v>8654.9205219433388</v>
      </c>
      <c r="AP11" cm="1">
        <f t="array" ref="AP11">SUMPRODUCT('Migration Matrix - invol'!N$78:N$83,TRANSPOSE(Population!$M47:$R47))</f>
        <v>8651.4165818065212</v>
      </c>
      <c r="AQ11" cm="1">
        <f t="array" ref="AQ11">SUMPRODUCT('Migration Matrix - invol'!N$78:N$83,TRANSPOSE(Population!$M48:$R48))</f>
        <v>8647.9213842008885</v>
      </c>
      <c r="AR11" cm="1">
        <f t="array" ref="AR11">SUMPRODUCT('Migration Matrix - invol'!N$78:N$83,TRANSPOSE(Population!$M49:$R49))</f>
        <v>8644.4349041374699</v>
      </c>
      <c r="AS11" cm="1">
        <f t="array" ref="AS11">SUMPRODUCT('Migration Matrix - invol'!N$78:N$83,TRANSPOSE(Population!$M50:$R50))</f>
        <v>8640.957116707199</v>
      </c>
      <c r="AT11" cm="1">
        <f t="array" ref="AT11">SUMPRODUCT('Migration Matrix - invol'!N$78:N$83,TRANSPOSE(Population!$M51:$R51))</f>
        <v>8637.4879970806269</v>
      </c>
      <c r="AU11" cm="1">
        <f t="array" ref="AU11">SUMPRODUCT('Migration Matrix - invol'!N$78:N$83,TRANSPOSE(Population!$M52:$R52))</f>
        <v>8634.0275205076614</v>
      </c>
      <c r="AV11" cm="1">
        <f t="array" ref="AV11">SUMPRODUCT('Migration Matrix - invol'!N$78:N$83,TRANSPOSE(Population!$M53:$R53))</f>
        <v>8630.5756623172656</v>
      </c>
      <c r="AW11" cm="1">
        <f t="array" ref="AW11">SUMPRODUCT('Migration Matrix - invol'!N$78:N$83,TRANSPOSE(Population!$M54:$R54))</f>
        <v>8627.1323979172157</v>
      </c>
      <c r="AX11" cm="1">
        <f t="array" ref="AX11">SUMPRODUCT('Migration Matrix - invol'!N$78:N$83,TRANSPOSE(Population!$M55:$R55))</f>
        <v>8623.6977027938065</v>
      </c>
      <c r="AY11" cm="1">
        <f t="array" ref="AY11">SUMPRODUCT('Migration Matrix - invol'!N$78:N$83,TRANSPOSE(Population!$M56:$R56))</f>
        <v>8620.2715525115873</v>
      </c>
      <c r="AZ11" cm="1">
        <f t="array" ref="AZ11">SUMPRODUCT('Migration Matrix - invol'!N$78:N$83,TRANSPOSE(Population!$M57:$R57))</f>
        <v>8616.8539227130896</v>
      </c>
      <c r="BA11" cm="1">
        <f t="array" ref="BA11">SUMPRODUCT('Migration Matrix - invol'!N$78:N$83,TRANSPOSE(Population!$M58:$R58))</f>
        <v>8613.4447891185609</v>
      </c>
      <c r="BB11" cm="1">
        <f t="array" ref="BB11">SUMPRODUCT('Migration Matrix - invol'!N$78:N$83,TRANSPOSE(Population!$M59:$R59))</f>
        <v>8610.044127525689</v>
      </c>
    </row>
    <row r="12" spans="1:54">
      <c r="A12" s="22" t="s">
        <v>177</v>
      </c>
      <c r="D12" cm="1">
        <f t="array" ref="D12">SUMPRODUCT('Migration Matrix - invol'!O$78:O$83,TRANSPOSE(Population!$M9:$R9))</f>
        <v>8550.4285119235683</v>
      </c>
      <c r="E12" cm="1">
        <f t="array" ref="E12">SUMPRODUCT('Migration Matrix - invol'!O$78:O$83,TRANSPOSE(Population!$M10:$R10))</f>
        <v>8735.8060185742906</v>
      </c>
      <c r="F12" cm="1">
        <f t="array" ref="F12">SUMPRODUCT('Migration Matrix - invol'!O$78:O$83,TRANSPOSE(Population!$M11:$R11))</f>
        <v>8731.5488966758003</v>
      </c>
      <c r="G12" cm="1">
        <f t="array" ref="G12">SUMPRODUCT('Migration Matrix - invol'!O$78:O$83,TRANSPOSE(Population!$M12:$R12))</f>
        <v>8727.3050028703819</v>
      </c>
      <c r="H12" cm="1">
        <f t="array" ref="H12">SUMPRODUCT('Migration Matrix - invol'!O$78:O$83,TRANSPOSE(Population!$M13:$R13))</f>
        <v>8723.0742892707403</v>
      </c>
      <c r="I12" cm="1">
        <f t="array" ref="I12">SUMPRODUCT('Migration Matrix - invol'!O$78:O$83,TRANSPOSE(Population!$M14:$R14))</f>
        <v>8718.8567081772126</v>
      </c>
      <c r="J12" cm="1">
        <f t="array" ref="J12">SUMPRODUCT('Migration Matrix - invol'!O$78:O$83,TRANSPOSE(Population!$M15:$R15))</f>
        <v>8714.6522120769878</v>
      </c>
      <c r="K12" cm="1">
        <f t="array" ref="K12">SUMPRODUCT('Migration Matrix - invol'!O$78:O$83,TRANSPOSE(Population!$M16:$R16))</f>
        <v>8710.4607536433796</v>
      </c>
      <c r="L12" cm="1">
        <f t="array" ref="L12">SUMPRODUCT('Migration Matrix - invol'!O$78:O$83,TRANSPOSE(Population!$M17:$R17))</f>
        <v>8706.2822857350457</v>
      </c>
      <c r="M12" cm="1">
        <f t="array" ref="M12">SUMPRODUCT('Migration Matrix - invol'!O$78:O$83,TRANSPOSE(Population!$M18:$R18))</f>
        <v>8702.1167613952584</v>
      </c>
      <c r="N12" cm="1">
        <f t="array" ref="N12">SUMPRODUCT('Migration Matrix - invol'!O$78:O$83,TRANSPOSE(Population!$M19:$R19))</f>
        <v>8697.9641338511465</v>
      </c>
      <c r="O12" cm="1">
        <f t="array" ref="O12">SUMPRODUCT('Migration Matrix - invol'!O$78:O$83,TRANSPOSE(Population!$M20:$R20))</f>
        <v>8693.8243565129633</v>
      </c>
      <c r="P12" cm="1">
        <f t="array" ref="P12">SUMPRODUCT('Migration Matrix - invol'!O$78:O$83,TRANSPOSE(Population!$M21:$R21))</f>
        <v>8689.6973829733342</v>
      </c>
      <c r="Q12" cm="1">
        <f t="array" ref="Q12">SUMPRODUCT('Migration Matrix - invol'!O$78:O$83,TRANSPOSE(Population!$M22:$R22))</f>
        <v>8685.5831670065272</v>
      </c>
      <c r="R12" cm="1">
        <f t="array" ref="R12">SUMPRODUCT('Migration Matrix - invol'!O$78:O$83,TRANSPOSE(Population!$M23:$R23))</f>
        <v>8681.4816625677104</v>
      </c>
      <c r="S12" cm="1">
        <f t="array" ref="S12">SUMPRODUCT('Migration Matrix - invol'!O$78:O$83,TRANSPOSE(Population!$M24:$R24))</f>
        <v>8677.3928237922428</v>
      </c>
      <c r="T12" cm="1">
        <f t="array" ref="T12">SUMPRODUCT('Migration Matrix - invol'!O$78:O$83,TRANSPOSE(Population!$M25:$R25))</f>
        <v>8673.3166049949177</v>
      </c>
      <c r="U12" cm="1">
        <f t="array" ref="U12">SUMPRODUCT('Migration Matrix - invol'!O$78:O$83,TRANSPOSE(Population!$M26:$R26))</f>
        <v>8669.252960669246</v>
      </c>
      <c r="V12" cm="1">
        <f t="array" ref="V12">SUMPRODUCT('Migration Matrix - invol'!O$78:O$83,TRANSPOSE(Population!$M27:$R27))</f>
        <v>8665.2018454867521</v>
      </c>
      <c r="W12" cm="1">
        <f t="array" ref="W12">SUMPRODUCT('Migration Matrix - invol'!O$78:O$83,TRANSPOSE(Population!$M28:$R28))</f>
        <v>8661.1632142962299</v>
      </c>
      <c r="X12" cm="1">
        <f t="array" ref="X12">SUMPRODUCT('Migration Matrix - invol'!O$78:O$83,TRANSPOSE(Population!$M29:$R29))</f>
        <v>8657.1370221230391</v>
      </c>
      <c r="Y12" cm="1">
        <f t="array" ref="Y12">SUMPRODUCT('Migration Matrix - invol'!O$78:O$83,TRANSPOSE(Population!$M30:$R30))</f>
        <v>8653.1232241683938</v>
      </c>
      <c r="Z12" cm="1">
        <f t="array" ref="Z12">SUMPRODUCT('Migration Matrix - invol'!O$78:O$83,TRANSPOSE(Population!$M31:$R31))</f>
        <v>8649.1217758086423</v>
      </c>
      <c r="AA12" cm="1">
        <f t="array" ref="AA12">SUMPRODUCT('Migration Matrix - invol'!O$78:O$83,TRANSPOSE(Population!$M32:$R32))</f>
        <v>8645.1326325945683</v>
      </c>
      <c r="AB12" cm="1">
        <f t="array" ref="AB12">SUMPRODUCT('Migration Matrix - invol'!O$78:O$83,TRANSPOSE(Population!$M33:$R33))</f>
        <v>8641.1557502506821</v>
      </c>
      <c r="AC12" cm="1">
        <f t="array" ref="AC12">SUMPRODUCT('Migration Matrix - invol'!O$78:O$83,TRANSPOSE(Population!$M34:$R34))</f>
        <v>8637.1910846745122</v>
      </c>
      <c r="AD12" cm="1">
        <f t="array" ref="AD12">SUMPRODUCT('Migration Matrix - invol'!O$78:O$83,TRANSPOSE(Population!$M35:$R35))</f>
        <v>8633.2385919359294</v>
      </c>
      <c r="AE12" cm="1">
        <f t="array" ref="AE12">SUMPRODUCT('Migration Matrix - invol'!O$78:O$83,TRANSPOSE(Population!$M36:$R36))</f>
        <v>8629.2982282764169</v>
      </c>
      <c r="AF12" cm="1">
        <f t="array" ref="AF12">SUMPRODUCT('Migration Matrix - invol'!O$78:O$83,TRANSPOSE(Population!$M37:$R37))</f>
        <v>8625.3699501084047</v>
      </c>
      <c r="AG12" cm="1">
        <f t="array" ref="AG12">SUMPRODUCT('Migration Matrix - invol'!O$78:O$83,TRANSPOSE(Population!$M38:$R38))</f>
        <v>8621.4537140145712</v>
      </c>
      <c r="AH12" cm="1">
        <f t="array" ref="AH12">SUMPRODUCT('Migration Matrix - invol'!O$78:O$83,TRANSPOSE(Population!$M39:$R39))</f>
        <v>8617.5494767471409</v>
      </c>
      <c r="AI12" cm="1">
        <f t="array" ref="AI12">SUMPRODUCT('Migration Matrix - invol'!O$78:O$83,TRANSPOSE(Population!$M40:$R40))</f>
        <v>8613.6571952272243</v>
      </c>
      <c r="AJ12" cm="1">
        <f t="array" ref="AJ12">SUMPRODUCT('Migration Matrix - invol'!O$78:O$83,TRANSPOSE(Population!$M41:$R41))</f>
        <v>8609.7768265441173</v>
      </c>
      <c r="AK12" cm="1">
        <f t="array" ref="AK12">SUMPRODUCT('Migration Matrix - invol'!O$78:O$83,TRANSPOSE(Population!$M42:$R42))</f>
        <v>8605.9083279546303</v>
      </c>
      <c r="AL12" cm="1">
        <f t="array" ref="AL12">SUMPRODUCT('Migration Matrix - invol'!O$78:O$83,TRANSPOSE(Population!$M43:$R43))</f>
        <v>8602.051656882406</v>
      </c>
      <c r="AM12" cm="1">
        <f t="array" ref="AM12">SUMPRODUCT('Migration Matrix - invol'!O$78:O$83,TRANSPOSE(Population!$M44:$R44))</f>
        <v>8598.2067709172534</v>
      </c>
      <c r="AN12" cm="1">
        <f t="array" ref="AN12">SUMPRODUCT('Migration Matrix - invol'!O$78:O$83,TRANSPOSE(Population!$M45:$R45))</f>
        <v>8594.3736278144679</v>
      </c>
      <c r="AO12" cm="1">
        <f t="array" ref="AO12">SUMPRODUCT('Migration Matrix - invol'!O$78:O$83,TRANSPOSE(Population!$M46:$R46))</f>
        <v>8590.552185494169</v>
      </c>
      <c r="AP12" cm="1">
        <f t="array" ref="AP12">SUMPRODUCT('Migration Matrix - invol'!O$78:O$83,TRANSPOSE(Population!$M47:$R47))</f>
        <v>8586.7424020406361</v>
      </c>
      <c r="AQ12" cm="1">
        <f t="array" ref="AQ12">SUMPRODUCT('Migration Matrix - invol'!O$78:O$83,TRANSPOSE(Population!$M48:$R48))</f>
        <v>8582.9442357016396</v>
      </c>
      <c r="AR12" cm="1">
        <f t="array" ref="AR12">SUMPRODUCT('Migration Matrix - invol'!O$78:O$83,TRANSPOSE(Population!$M49:$R49))</f>
        <v>8579.1576448877786</v>
      </c>
      <c r="AS12" cm="1">
        <f t="array" ref="AS12">SUMPRODUCT('Migration Matrix - invol'!O$78:O$83,TRANSPOSE(Population!$M50:$R50))</f>
        <v>8575.3825881718403</v>
      </c>
      <c r="AT12" cm="1">
        <f t="array" ref="AT12">SUMPRODUCT('Migration Matrix - invol'!O$78:O$83,TRANSPOSE(Population!$M51:$R51))</f>
        <v>8571.6190242881185</v>
      </c>
      <c r="AU12" cm="1">
        <f t="array" ref="AU12">SUMPRODUCT('Migration Matrix - invol'!O$78:O$83,TRANSPOSE(Population!$M52:$R52))</f>
        <v>8567.8669121317944</v>
      </c>
      <c r="AV12" cm="1">
        <f t="array" ref="AV12">SUMPRODUCT('Migration Matrix - invol'!O$78:O$83,TRANSPOSE(Population!$M53:$R53))</f>
        <v>8564.1262107582534</v>
      </c>
      <c r="AW12" cm="1">
        <f t="array" ref="AW12">SUMPRODUCT('Migration Matrix - invol'!O$78:O$83,TRANSPOSE(Population!$M54:$R54))</f>
        <v>8560.3968793824642</v>
      </c>
      <c r="AX12" cm="1">
        <f t="array" ref="AX12">SUMPRODUCT('Migration Matrix - invol'!O$78:O$83,TRANSPOSE(Population!$M55:$R55))</f>
        <v>8556.6788773783173</v>
      </c>
      <c r="AY12" cm="1">
        <f t="array" ref="AY12">SUMPRODUCT('Migration Matrix - invol'!O$78:O$83,TRANSPOSE(Population!$M56:$R56))</f>
        <v>8552.9721642779932</v>
      </c>
      <c r="AZ12" cm="1">
        <f t="array" ref="AZ12">SUMPRODUCT('Migration Matrix - invol'!O$78:O$83,TRANSPOSE(Population!$M57:$R57))</f>
        <v>8549.2766997713261</v>
      </c>
      <c r="BA12" cm="1">
        <f t="array" ref="BA12">SUMPRODUCT('Migration Matrix - invol'!O$78:O$83,TRANSPOSE(Population!$M58:$R58))</f>
        <v>8545.5924437051563</v>
      </c>
      <c r="BB12" cm="1">
        <f t="array" ref="BB12">SUMPRODUCT('Migration Matrix - invol'!O$78:O$83,TRANSPOSE(Population!$M59:$R59))</f>
        <v>8541.9193560826989</v>
      </c>
    </row>
    <row r="13" spans="1:54">
      <c r="A13" s="22" t="s">
        <v>29</v>
      </c>
      <c r="D13" cm="1">
        <f t="array" ref="D13">SUMPRODUCT('Migration Matrix - invol'!P$78:P$83,TRANSPOSE(Population!$M9:$R9))</f>
        <v>11312.119877272791</v>
      </c>
      <c r="E13" cm="1">
        <f t="array" ref="E13">SUMPRODUCT('Migration Matrix - invol'!P$78:P$83,TRANSPOSE(Population!$M10:$R10))</f>
        <v>11521.335684912061</v>
      </c>
      <c r="F13" cm="1">
        <f t="array" ref="F13">SUMPRODUCT('Migration Matrix - invol'!P$78:P$83,TRANSPOSE(Population!$M11:$R11))</f>
        <v>11507.91304588847</v>
      </c>
      <c r="G13" cm="1">
        <f t="array" ref="G13">SUMPRODUCT('Migration Matrix - invol'!P$78:P$83,TRANSPOSE(Population!$M12:$R12))</f>
        <v>11494.532925743484</v>
      </c>
      <c r="H13" cm="1">
        <f t="array" ref="H13">SUMPRODUCT('Migration Matrix - invol'!P$78:P$83,TRANSPOSE(Population!$M13:$R13))</f>
        <v>11481.195185238177</v>
      </c>
      <c r="I13" cm="1">
        <f t="array" ref="I13">SUMPRODUCT('Migration Matrix - invol'!P$78:P$83,TRANSPOSE(Population!$M14:$R14))</f>
        <v>11467.899685598552</v>
      </c>
      <c r="J13" cm="1">
        <f t="array" ref="J13">SUMPRODUCT('Migration Matrix - invol'!P$78:P$83,TRANSPOSE(Population!$M15:$R15))</f>
        <v>11454.646288513952</v>
      </c>
      <c r="K13" cm="1">
        <f t="array" ref="K13">SUMPRODUCT('Migration Matrix - invol'!P$78:P$83,TRANSPOSE(Population!$M16:$R16))</f>
        <v>11441.434856135522</v>
      </c>
      <c r="L13" cm="1">
        <f t="array" ref="L13">SUMPRODUCT('Migration Matrix - invol'!P$78:P$83,TRANSPOSE(Population!$M17:$R17))</f>
        <v>11428.265251074627</v>
      </c>
      <c r="M13" cm="1">
        <f t="array" ref="M13">SUMPRODUCT('Migration Matrix - invol'!P$78:P$83,TRANSPOSE(Population!$M18:$R18))</f>
        <v>11415.1373364013</v>
      </c>
      <c r="N13" cm="1">
        <f t="array" ref="N13">SUMPRODUCT('Migration Matrix - invol'!P$78:P$83,TRANSPOSE(Population!$M19:$R19))</f>
        <v>11402.050975642704</v>
      </c>
      <c r="O13" cm="1">
        <f t="array" ref="O13">SUMPRODUCT('Migration Matrix - invol'!P$78:P$83,TRANSPOSE(Population!$M20:$R20))</f>
        <v>11389.006032781577</v>
      </c>
      <c r="P13" cm="1">
        <f t="array" ref="P13">SUMPRODUCT('Migration Matrix - invol'!P$78:P$83,TRANSPOSE(Population!$M21:$R21))</f>
        <v>11376.002372254698</v>
      </c>
      <c r="Q13" cm="1">
        <f t="array" ref="Q13">SUMPRODUCT('Migration Matrix - invol'!P$78:P$83,TRANSPOSE(Population!$M22:$R22))</f>
        <v>11363.039858951355</v>
      </c>
      <c r="R13" cm="1">
        <f t="array" ref="R13">SUMPRODUCT('Migration Matrix - invol'!P$78:P$83,TRANSPOSE(Population!$M23:$R23))</f>
        <v>11350.118358211806</v>
      </c>
      <c r="S13" cm="1">
        <f t="array" ref="S13">SUMPRODUCT('Migration Matrix - invol'!P$78:P$83,TRANSPOSE(Population!$M24:$R24))</f>
        <v>11337.237735825784</v>
      </c>
      <c r="T13" cm="1">
        <f t="array" ref="T13">SUMPRODUCT('Migration Matrix - invol'!P$78:P$83,TRANSPOSE(Population!$M25:$R25))</f>
        <v>11324.397858030941</v>
      </c>
      <c r="U13" cm="1">
        <f t="array" ref="U13">SUMPRODUCT('Migration Matrix - invol'!P$78:P$83,TRANSPOSE(Population!$M26:$R26))</f>
        <v>11311.598591511354</v>
      </c>
      <c r="V13" cm="1">
        <f t="array" ref="V13">SUMPRODUCT('Migration Matrix - invol'!P$78:P$83,TRANSPOSE(Population!$M27:$R27))</f>
        <v>11298.839803396029</v>
      </c>
      <c r="W13" cm="1">
        <f t="array" ref="W13">SUMPRODUCT('Migration Matrix - invol'!P$78:P$83,TRANSPOSE(Population!$M28:$R28))</f>
        <v>11286.121361257379</v>
      </c>
      <c r="X13" cm="1">
        <f t="array" ref="X13">SUMPRODUCT('Migration Matrix - invol'!P$78:P$83,TRANSPOSE(Population!$M29:$R29))</f>
        <v>11273.443133109737</v>
      </c>
      <c r="Y13" cm="1">
        <f t="array" ref="Y13">SUMPRODUCT('Migration Matrix - invol'!P$78:P$83,TRANSPOSE(Population!$M30:$R30))</f>
        <v>11260.804987407859</v>
      </c>
      <c r="Z13" cm="1">
        <f t="array" ref="Z13">SUMPRODUCT('Migration Matrix - invol'!P$78:P$83,TRANSPOSE(Population!$M31:$R31))</f>
        <v>11248.206793045443</v>
      </c>
      <c r="AA13" cm="1">
        <f t="array" ref="AA13">SUMPRODUCT('Migration Matrix - invol'!P$78:P$83,TRANSPOSE(Population!$M32:$R32))</f>
        <v>11235.648419353638</v>
      </c>
      <c r="AB13" cm="1">
        <f t="array" ref="AB13">SUMPRODUCT('Migration Matrix - invol'!P$78:P$83,TRANSPOSE(Population!$M33:$R33))</f>
        <v>11223.129736099574</v>
      </c>
      <c r="AC13" cm="1">
        <f t="array" ref="AC13">SUMPRODUCT('Migration Matrix - invol'!P$78:P$83,TRANSPOSE(Population!$M34:$R34))</f>
        <v>11210.650613484888</v>
      </c>
      <c r="AD13" cm="1">
        <f t="array" ref="AD13">SUMPRODUCT('Migration Matrix - invol'!P$78:P$83,TRANSPOSE(Population!$M35:$R35))</f>
        <v>11198.210922144264</v>
      </c>
      <c r="AE13" cm="1">
        <f t="array" ref="AE13">SUMPRODUCT('Migration Matrix - invol'!P$78:P$83,TRANSPOSE(Population!$M36:$R36))</f>
        <v>11185.810533143949</v>
      </c>
      <c r="AF13" cm="1">
        <f t="array" ref="AF13">SUMPRODUCT('Migration Matrix - invol'!P$78:P$83,TRANSPOSE(Population!$M37:$R37))</f>
        <v>11173.449317980321</v>
      </c>
      <c r="AG13" cm="1">
        <f t="array" ref="AG13">SUMPRODUCT('Migration Matrix - invol'!P$78:P$83,TRANSPOSE(Population!$M38:$R38))</f>
        <v>11161.127148578427</v>
      </c>
      <c r="AH13" cm="1">
        <f t="array" ref="AH13">SUMPRODUCT('Migration Matrix - invol'!P$78:P$83,TRANSPOSE(Population!$M39:$R39))</f>
        <v>11148.84389729053</v>
      </c>
      <c r="AI13" cm="1">
        <f t="array" ref="AI13">SUMPRODUCT('Migration Matrix - invol'!P$78:P$83,TRANSPOSE(Population!$M40:$R40))</f>
        <v>11136.599436894674</v>
      </c>
      <c r="AJ13" cm="1">
        <f t="array" ref="AJ13">SUMPRODUCT('Migration Matrix - invol'!P$78:P$83,TRANSPOSE(Population!$M41:$R41))</f>
        <v>11124.393640593251</v>
      </c>
      <c r="AK13" cm="1">
        <f t="array" ref="AK13">SUMPRODUCT('Migration Matrix - invol'!P$78:P$83,TRANSPOSE(Population!$M42:$R42))</f>
        <v>11112.226382011551</v>
      </c>
      <c r="AL13" cm="1">
        <f t="array" ref="AL13">SUMPRODUCT('Migration Matrix - invol'!P$78:P$83,TRANSPOSE(Population!$M43:$R43))</f>
        <v>11100.097535196355</v>
      </c>
      <c r="AM13" cm="1">
        <f t="array" ref="AM13">SUMPRODUCT('Migration Matrix - invol'!P$78:P$83,TRANSPOSE(Population!$M44:$R44))</f>
        <v>11088.006974614504</v>
      </c>
      <c r="AN13" cm="1">
        <f t="array" ref="AN13">SUMPRODUCT('Migration Matrix - invol'!P$78:P$83,TRANSPOSE(Population!$M45:$R45))</f>
        <v>11075.954575151474</v>
      </c>
      <c r="AO13" cm="1">
        <f t="array" ref="AO13">SUMPRODUCT('Migration Matrix - invol'!P$78:P$83,TRANSPOSE(Population!$M46:$R46))</f>
        <v>11063.94021210997</v>
      </c>
      <c r="AP13" cm="1">
        <f t="array" ref="AP13">SUMPRODUCT('Migration Matrix - invol'!P$78:P$83,TRANSPOSE(Population!$M47:$R47))</f>
        <v>11051.963761208521</v>
      </c>
      <c r="AQ13" cm="1">
        <f t="array" ref="AQ13">SUMPRODUCT('Migration Matrix - invol'!P$78:P$83,TRANSPOSE(Population!$M48:$R48))</f>
        <v>11040.025098580074</v>
      </c>
      <c r="AR13" cm="1">
        <f t="array" ref="AR13">SUMPRODUCT('Migration Matrix - invol'!P$78:P$83,TRANSPOSE(Population!$M49:$R49))</f>
        <v>11028.124100770583</v>
      </c>
      <c r="AS13" cm="1">
        <f t="array" ref="AS13">SUMPRODUCT('Migration Matrix - invol'!P$78:P$83,TRANSPOSE(Population!$M50:$R50))</f>
        <v>11016.260644737637</v>
      </c>
      <c r="AT13" cm="1">
        <f t="array" ref="AT13">SUMPRODUCT('Migration Matrix - invol'!P$78:P$83,TRANSPOSE(Population!$M51:$R51))</f>
        <v>11004.434607849049</v>
      </c>
      <c r="AU13" cm="1">
        <f t="array" ref="AU13">SUMPRODUCT('Migration Matrix - invol'!P$78:P$83,TRANSPOSE(Population!$M52:$R52))</f>
        <v>10992.645867881502</v>
      </c>
      <c r="AV13" cm="1">
        <f t="array" ref="AV13">SUMPRODUCT('Migration Matrix - invol'!P$78:P$83,TRANSPOSE(Population!$M53:$R53))</f>
        <v>10980.894303019126</v>
      </c>
      <c r="AW13" cm="1">
        <f t="array" ref="AW13">SUMPRODUCT('Migration Matrix - invol'!P$78:P$83,TRANSPOSE(Population!$M54:$R54))</f>
        <v>10969.179791852161</v>
      </c>
      <c r="AX13" cm="1">
        <f t="array" ref="AX13">SUMPRODUCT('Migration Matrix - invol'!P$78:P$83,TRANSPOSE(Population!$M55:$R55))</f>
        <v>10957.502213375566</v>
      </c>
      <c r="AY13" cm="1">
        <f t="array" ref="AY13">SUMPRODUCT('Migration Matrix - invol'!P$78:P$83,TRANSPOSE(Population!$M56:$R56))</f>
        <v>10945.861446987659</v>
      </c>
      <c r="AZ13" cm="1">
        <f t="array" ref="AZ13">SUMPRODUCT('Migration Matrix - invol'!P$78:P$83,TRANSPOSE(Population!$M57:$R57))</f>
        <v>10934.257372488764</v>
      </c>
      <c r="BA13" cm="1">
        <f t="array" ref="BA13">SUMPRODUCT('Migration Matrix - invol'!P$78:P$83,TRANSPOSE(Population!$M58:$R58))</f>
        <v>10922.689870079841</v>
      </c>
      <c r="BB13" cm="1">
        <f t="array" ref="BB13">SUMPRODUCT('Migration Matrix - invol'!P$78:P$83,TRANSPOSE(Population!$M59:$R59))</f>
        <v>10911.15882036113</v>
      </c>
    </row>
    <row r="14" spans="1:54">
      <c r="A14" s="22" t="s">
        <v>178</v>
      </c>
      <c r="D14" cm="1">
        <f t="array" ref="D14">SUMPRODUCT('Migration Matrix - invol'!Q$78:Q$83,TRANSPOSE(Population!$M9:$R9))</f>
        <v>11175.293467735284</v>
      </c>
      <c r="E14" cm="1">
        <f t="array" ref="E14">SUMPRODUCT('Migration Matrix - invol'!Q$78:Q$83,TRANSPOSE(Population!$M10:$R10))</f>
        <v>11382.049884919494</v>
      </c>
      <c r="F14" cm="1">
        <f t="array" ref="F14">SUMPRODUCT('Migration Matrix - invol'!Q$78:Q$83,TRANSPOSE(Population!$M11:$R11))</f>
        <v>11368.914321817594</v>
      </c>
      <c r="G14" cm="1">
        <f t="array" ref="G14">SUMPRODUCT('Migration Matrix - invol'!Q$78:Q$83,TRANSPOSE(Population!$M12:$R12))</f>
        <v>11355.820941481759</v>
      </c>
      <c r="H14" cm="1">
        <f t="array" ref="H14">SUMPRODUCT('Migration Matrix - invol'!Q$78:Q$83,TRANSPOSE(Population!$M13:$R13))</f>
        <v>11342.769603886674</v>
      </c>
      <c r="I14" cm="1">
        <f t="array" ref="I14">SUMPRODUCT('Migration Matrix - invol'!Q$78:Q$83,TRANSPOSE(Population!$M14:$R14))</f>
        <v>11329.7601694803</v>
      </c>
      <c r="J14" cm="1">
        <f t="array" ref="J14">SUMPRODUCT('Migration Matrix - invol'!Q$78:Q$83,TRANSPOSE(Population!$M15:$R15))</f>
        <v>11316.792499182255</v>
      </c>
      <c r="K14" cm="1">
        <f t="array" ref="K14">SUMPRODUCT('Migration Matrix - invol'!Q$78:Q$83,TRANSPOSE(Population!$M16:$R16))</f>
        <v>11303.866454382207</v>
      </c>
      <c r="L14" cm="1">
        <f t="array" ref="L14">SUMPRODUCT('Migration Matrix - invol'!Q$78:Q$83,TRANSPOSE(Population!$M17:$R17))</f>
        <v>11290.98189693827</v>
      </c>
      <c r="M14" cm="1">
        <f t="array" ref="M14">SUMPRODUCT('Migration Matrix - invol'!Q$78:Q$83,TRANSPOSE(Population!$M18:$R18))</f>
        <v>11278.138689175399</v>
      </c>
      <c r="N14" cm="1">
        <f t="array" ref="N14">SUMPRODUCT('Migration Matrix - invol'!Q$78:Q$83,TRANSPOSE(Population!$M19:$R19))</f>
        <v>11265.336693883799</v>
      </c>
      <c r="O14" cm="1">
        <f t="array" ref="O14">SUMPRODUCT('Migration Matrix - invol'!Q$78:Q$83,TRANSPOSE(Population!$M20:$R20))</f>
        <v>11252.575774317344</v>
      </c>
      <c r="P14" cm="1">
        <f t="array" ref="P14">SUMPRODUCT('Migration Matrix - invol'!Q$78:Q$83,TRANSPOSE(Population!$M21:$R21))</f>
        <v>11239.855794191981</v>
      </c>
      <c r="Q14" cm="1">
        <f t="array" ref="Q14">SUMPRODUCT('Migration Matrix - invol'!Q$78:Q$83,TRANSPOSE(Population!$M22:$R22))</f>
        <v>11227.176617684172</v>
      </c>
      <c r="R14" cm="1">
        <f t="array" ref="R14">SUMPRODUCT('Migration Matrix - invol'!Q$78:Q$83,TRANSPOSE(Population!$M23:$R23))</f>
        <v>11214.538109429299</v>
      </c>
      <c r="S14" cm="1">
        <f t="array" ref="S14">SUMPRODUCT('Migration Matrix - invol'!Q$78:Q$83,TRANSPOSE(Population!$M24:$R24))</f>
        <v>11201.940134520122</v>
      </c>
      <c r="T14" cm="1">
        <f t="array" ref="T14">SUMPRODUCT('Migration Matrix - invol'!Q$78:Q$83,TRANSPOSE(Population!$M25:$R25))</f>
        <v>11189.382558505205</v>
      </c>
      <c r="U14" cm="1">
        <f t="array" ref="U14">SUMPRODUCT('Migration Matrix - invol'!Q$78:Q$83,TRANSPOSE(Population!$M26:$R26))</f>
        <v>11176.865247387346</v>
      </c>
      <c r="V14" cm="1">
        <f t="array" ref="V14">SUMPRODUCT('Migration Matrix - invol'!Q$78:Q$83,TRANSPOSE(Population!$M27:$R27))</f>
        <v>11164.388067622065</v>
      </c>
      <c r="W14" cm="1">
        <f t="array" ref="W14">SUMPRODUCT('Migration Matrix - invol'!Q$78:Q$83,TRANSPOSE(Population!$M28:$R28))</f>
        <v>11151.950886116023</v>
      </c>
      <c r="X14" cm="1">
        <f t="array" ref="X14">SUMPRODUCT('Migration Matrix - invol'!Q$78:Q$83,TRANSPOSE(Population!$M29:$R29))</f>
        <v>11139.553570225502</v>
      </c>
      <c r="Y14" cm="1">
        <f t="array" ref="Y14">SUMPRODUCT('Migration Matrix - invol'!Q$78:Q$83,TRANSPOSE(Population!$M30:$R30))</f>
        <v>11127.195987754863</v>
      </c>
      <c r="Z14" cm="1">
        <f t="array" ref="Z14">SUMPRODUCT('Migration Matrix - invol'!Q$78:Q$83,TRANSPOSE(Population!$M31:$R31))</f>
        <v>11114.878006955021</v>
      </c>
      <c r="AA14" cm="1">
        <f t="array" ref="AA14">SUMPRODUCT('Migration Matrix - invol'!Q$78:Q$83,TRANSPOSE(Population!$M32:$R32))</f>
        <v>11102.59949652192</v>
      </c>
      <c r="AB14" cm="1">
        <f t="array" ref="AB14">SUMPRODUCT('Migration Matrix - invol'!Q$78:Q$83,TRANSPOSE(Population!$M33:$R33))</f>
        <v>11090.360325595009</v>
      </c>
      <c r="AC14" cm="1">
        <f t="array" ref="AC14">SUMPRODUCT('Migration Matrix - invol'!Q$78:Q$83,TRANSPOSE(Population!$M34:$R34))</f>
        <v>11078.160363755742</v>
      </c>
      <c r="AD14" cm="1">
        <f t="array" ref="AD14">SUMPRODUCT('Migration Matrix - invol'!Q$78:Q$83,TRANSPOSE(Population!$M35:$R35))</f>
        <v>11065.999481026061</v>
      </c>
      <c r="AE14" cm="1">
        <f t="array" ref="AE14">SUMPRODUCT('Migration Matrix - invol'!Q$78:Q$83,TRANSPOSE(Population!$M36:$R36))</f>
        <v>11053.877547866885</v>
      </c>
      <c r="AF14" cm="1">
        <f t="array" ref="AF14">SUMPRODUCT('Migration Matrix - invol'!Q$78:Q$83,TRANSPOSE(Population!$M37:$R37))</f>
        <v>11041.794435176629</v>
      </c>
      <c r="AG14" cm="1">
        <f t="array" ref="AG14">SUMPRODUCT('Migration Matrix - invol'!Q$78:Q$83,TRANSPOSE(Population!$M38:$R38))</f>
        <v>11029.750014289704</v>
      </c>
      <c r="AH14" cm="1">
        <f t="array" ref="AH14">SUMPRODUCT('Migration Matrix - invol'!Q$78:Q$83,TRANSPOSE(Population!$M39:$R39))</f>
        <v>11017.744156975026</v>
      </c>
      <c r="AI14" cm="1">
        <f t="array" ref="AI14">SUMPRODUCT('Migration Matrix - invol'!Q$78:Q$83,TRANSPOSE(Population!$M40:$R40))</f>
        <v>11005.776735434536</v>
      </c>
      <c r="AJ14" cm="1">
        <f t="array" ref="AJ14">SUMPRODUCT('Migration Matrix - invol'!Q$78:Q$83,TRANSPOSE(Population!$M41:$R41))</f>
        <v>10993.84762230173</v>
      </c>
      <c r="AK14" cm="1">
        <f t="array" ref="AK14">SUMPRODUCT('Migration Matrix - invol'!Q$78:Q$83,TRANSPOSE(Population!$M42:$R42))</f>
        <v>10981.956690640171</v>
      </c>
      <c r="AL14" cm="1">
        <f t="array" ref="AL14">SUMPRODUCT('Migration Matrix - invol'!Q$78:Q$83,TRANSPOSE(Population!$M43:$R43))</f>
        <v>10970.103813942036</v>
      </c>
      <c r="AM14" cm="1">
        <f t="array" ref="AM14">SUMPRODUCT('Migration Matrix - invol'!Q$78:Q$83,TRANSPOSE(Population!$M44:$R44))</f>
        <v>10958.288866126653</v>
      </c>
      <c r="AN14" cm="1">
        <f t="array" ref="AN14">SUMPRODUCT('Migration Matrix - invol'!Q$78:Q$83,TRANSPOSE(Population!$M45:$R45))</f>
        <v>10946.511721539036</v>
      </c>
      <c r="AO14" cm="1">
        <f t="array" ref="AO14">SUMPRODUCT('Migration Matrix - invol'!Q$78:Q$83,TRANSPOSE(Population!$M46:$R46))</f>
        <v>10934.772254948432</v>
      </c>
      <c r="AP14" cm="1">
        <f t="array" ref="AP14">SUMPRODUCT('Migration Matrix - invol'!Q$78:Q$83,TRANSPOSE(Population!$M47:$R47))</f>
        <v>10923.070341546885</v>
      </c>
      <c r="AQ14" cm="1">
        <f t="array" ref="AQ14">SUMPRODUCT('Migration Matrix - invol'!Q$78:Q$83,TRANSPOSE(Population!$M48:$R48))</f>
        <v>10911.405856947787</v>
      </c>
      <c r="AR14" cm="1">
        <f t="array" ref="AR14">SUMPRODUCT('Migration Matrix - invol'!Q$78:Q$83,TRANSPOSE(Population!$M49:$R49))</f>
        <v>10899.77867718444</v>
      </c>
      <c r="AS14" cm="1">
        <f t="array" ref="AS14">SUMPRODUCT('Migration Matrix - invol'!Q$78:Q$83,TRANSPOSE(Population!$M50:$R50))</f>
        <v>10888.188678708622</v>
      </c>
      <c r="AT14" cm="1">
        <f t="array" ref="AT14">SUMPRODUCT('Migration Matrix - invol'!Q$78:Q$83,TRANSPOSE(Population!$M51:$R51))</f>
        <v>10876.635738389165</v>
      </c>
      <c r="AU14" cm="1">
        <f t="array" ref="AU14">SUMPRODUCT('Migration Matrix - invol'!Q$78:Q$83,TRANSPOSE(Population!$M52:$R52))</f>
        <v>10865.119733510537</v>
      </c>
      <c r="AV14" cm="1">
        <f t="array" ref="AV14">SUMPRODUCT('Migration Matrix - invol'!Q$78:Q$83,TRANSPOSE(Population!$M53:$R53))</f>
        <v>10853.640541771405</v>
      </c>
      <c r="AW14" cm="1">
        <f t="array" ref="AW14">SUMPRODUCT('Migration Matrix - invol'!Q$78:Q$83,TRANSPOSE(Population!$M54:$R54))</f>
        <v>10842.198041283244</v>
      </c>
      <c r="AX14" cm="1">
        <f t="array" ref="AX14">SUMPRODUCT('Migration Matrix - invol'!Q$78:Q$83,TRANSPOSE(Population!$M55:$R55))</f>
        <v>10830.792110568917</v>
      </c>
      <c r="AY14" cm="1">
        <f t="array" ref="AY14">SUMPRODUCT('Migration Matrix - invol'!Q$78:Q$83,TRANSPOSE(Population!$M56:$R56))</f>
        <v>10819.422628561271</v>
      </c>
      <c r="AZ14" cm="1">
        <f t="array" ref="AZ14">SUMPRODUCT('Migration Matrix - invol'!Q$78:Q$83,TRANSPOSE(Population!$M57:$R57))</f>
        <v>10808.089474601755</v>
      </c>
      <c r="BA14" cm="1">
        <f t="array" ref="BA14">SUMPRODUCT('Migration Matrix - invol'!Q$78:Q$83,TRANSPOSE(Population!$M58:$R58))</f>
        <v>10796.792528439</v>
      </c>
      <c r="BB14" cm="1">
        <f t="array" ref="BB14">SUMPRODUCT('Migration Matrix - invol'!Q$78:Q$83,TRANSPOSE(Population!$M59:$R59))</f>
        <v>10785.531670227447</v>
      </c>
    </row>
    <row r="15" spans="1:54">
      <c r="A15" s="22" t="s">
        <v>179</v>
      </c>
      <c r="D15" cm="1">
        <f t="array" ref="D15">SUMPRODUCT('Migration Matrix - invol'!R$78:R$83,TRANSPOSE(Population!$M9:$R9))</f>
        <v>11714.072501047252</v>
      </c>
      <c r="E15" cm="1">
        <f t="array" ref="E15">SUMPRODUCT('Migration Matrix - invol'!R$78:R$83,TRANSPOSE(Population!$M10:$R10))</f>
        <v>11914.889324900016</v>
      </c>
      <c r="F15" cm="1">
        <f t="array" ref="F15">SUMPRODUCT('Migration Matrix - invol'!R$78:R$83,TRANSPOSE(Population!$M11:$R11))</f>
        <v>11903.158094399008</v>
      </c>
      <c r="G15" cm="1">
        <f t="array" ref="G15">SUMPRODUCT('Migration Matrix - invol'!R$78:R$83,TRANSPOSE(Population!$M12:$R12))</f>
        <v>11891.458670430655</v>
      </c>
      <c r="H15" cm="1">
        <f t="array" ref="H15">SUMPRODUCT('Migration Matrix - invol'!R$78:R$83,TRANSPOSE(Population!$M13:$R13))</f>
        <v>11879.790958161513</v>
      </c>
      <c r="I15" cm="1">
        <f t="array" ref="I15">SUMPRODUCT('Migration Matrix - invol'!R$78:R$83,TRANSPOSE(Population!$M14:$R14))</f>
        <v>11868.154863059613</v>
      </c>
      <c r="J15" cm="1">
        <f t="array" ref="J15">SUMPRODUCT('Migration Matrix - invol'!R$78:R$83,TRANSPOSE(Population!$M15:$R15))</f>
        <v>11856.55029089345</v>
      </c>
      <c r="K15" cm="1">
        <f t="array" ref="K15">SUMPRODUCT('Migration Matrix - invol'!R$78:R$83,TRANSPOSE(Population!$M16:$R16))</f>
        <v>11844.977147731004</v>
      </c>
      <c r="L15" cm="1">
        <f t="array" ref="L15">SUMPRODUCT('Migration Matrix - invol'!R$78:R$83,TRANSPOSE(Population!$M17:$R17))</f>
        <v>11833.435339938744</v>
      </c>
      <c r="M15" cm="1">
        <f t="array" ref="M15">SUMPRODUCT('Migration Matrix - invol'!R$78:R$83,TRANSPOSE(Population!$M18:$R18))</f>
        <v>11821.924774180632</v>
      </c>
      <c r="N15" cm="1">
        <f t="array" ref="N15">SUMPRODUCT('Migration Matrix - invol'!R$78:R$83,TRANSPOSE(Population!$M19:$R19))</f>
        <v>11810.445357417155</v>
      </c>
      <c r="O15" cm="1">
        <f t="array" ref="O15">SUMPRODUCT('Migration Matrix - invol'!R$78:R$83,TRANSPOSE(Population!$M20:$R20))</f>
        <v>11798.996996904345</v>
      </c>
      <c r="P15" cm="1">
        <f t="array" ref="P15">SUMPRODUCT('Migration Matrix - invol'!R$78:R$83,TRANSPOSE(Population!$M21:$R21))</f>
        <v>11787.57960019279</v>
      </c>
      <c r="Q15" cm="1">
        <f t="array" ref="Q15">SUMPRODUCT('Migration Matrix - invol'!R$78:R$83,TRANSPOSE(Population!$M22:$R22))</f>
        <v>11776.193075126679</v>
      </c>
      <c r="R15" cm="1">
        <f t="array" ref="R15">SUMPRODUCT('Migration Matrix - invol'!R$78:R$83,TRANSPOSE(Population!$M23:$R23))</f>
        <v>11764.837329842812</v>
      </c>
      <c r="S15" cm="1">
        <f t="array" ref="S15">SUMPRODUCT('Migration Matrix - invol'!R$78:R$83,TRANSPOSE(Population!$M24:$R24))</f>
        <v>11753.512272769658</v>
      </c>
      <c r="T15" cm="1">
        <f t="array" ref="T15">SUMPRODUCT('Migration Matrix - invol'!R$78:R$83,TRANSPOSE(Population!$M25:$R25))</f>
        <v>11742.217812626375</v>
      </c>
      <c r="U15" cm="1">
        <f t="array" ref="U15">SUMPRODUCT('Migration Matrix - invol'!R$78:R$83,TRANSPOSE(Population!$M26:$R26))</f>
        <v>11730.953858421843</v>
      </c>
      <c r="V15" cm="1">
        <f t="array" ref="V15">SUMPRODUCT('Migration Matrix - invol'!R$78:R$83,TRANSPOSE(Population!$M27:$R27))</f>
        <v>11719.720319453732</v>
      </c>
      <c r="W15" cm="1">
        <f t="array" ref="W15">SUMPRODUCT('Migration Matrix - invol'!R$78:R$83,TRANSPOSE(Population!$M28:$R28))</f>
        <v>11708.517105307534</v>
      </c>
      <c r="X15" cm="1">
        <f t="array" ref="X15">SUMPRODUCT('Migration Matrix - invol'!R$78:R$83,TRANSPOSE(Population!$M29:$R29))</f>
        <v>11697.344125855614</v>
      </c>
      <c r="Y15" cm="1">
        <f t="array" ref="Y15">SUMPRODUCT('Migration Matrix - invol'!R$78:R$83,TRANSPOSE(Population!$M30:$R30))</f>
        <v>11686.20129125626</v>
      </c>
      <c r="Z15" cm="1">
        <f t="array" ref="Z15">SUMPRODUCT('Migration Matrix - invol'!R$78:R$83,TRANSPOSE(Population!$M31:$R31))</f>
        <v>11675.088511952752</v>
      </c>
      <c r="AA15" cm="1">
        <f t="array" ref="AA15">SUMPRODUCT('Migration Matrix - invol'!R$78:R$83,TRANSPOSE(Population!$M32:$R32))</f>
        <v>11664.005698672403</v>
      </c>
      <c r="AB15" cm="1">
        <f t="array" ref="AB15">SUMPRODUCT('Migration Matrix - invol'!R$78:R$83,TRANSPOSE(Population!$M33:$R33))</f>
        <v>11652.952762425639</v>
      </c>
      <c r="AC15" cm="1">
        <f t="array" ref="AC15">SUMPRODUCT('Migration Matrix - invol'!R$78:R$83,TRANSPOSE(Population!$M34:$R34))</f>
        <v>11641.929614505056</v>
      </c>
      <c r="AD15" cm="1">
        <f t="array" ref="AD15">SUMPRODUCT('Migration Matrix - invol'!R$78:R$83,TRANSPOSE(Population!$M35:$R35))</f>
        <v>11630.936166484496</v>
      </c>
      <c r="AE15" cm="1">
        <f t="array" ref="AE15">SUMPRODUCT('Migration Matrix - invol'!R$78:R$83,TRANSPOSE(Population!$M36:$R36))</f>
        <v>11619.972330218106</v>
      </c>
      <c r="AF15" cm="1">
        <f t="array" ref="AF15">SUMPRODUCT('Migration Matrix - invol'!R$78:R$83,TRANSPOSE(Population!$M37:$R37))</f>
        <v>11609.038017839426</v>
      </c>
      <c r="AG15" cm="1">
        <f t="array" ref="AG15">SUMPRODUCT('Migration Matrix - invol'!R$78:R$83,TRANSPOSE(Population!$M38:$R38))</f>
        <v>11598.133141760465</v>
      </c>
      <c r="AH15" cm="1">
        <f t="array" ref="AH15">SUMPRODUCT('Migration Matrix - invol'!R$78:R$83,TRANSPOSE(Population!$M39:$R39))</f>
        <v>11587.257614670778</v>
      </c>
      <c r="AI15" cm="1">
        <f t="array" ref="AI15">SUMPRODUCT('Migration Matrix - invol'!R$78:R$83,TRANSPOSE(Population!$M40:$R40))</f>
        <v>11576.411349536553</v>
      </c>
      <c r="AJ15" cm="1">
        <f t="array" ref="AJ15">SUMPRODUCT('Migration Matrix - invol'!R$78:R$83,TRANSPOSE(Population!$M41:$R41))</f>
        <v>11565.594259599702</v>
      </c>
      <c r="AK15" cm="1">
        <f t="array" ref="AK15">SUMPRODUCT('Migration Matrix - invol'!R$78:R$83,TRANSPOSE(Population!$M42:$R42))</f>
        <v>11554.806258376948</v>
      </c>
      <c r="AL15" cm="1">
        <f t="array" ref="AL15">SUMPRODUCT('Migration Matrix - invol'!R$78:R$83,TRANSPOSE(Population!$M43:$R43))</f>
        <v>11544.047259658921</v>
      </c>
      <c r="AM15" cm="1">
        <f t="array" ref="AM15">SUMPRODUCT('Migration Matrix - invol'!R$78:R$83,TRANSPOSE(Population!$M44:$R44))</f>
        <v>11533.317177509254</v>
      </c>
      <c r="AN15" cm="1">
        <f t="array" ref="AN15">SUMPRODUCT('Migration Matrix - invol'!R$78:R$83,TRANSPOSE(Population!$M45:$R45))</f>
        <v>11522.615926263685</v>
      </c>
      <c r="AO15" cm="1">
        <f t="array" ref="AO15">SUMPRODUCT('Migration Matrix - invol'!R$78:R$83,TRANSPOSE(Population!$M46:$R46))</f>
        <v>11511.943420529151</v>
      </c>
      <c r="AP15" cm="1">
        <f t="array" ref="AP15">SUMPRODUCT('Migration Matrix - invol'!R$78:R$83,TRANSPOSE(Population!$M47:$R47))</f>
        <v>11501.299575182911</v>
      </c>
      <c r="AQ15" cm="1">
        <f t="array" ref="AQ15">SUMPRODUCT('Migration Matrix - invol'!R$78:R$83,TRANSPOSE(Population!$M48:$R48))</f>
        <v>11490.684305371642</v>
      </c>
      <c r="AR15" cm="1">
        <f t="array" ref="AR15">SUMPRODUCT('Migration Matrix - invol'!R$78:R$83,TRANSPOSE(Population!$M49:$R49))</f>
        <v>11480.09752651055</v>
      </c>
      <c r="AS15" cm="1">
        <f t="array" ref="AS15">SUMPRODUCT('Migration Matrix - invol'!R$78:R$83,TRANSPOSE(Population!$M50:$R50))</f>
        <v>11469.539154282496</v>
      </c>
      <c r="AT15" cm="1">
        <f t="array" ref="AT15">SUMPRODUCT('Migration Matrix - invol'!R$78:R$83,TRANSPOSE(Population!$M51:$R51))</f>
        <v>11459.009104637104</v>
      </c>
      <c r="AU15" cm="1">
        <f t="array" ref="AU15">SUMPRODUCT('Migration Matrix - invol'!R$78:R$83,TRANSPOSE(Population!$M52:$R52))</f>
        <v>11448.507293789893</v>
      </c>
      <c r="AV15" cm="1">
        <f t="array" ref="AV15">SUMPRODUCT('Migration Matrix - invol'!R$78:R$83,TRANSPOSE(Population!$M53:$R53))</f>
        <v>11438.033638221385</v>
      </c>
      <c r="AW15" cm="1">
        <f t="array" ref="AW15">SUMPRODUCT('Migration Matrix - invol'!R$78:R$83,TRANSPOSE(Population!$M54:$R54))</f>
        <v>11427.588054676244</v>
      </c>
      <c r="AX15" cm="1">
        <f t="array" ref="AX15">SUMPRODUCT('Migration Matrix - invol'!R$78:R$83,TRANSPOSE(Population!$M55:$R55))</f>
        <v>11417.170460162408</v>
      </c>
      <c r="AY15" cm="1">
        <f t="array" ref="AY15">SUMPRODUCT('Migration Matrix - invol'!R$78:R$83,TRANSPOSE(Population!$M56:$R56))</f>
        <v>11406.780771950205</v>
      </c>
      <c r="AZ15" cm="1">
        <f t="array" ref="AZ15">SUMPRODUCT('Migration Matrix - invol'!R$78:R$83,TRANSPOSE(Population!$M57:$R57))</f>
        <v>11396.41890757152</v>
      </c>
      <c r="BA15" cm="1">
        <f t="array" ref="BA15">SUMPRODUCT('Migration Matrix - invol'!R$78:R$83,TRANSPOSE(Population!$M58:$R58))</f>
        <v>11386.084784818899</v>
      </c>
      <c r="BB15" cm="1">
        <f t="array" ref="BB15">SUMPRODUCT('Migration Matrix - invol'!R$78:R$83,TRANSPOSE(Population!$M59:$R59))</f>
        <v>11375.778321744701</v>
      </c>
    </row>
    <row r="17" spans="1:54">
      <c r="B17" s="70" t="s">
        <v>182</v>
      </c>
      <c r="C17" s="4" t="s">
        <v>181</v>
      </c>
      <c r="D17">
        <v>2020</v>
      </c>
      <c r="E17">
        <v>2021</v>
      </c>
      <c r="F17">
        <v>2022</v>
      </c>
      <c r="G17">
        <v>2023</v>
      </c>
      <c r="H17">
        <v>2024</v>
      </c>
      <c r="I17">
        <v>2025</v>
      </c>
      <c r="J17">
        <v>2026</v>
      </c>
      <c r="K17">
        <v>2027</v>
      </c>
      <c r="L17">
        <v>2028</v>
      </c>
      <c r="M17">
        <v>2029</v>
      </c>
      <c r="N17">
        <v>2030</v>
      </c>
      <c r="O17">
        <v>2031</v>
      </c>
      <c r="P17">
        <v>2032</v>
      </c>
      <c r="Q17">
        <v>2033</v>
      </c>
      <c r="R17">
        <v>2034</v>
      </c>
      <c r="S17">
        <v>2035</v>
      </c>
      <c r="T17">
        <v>2036</v>
      </c>
      <c r="U17">
        <v>2037</v>
      </c>
      <c r="V17">
        <v>2038</v>
      </c>
      <c r="W17">
        <v>2039</v>
      </c>
      <c r="X17">
        <v>2040</v>
      </c>
      <c r="Y17">
        <v>2041</v>
      </c>
      <c r="Z17">
        <v>2042</v>
      </c>
      <c r="AA17">
        <v>2043</v>
      </c>
      <c r="AB17">
        <v>2044</v>
      </c>
      <c r="AC17">
        <v>2045</v>
      </c>
      <c r="AD17">
        <v>2046</v>
      </c>
      <c r="AE17">
        <v>2047</v>
      </c>
      <c r="AF17">
        <v>2048</v>
      </c>
      <c r="AG17">
        <v>2049</v>
      </c>
      <c r="AH17">
        <v>2050</v>
      </c>
      <c r="AI17">
        <v>2051</v>
      </c>
      <c r="AJ17">
        <v>2052</v>
      </c>
      <c r="AK17">
        <v>2053</v>
      </c>
      <c r="AL17">
        <v>2054</v>
      </c>
      <c r="AM17">
        <v>2055</v>
      </c>
      <c r="AN17">
        <v>2056</v>
      </c>
      <c r="AO17">
        <v>2057</v>
      </c>
      <c r="AP17">
        <v>2058</v>
      </c>
      <c r="AQ17">
        <v>2059</v>
      </c>
      <c r="AR17">
        <v>2060</v>
      </c>
      <c r="AS17">
        <v>2061</v>
      </c>
      <c r="AT17">
        <v>2062</v>
      </c>
      <c r="AU17">
        <v>2063</v>
      </c>
      <c r="AV17">
        <v>2064</v>
      </c>
      <c r="AW17">
        <v>2065</v>
      </c>
      <c r="AX17">
        <v>2066</v>
      </c>
      <c r="AY17">
        <v>2067</v>
      </c>
      <c r="AZ17">
        <v>2068</v>
      </c>
      <c r="BA17">
        <v>2069</v>
      </c>
      <c r="BB17">
        <v>2070</v>
      </c>
    </row>
    <row r="18" spans="1:54">
      <c r="A18" s="22" t="s">
        <v>176</v>
      </c>
      <c r="D18">
        <f t="shared" ref="D18:AI18" si="1">D2*D10</f>
        <v>171722402.81946295</v>
      </c>
      <c r="E18">
        <f t="shared" si="1"/>
        <v>181516930.11620373</v>
      </c>
      <c r="F18">
        <f t="shared" si="1"/>
        <v>185166530.72429493</v>
      </c>
      <c r="G18">
        <f t="shared" si="1"/>
        <v>188889299.49720171</v>
      </c>
      <c r="H18">
        <f t="shared" si="1"/>
        <v>192686700.24231276</v>
      </c>
      <c r="I18">
        <f t="shared" si="1"/>
        <v>196560226.00749791</v>
      </c>
      <c r="J18">
        <f t="shared" si="1"/>
        <v>200511399.66457614</v>
      </c>
      <c r="K18">
        <f t="shared" si="1"/>
        <v>204541774.50441605</v>
      </c>
      <c r="L18">
        <f t="shared" si="1"/>
        <v>208652934.84390312</v>
      </c>
      <c r="M18">
        <f t="shared" si="1"/>
        <v>212846496.64500916</v>
      </c>
      <c r="N18">
        <f t="shared" si="1"/>
        <v>217124108.14620435</v>
      </c>
      <c r="O18">
        <f t="shared" si="1"/>
        <v>221487450.50645998</v>
      </c>
      <c r="P18">
        <f t="shared" si="1"/>
        <v>225938238.46209046</v>
      </c>
      <c r="Q18">
        <f t="shared" si="1"/>
        <v>230478220.99669224</v>
      </c>
      <c r="R18">
        <f t="shared" si="1"/>
        <v>235109182.02443978</v>
      </c>
      <c r="S18">
        <f t="shared" si="1"/>
        <v>239832941.08700478</v>
      </c>
      <c r="T18">
        <f t="shared" si="1"/>
        <v>244651354.06437042</v>
      </c>
      <c r="U18">
        <f t="shared" si="1"/>
        <v>249566313.8998175</v>
      </c>
      <c r="V18">
        <f t="shared" si="1"/>
        <v>254579751.33936515</v>
      </c>
      <c r="W18">
        <f t="shared" si="1"/>
        <v>259693635.68595299</v>
      </c>
      <c r="X18">
        <f t="shared" si="1"/>
        <v>262053103.28311571</v>
      </c>
      <c r="Y18">
        <f t="shared" si="1"/>
        <v>267316565.78902486</v>
      </c>
      <c r="Z18">
        <f t="shared" si="1"/>
        <v>272685472.67914438</v>
      </c>
      <c r="AA18">
        <f t="shared" si="1"/>
        <v>275162146.80082542</v>
      </c>
      <c r="AB18">
        <f t="shared" si="1"/>
        <v>280688066.80299693</v>
      </c>
      <c r="AC18">
        <f t="shared" si="1"/>
        <v>286324676.77831608</v>
      </c>
      <c r="AD18">
        <f t="shared" si="1"/>
        <v>292074189.82982141</v>
      </c>
      <c r="AE18">
        <f t="shared" si="1"/>
        <v>297938863.24943423</v>
      </c>
      <c r="AF18">
        <f t="shared" si="1"/>
        <v>303920999.39944577</v>
      </c>
      <c r="AG18">
        <f t="shared" si="1"/>
        <v>310022946.61157697</v>
      </c>
      <c r="AH18">
        <f t="shared" si="1"/>
        <v>316247100.10396117</v>
      </c>
      <c r="AI18">
        <f t="shared" si="1"/>
        <v>322595902.91640705</v>
      </c>
      <c r="AJ18">
        <f t="shared" ref="AJ18:BB18" si="2">AJ2*AJ10</f>
        <v>329071846.86430621</v>
      </c>
      <c r="AK18">
        <f t="shared" si="2"/>
        <v>335677473.51155621</v>
      </c>
      <c r="AL18">
        <f t="shared" si="2"/>
        <v>342415375.16287929</v>
      </c>
      <c r="AM18">
        <f t="shared" si="2"/>
        <v>349288195.87592179</v>
      </c>
      <c r="AN18">
        <f t="shared" si="2"/>
        <v>356298632.49352938</v>
      </c>
      <c r="AO18">
        <f t="shared" si="2"/>
        <v>363449435.69660002</v>
      </c>
      <c r="AP18">
        <f t="shared" si="2"/>
        <v>370743411.07792467</v>
      </c>
      <c r="AQ18">
        <f t="shared" si="2"/>
        <v>378183420.23743314</v>
      </c>
      <c r="AR18">
        <f t="shared" si="2"/>
        <v>385772381.89927328</v>
      </c>
      <c r="AS18">
        <f t="shared" si="2"/>
        <v>393513273.05115736</v>
      </c>
      <c r="AT18">
        <f t="shared" si="2"/>
        <v>401409130.10641861</v>
      </c>
      <c r="AU18">
        <f t="shared" si="2"/>
        <v>409463050.08923346</v>
      </c>
      <c r="AV18">
        <f t="shared" si="2"/>
        <v>417678191.84346664</v>
      </c>
      <c r="AW18">
        <f t="shared" si="2"/>
        <v>426057777.26561475</v>
      </c>
      <c r="AX18">
        <f t="shared" si="2"/>
        <v>434605092.56232363</v>
      </c>
      <c r="AY18">
        <f t="shared" si="2"/>
        <v>443323489.53297341</v>
      </c>
      <c r="AZ18">
        <f t="shared" si="2"/>
        <v>452216386.87782836</v>
      </c>
      <c r="BA18">
        <f t="shared" si="2"/>
        <v>461287271.53226054</v>
      </c>
      <c r="BB18">
        <f t="shared" si="2"/>
        <v>470539700.02756941</v>
      </c>
    </row>
    <row r="19" spans="1:54">
      <c r="A19" s="22" t="s">
        <v>27</v>
      </c>
      <c r="D19">
        <f t="shared" ref="D19:AI19" si="3">D3*D11</f>
        <v>191216356.6820797</v>
      </c>
      <c r="E19">
        <f t="shared" si="3"/>
        <v>200265122.819967</v>
      </c>
      <c r="F19">
        <f t="shared" si="3"/>
        <v>204181250.98027354</v>
      </c>
      <c r="G19">
        <f t="shared" si="3"/>
        <v>208174148.16696376</v>
      </c>
      <c r="H19">
        <f t="shared" si="3"/>
        <v>212245322.61019456</v>
      </c>
      <c r="I19">
        <f t="shared" si="3"/>
        <v>216396312.22878784</v>
      </c>
      <c r="J19">
        <f t="shared" si="3"/>
        <v>220628685.21563631</v>
      </c>
      <c r="K19">
        <f t="shared" si="3"/>
        <v>224944040.63467008</v>
      </c>
      <c r="L19">
        <f t="shared" si="3"/>
        <v>229344009.02961254</v>
      </c>
      <c r="M19">
        <f t="shared" si="3"/>
        <v>233830253.04475799</v>
      </c>
      <c r="N19">
        <f t="shared" si="3"/>
        <v>238404468.05800995</v>
      </c>
      <c r="O19">
        <f t="shared" si="3"/>
        <v>243068382.8264221</v>
      </c>
      <c r="P19">
        <f t="shared" si="3"/>
        <v>247823760.14448839</v>
      </c>
      <c r="Q19">
        <f t="shared" si="3"/>
        <v>252672397.51543546</v>
      </c>
      <c r="R19">
        <f t="shared" si="3"/>
        <v>257616127.83577418</v>
      </c>
      <c r="S19">
        <f t="shared" si="3"/>
        <v>262656820.0933727</v>
      </c>
      <c r="T19">
        <f t="shared" si="3"/>
        <v>267796380.07931754</v>
      </c>
      <c r="U19">
        <f t="shared" si="3"/>
        <v>273036751.11383653</v>
      </c>
      <c r="V19">
        <f t="shared" si="3"/>
        <v>278379914.78656209</v>
      </c>
      <c r="W19">
        <f t="shared" si="3"/>
        <v>283827891.71141613</v>
      </c>
      <c r="X19">
        <f t="shared" si="3"/>
        <v>286261948.01674145</v>
      </c>
      <c r="Y19">
        <f t="shared" si="3"/>
        <v>291864692.78078568</v>
      </c>
      <c r="Z19">
        <f t="shared" si="3"/>
        <v>297577356.23804498</v>
      </c>
      <c r="AA19">
        <f t="shared" si="3"/>
        <v>300130115.96734095</v>
      </c>
      <c r="AB19">
        <f t="shared" si="3"/>
        <v>306005094.06218272</v>
      </c>
      <c r="AC19">
        <f t="shared" si="3"/>
        <v>311995345.69535595</v>
      </c>
      <c r="AD19">
        <f t="shared" si="3"/>
        <v>318103137.39005131</v>
      </c>
      <c r="AE19">
        <f t="shared" si="3"/>
        <v>324330780.31643367</v>
      </c>
      <c r="AF19">
        <f t="shared" si="3"/>
        <v>330680631.17255253</v>
      </c>
      <c r="AG19">
        <f t="shared" si="3"/>
        <v>337155093.08265889</v>
      </c>
      <c r="AH19">
        <f t="shared" si="3"/>
        <v>343756616.51327121</v>
      </c>
      <c r="AI19">
        <f t="shared" si="3"/>
        <v>350487700.20734477</v>
      </c>
      <c r="AJ19">
        <f t="shared" ref="AJ19:BB19" si="4">AJ3*AJ11</f>
        <v>357350892.1368984</v>
      </c>
      <c r="AK19">
        <f t="shared" si="4"/>
        <v>364348790.47446805</v>
      </c>
      <c r="AL19">
        <f t="shared" si="4"/>
        <v>371484044.58375609</v>
      </c>
      <c r="AM19">
        <f t="shared" si="4"/>
        <v>378759356.02985907</v>
      </c>
      <c r="AN19">
        <f t="shared" si="4"/>
        <v>386177479.60945922</v>
      </c>
      <c r="AO19">
        <f t="shared" si="4"/>
        <v>393741224.40137541</v>
      </c>
      <c r="AP19">
        <f t="shared" si="4"/>
        <v>401453454.83787745</v>
      </c>
      <c r="AQ19">
        <f t="shared" si="4"/>
        <v>409317091.79717278</v>
      </c>
      <c r="AR19">
        <f t="shared" si="4"/>
        <v>417335113.71748537</v>
      </c>
      <c r="AS19">
        <f t="shared" si="4"/>
        <v>425510557.73315555</v>
      </c>
      <c r="AT19">
        <f t="shared" si="4"/>
        <v>433846520.83319318</v>
      </c>
      <c r="AU19">
        <f t="shared" si="4"/>
        <v>442346161.04273254</v>
      </c>
      <c r="AV19">
        <f t="shared" si="4"/>
        <v>451012698.62783772</v>
      </c>
      <c r="AW19">
        <f t="shared" si="4"/>
        <v>459849417.32412606</v>
      </c>
      <c r="AX19">
        <f t="shared" si="4"/>
        <v>468859665.58967525</v>
      </c>
      <c r="AY19">
        <f t="shared" si="4"/>
        <v>478046857.88269907</v>
      </c>
      <c r="AZ19">
        <f t="shared" si="4"/>
        <v>487414475.96447963</v>
      </c>
      <c r="BA19">
        <f t="shared" si="4"/>
        <v>496966070.22805738</v>
      </c>
      <c r="BB19">
        <f t="shared" si="4"/>
        <v>506705261.05318743</v>
      </c>
    </row>
    <row r="20" spans="1:54">
      <c r="A20" s="22" t="s">
        <v>177</v>
      </c>
      <c r="D20">
        <f t="shared" ref="D20:AI20" si="5">D4*D12</f>
        <v>197514898.62543443</v>
      </c>
      <c r="E20">
        <f t="shared" si="5"/>
        <v>209546128.39978227</v>
      </c>
      <c r="F20">
        <f t="shared" si="5"/>
        <v>213632892.89944866</v>
      </c>
      <c r="G20">
        <f t="shared" si="5"/>
        <v>217799639.64957246</v>
      </c>
      <c r="H20">
        <f t="shared" si="5"/>
        <v>222047938.61782622</v>
      </c>
      <c r="I20">
        <f t="shared" si="5"/>
        <v>226379390.66585028</v>
      </c>
      <c r="J20">
        <f t="shared" si="5"/>
        <v>230795628.15847445</v>
      </c>
      <c r="K20">
        <f t="shared" si="5"/>
        <v>235298315.58497593</v>
      </c>
      <c r="L20">
        <f t="shared" si="5"/>
        <v>239889150.19260934</v>
      </c>
      <c r="M20">
        <f t="shared" si="5"/>
        <v>244569862.6326541</v>
      </c>
      <c r="N20">
        <f t="shared" si="5"/>
        <v>249342217.61922497</v>
      </c>
      <c r="O20">
        <f t="shared" si="5"/>
        <v>254208014.60109964</v>
      </c>
      <c r="P20">
        <f t="shared" si="5"/>
        <v>259169088.44681966</v>
      </c>
      <c r="Q20">
        <f t="shared" si="5"/>
        <v>264227310.14332849</v>
      </c>
      <c r="R20">
        <f t="shared" si="5"/>
        <v>269384587.50841379</v>
      </c>
      <c r="S20">
        <f t="shared" si="5"/>
        <v>274642865.9172281</v>
      </c>
      <c r="T20">
        <f t="shared" si="5"/>
        <v>280004129.04316449</v>
      </c>
      <c r="U20">
        <f t="shared" si="5"/>
        <v>285470399.6133737</v>
      </c>
      <c r="V20">
        <f t="shared" si="5"/>
        <v>291043740.17921144</v>
      </c>
      <c r="W20">
        <f t="shared" si="5"/>
        <v>296726253.90191025</v>
      </c>
      <c r="X20">
        <f t="shared" si="5"/>
        <v>299257613.8450622</v>
      </c>
      <c r="Y20">
        <f t="shared" si="5"/>
        <v>305101243.2620157</v>
      </c>
      <c r="Z20">
        <f t="shared" si="5"/>
        <v>311059358.95428604</v>
      </c>
      <c r="AA20">
        <f t="shared" si="5"/>
        <v>313714135.35785133</v>
      </c>
      <c r="AB20">
        <f t="shared" si="5"/>
        <v>319841218.9017182</v>
      </c>
      <c r="AC20">
        <f t="shared" si="5"/>
        <v>326088361.36483151</v>
      </c>
      <c r="AD20">
        <f t="shared" si="5"/>
        <v>332457921.80346835</v>
      </c>
      <c r="AE20">
        <f t="shared" si="5"/>
        <v>338952305.73615414</v>
      </c>
      <c r="AF20">
        <f t="shared" si="5"/>
        <v>345573966.0605678</v>
      </c>
      <c r="AG20">
        <f t="shared" si="5"/>
        <v>352325403.98857051</v>
      </c>
      <c r="AH20">
        <f t="shared" si="5"/>
        <v>359209169.99971789</v>
      </c>
      <c r="AI20">
        <f t="shared" si="5"/>
        <v>366227864.81362337</v>
      </c>
      <c r="AJ20">
        <f t="shared" ref="AJ20:BB20" si="6">AJ4*AJ12</f>
        <v>373384140.3815428</v>
      </c>
      <c r="AK20">
        <f t="shared" si="6"/>
        <v>380680700.8975634</v>
      </c>
      <c r="AL20">
        <f t="shared" si="6"/>
        <v>388120303.82978427</v>
      </c>
      <c r="AM20">
        <f t="shared" si="6"/>
        <v>395705760.97188389</v>
      </c>
      <c r="AN20">
        <f t="shared" si="6"/>
        <v>403439939.51547855</v>
      </c>
      <c r="AO20">
        <f t="shared" si="6"/>
        <v>411325763.14368379</v>
      </c>
      <c r="AP20">
        <f t="shared" si="6"/>
        <v>419366213.14629811</v>
      </c>
      <c r="AQ20">
        <f t="shared" si="6"/>
        <v>427564329.55703694</v>
      </c>
      <c r="AR20">
        <f t="shared" si="6"/>
        <v>435923212.3132537</v>
      </c>
      <c r="AS20">
        <f t="shared" si="6"/>
        <v>444446022.4385944</v>
      </c>
      <c r="AT20">
        <f t="shared" si="6"/>
        <v>453135983.24903679</v>
      </c>
      <c r="AU20">
        <f t="shared" si="6"/>
        <v>461996381.58278161</v>
      </c>
      <c r="AV20">
        <f t="shared" si="6"/>
        <v>471030569.05446297</v>
      </c>
      <c r="AW20">
        <f t="shared" si="6"/>
        <v>480241963.3341645</v>
      </c>
      <c r="AX20">
        <f t="shared" si="6"/>
        <v>489634049.45172906</v>
      </c>
      <c r="AY20">
        <f t="shared" si="6"/>
        <v>499210381.12686443</v>
      </c>
      <c r="AZ20">
        <f t="shared" si="6"/>
        <v>508974582.12555587</v>
      </c>
      <c r="BA20">
        <f t="shared" si="6"/>
        <v>518930347.64330512</v>
      </c>
      <c r="BB20">
        <f t="shared" si="6"/>
        <v>529081445.715729</v>
      </c>
    </row>
    <row r="21" spans="1:54">
      <c r="A21" s="22" t="s">
        <v>29</v>
      </c>
      <c r="D21">
        <f t="shared" ref="D21:AI21" si="7">D5*D13</f>
        <v>222486773.74620125</v>
      </c>
      <c r="E21">
        <f t="shared" si="7"/>
        <v>235303132.85248306</v>
      </c>
      <c r="F21">
        <f t="shared" si="7"/>
        <v>239729578.90241611</v>
      </c>
      <c r="G21">
        <f t="shared" si="7"/>
        <v>244239864.99724299</v>
      </c>
      <c r="H21">
        <f t="shared" si="7"/>
        <v>248835589.21169081</v>
      </c>
      <c r="I21">
        <f t="shared" si="7"/>
        <v>253518380.25840744</v>
      </c>
      <c r="J21">
        <f t="shared" si="7"/>
        <v>258289898.07843587</v>
      </c>
      <c r="K21">
        <f t="shared" si="7"/>
        <v>263151834.44312274</v>
      </c>
      <c r="L21">
        <f t="shared" si="7"/>
        <v>268105913.5676825</v>
      </c>
      <c r="M21">
        <f t="shared" si="7"/>
        <v>273153892.73664457</v>
      </c>
      <c r="N21">
        <f t="shared" si="7"/>
        <v>278297562.94141442</v>
      </c>
      <c r="O21">
        <f t="shared" si="7"/>
        <v>283538749.53018367</v>
      </c>
      <c r="P21">
        <f t="shared" si="7"/>
        <v>288879312.87043053</v>
      </c>
      <c r="Q21">
        <f t="shared" si="7"/>
        <v>294321149.02425432</v>
      </c>
      <c r="R21">
        <f t="shared" si="7"/>
        <v>299866190.43679374</v>
      </c>
      <c r="S21">
        <f t="shared" si="7"/>
        <v>305516406.63798577</v>
      </c>
      <c r="T21">
        <f t="shared" si="7"/>
        <v>311273804.95792007</v>
      </c>
      <c r="U21">
        <f t="shared" si="7"/>
        <v>317140431.25605839</v>
      </c>
      <c r="V21">
        <f t="shared" si="7"/>
        <v>323118370.66458625</v>
      </c>
      <c r="W21">
        <f t="shared" si="7"/>
        <v>329209748.34617144</v>
      </c>
      <c r="X21">
        <f t="shared" si="7"/>
        <v>331799491.01844019</v>
      </c>
      <c r="Y21">
        <f t="shared" si="7"/>
        <v>338056076.17361283</v>
      </c>
      <c r="Z21">
        <f t="shared" si="7"/>
        <v>344431428.28886348</v>
      </c>
      <c r="AA21">
        <f t="shared" si="7"/>
        <v>347143300.13377577</v>
      </c>
      <c r="AB21">
        <f t="shared" si="7"/>
        <v>353691645.73201489</v>
      </c>
      <c r="AC21">
        <f t="shared" si="7"/>
        <v>360364339.50373894</v>
      </c>
      <c r="AD21">
        <f t="shared" si="7"/>
        <v>367163757.22944683</v>
      </c>
      <c r="AE21">
        <f t="shared" si="7"/>
        <v>374092320.33502531</v>
      </c>
      <c r="AF21">
        <f t="shared" si="7"/>
        <v>381152496.77315259</v>
      </c>
      <c r="AG21">
        <f t="shared" si="7"/>
        <v>388346801.92179781</v>
      </c>
      <c r="AH21">
        <f t="shared" si="7"/>
        <v>395677799.50014967</v>
      </c>
      <c r="AI21">
        <f t="shared" si="7"/>
        <v>403148102.5023151</v>
      </c>
      <c r="AJ21">
        <f t="shared" ref="AJ21:BB21" si="8">AJ5*AJ13</f>
        <v>410760374.14913213</v>
      </c>
      <c r="AK21">
        <f t="shared" si="8"/>
        <v>418517328.85845041</v>
      </c>
      <c r="AL21">
        <f t="shared" si="8"/>
        <v>426421733.23424065</v>
      </c>
      <c r="AM21">
        <f t="shared" si="8"/>
        <v>434476407.07489723</v>
      </c>
      <c r="AN21">
        <f t="shared" si="8"/>
        <v>442684224.40110946</v>
      </c>
      <c r="AO21">
        <f t="shared" si="8"/>
        <v>451048114.50368285</v>
      </c>
      <c r="AP21">
        <f t="shared" si="8"/>
        <v>459571063.01169854</v>
      </c>
      <c r="AQ21">
        <f t="shared" si="8"/>
        <v>468256112.98140782</v>
      </c>
      <c r="AR21">
        <f t="shared" si="8"/>
        <v>477106366.00626391</v>
      </c>
      <c r="AS21">
        <f t="shared" si="8"/>
        <v>486124983.34850699</v>
      </c>
      <c r="AT21">
        <f t="shared" si="8"/>
        <v>495315187.09271723</v>
      </c>
      <c r="AU21">
        <f t="shared" si="8"/>
        <v>504680261.32176977</v>
      </c>
      <c r="AV21">
        <f t="shared" si="8"/>
        <v>514223553.31562185</v>
      </c>
      <c r="AW21">
        <f t="shared" si="8"/>
        <v>523948474.77338415</v>
      </c>
      <c r="AX21">
        <f t="shared" si="8"/>
        <v>533858503.05912435</v>
      </c>
      <c r="AY21">
        <f t="shared" si="8"/>
        <v>543957182.47186899</v>
      </c>
      <c r="AZ21">
        <f t="shared" si="8"/>
        <v>554248125.5402751</v>
      </c>
      <c r="BA21">
        <f t="shared" si="8"/>
        <v>564735014.3424511</v>
      </c>
      <c r="BB21">
        <f t="shared" si="8"/>
        <v>575421601.85141742</v>
      </c>
    </row>
    <row r="22" spans="1:54">
      <c r="A22" s="22" t="s">
        <v>178</v>
      </c>
      <c r="D22">
        <f t="shared" ref="D22:AI22" si="9">D6*D14</f>
        <v>214431531.05890462</v>
      </c>
      <c r="E22">
        <f t="shared" si="9"/>
        <v>226785286.08240169</v>
      </c>
      <c r="F22">
        <f t="shared" si="9"/>
        <v>231054033.60975629</v>
      </c>
      <c r="G22">
        <f t="shared" si="9"/>
        <v>235403691.36331239</v>
      </c>
      <c r="H22">
        <f t="shared" si="9"/>
        <v>239835802.78114977</v>
      </c>
      <c r="I22">
        <f t="shared" si="9"/>
        <v>244351940.91633412</v>
      </c>
      <c r="J22">
        <f t="shared" si="9"/>
        <v>248953709.00816065</v>
      </c>
      <c r="K22">
        <f t="shared" si="9"/>
        <v>253642741.06446853</v>
      </c>
      <c r="L22">
        <f t="shared" si="9"/>
        <v>258420702.4552415</v>
      </c>
      <c r="M22">
        <f t="shared" si="9"/>
        <v>263289290.51771402</v>
      </c>
      <c r="N22">
        <f t="shared" si="9"/>
        <v>268250235.17320761</v>
      </c>
      <c r="O22">
        <f t="shared" si="9"/>
        <v>273305299.55592501</v>
      </c>
      <c r="P22">
        <f t="shared" si="9"/>
        <v>278456280.65393496</v>
      </c>
      <c r="Q22">
        <f t="shared" si="9"/>
        <v>283705009.96258575</v>
      </c>
      <c r="R22">
        <f t="shared" si="9"/>
        <v>289053354.15058815</v>
      </c>
      <c r="S22">
        <f t="shared" si="9"/>
        <v>294503215.73901612</v>
      </c>
      <c r="T22">
        <f t="shared" si="9"/>
        <v>300056533.79347485</v>
      </c>
      <c r="U22">
        <f t="shared" si="9"/>
        <v>305715284.62969393</v>
      </c>
      <c r="V22">
        <f t="shared" si="9"/>
        <v>311481482.53280765</v>
      </c>
      <c r="W22">
        <f t="shared" si="9"/>
        <v>317357180.49058652</v>
      </c>
      <c r="X22">
        <f t="shared" si="9"/>
        <v>319857422.7248652</v>
      </c>
      <c r="Y22">
        <f t="shared" si="9"/>
        <v>325892643.05142134</v>
      </c>
      <c r="Z22">
        <f t="shared" si="9"/>
        <v>332042512.27031553</v>
      </c>
      <c r="AA22">
        <f t="shared" si="9"/>
        <v>334660789.12379533</v>
      </c>
      <c r="AB22">
        <f t="shared" si="9"/>
        <v>340977706.54353714</v>
      </c>
      <c r="AC22">
        <f t="shared" si="9"/>
        <v>347414665.95399678</v>
      </c>
      <c r="AD22">
        <f t="shared" si="9"/>
        <v>353973962.70234996</v>
      </c>
      <c r="AE22">
        <f t="shared" si="9"/>
        <v>360657936.27272236</v>
      </c>
      <c r="AF22">
        <f t="shared" si="9"/>
        <v>367468971.13918686</v>
      </c>
      <c r="AG22">
        <f t="shared" si="9"/>
        <v>374409497.63531864</v>
      </c>
      <c r="AH22">
        <f t="shared" si="9"/>
        <v>381481992.84063303</v>
      </c>
      <c r="AI22">
        <f t="shared" si="9"/>
        <v>388688981.48423433</v>
      </c>
      <c r="AJ22">
        <f t="shared" ref="AJ22:BB22" si="10">AJ6*AJ14</f>
        <v>396033036.8660115</v>
      </c>
      <c r="AK22">
        <f t="shared" si="10"/>
        <v>403516781.79572207</v>
      </c>
      <c r="AL22">
        <f t="shared" si="10"/>
        <v>411142889.55031407</v>
      </c>
      <c r="AM22">
        <f t="shared" si="10"/>
        <v>418914084.84984058</v>
      </c>
      <c r="AN22">
        <f t="shared" si="10"/>
        <v>426833144.85232973</v>
      </c>
      <c r="AO22">
        <f t="shared" si="10"/>
        <v>434902900.1679799</v>
      </c>
      <c r="AP22">
        <f t="shared" si="10"/>
        <v>443126235.89305747</v>
      </c>
      <c r="AQ22">
        <f t="shared" si="10"/>
        <v>451506092.66388011</v>
      </c>
      <c r="AR22">
        <f t="shared" si="10"/>
        <v>460045467.73127836</v>
      </c>
      <c r="AS22">
        <f t="shared" si="10"/>
        <v>468747416.05593437</v>
      </c>
      <c r="AT22">
        <f t="shared" si="10"/>
        <v>477615051.42500556</v>
      </c>
      <c r="AU22">
        <f t="shared" si="10"/>
        <v>486651547.5904485</v>
      </c>
      <c r="AV22">
        <f t="shared" si="10"/>
        <v>495860139.42946422</v>
      </c>
      <c r="AW22">
        <f t="shared" si="10"/>
        <v>505244124.12750059</v>
      </c>
      <c r="AX22">
        <f t="shared" si="10"/>
        <v>514806862.3842479</v>
      </c>
      <c r="AY22">
        <f t="shared" si="10"/>
        <v>524551779.64307815</v>
      </c>
      <c r="AZ22">
        <f t="shared" si="10"/>
        <v>534482367.34438634</v>
      </c>
      <c r="BA22">
        <f t="shared" si="10"/>
        <v>544602184.20329738</v>
      </c>
      <c r="BB22">
        <f t="shared" si="10"/>
        <v>554914857.51221728</v>
      </c>
    </row>
    <row r="23" spans="1:54">
      <c r="A23" s="22" t="s">
        <v>179</v>
      </c>
      <c r="D23">
        <f t="shared" ref="D23:AI23" si="11">D7*D15</f>
        <v>232360342.13077331</v>
      </c>
      <c r="E23">
        <f t="shared" si="11"/>
        <v>245419344.44322741</v>
      </c>
      <c r="F23">
        <f t="shared" si="11"/>
        <v>250081262.20955348</v>
      </c>
      <c r="G23">
        <f t="shared" si="11"/>
        <v>254832170.55796567</v>
      </c>
      <c r="H23">
        <f t="shared" si="11"/>
        <v>259673775.90391335</v>
      </c>
      <c r="I23">
        <f t="shared" si="11"/>
        <v>264607817.51967973</v>
      </c>
      <c r="J23">
        <f t="shared" si="11"/>
        <v>269636068.16943491</v>
      </c>
      <c r="K23">
        <f t="shared" si="11"/>
        <v>274760334.75660574</v>
      </c>
      <c r="L23">
        <f t="shared" si="11"/>
        <v>279982458.98380154</v>
      </c>
      <c r="M23">
        <f t="shared" si="11"/>
        <v>285304318.02554011</v>
      </c>
      <c r="N23">
        <f t="shared" si="11"/>
        <v>290727825.21402377</v>
      </c>
      <c r="O23">
        <f t="shared" si="11"/>
        <v>296254930.73821855</v>
      </c>
      <c r="P23">
        <f t="shared" si="11"/>
        <v>301887622.3564952</v>
      </c>
      <c r="Q23">
        <f t="shared" si="11"/>
        <v>307627926.12309736</v>
      </c>
      <c r="R23">
        <f t="shared" si="11"/>
        <v>313477907.12870377</v>
      </c>
      <c r="S23">
        <f t="shared" si="11"/>
        <v>319439670.25536138</v>
      </c>
      <c r="T23">
        <f t="shared" si="11"/>
        <v>325515360.94606674</v>
      </c>
      <c r="U23">
        <f t="shared" si="11"/>
        <v>331707165.98928165</v>
      </c>
      <c r="V23">
        <f t="shared" si="11"/>
        <v>338017314.31867558</v>
      </c>
      <c r="W23">
        <f t="shared" si="11"/>
        <v>344448077.82838744</v>
      </c>
      <c r="X23">
        <f t="shared" si="11"/>
        <v>347216458.97446012</v>
      </c>
      <c r="Y23">
        <f t="shared" si="11"/>
        <v>353823416.26495337</v>
      </c>
      <c r="Z23">
        <f t="shared" si="11"/>
        <v>360556693.44813907</v>
      </c>
      <c r="AA23">
        <f t="shared" si="11"/>
        <v>363456357.58332199</v>
      </c>
      <c r="AB23">
        <f t="shared" si="11"/>
        <v>370374181.31027448</v>
      </c>
      <c r="AC23">
        <f t="shared" si="11"/>
        <v>377424301.16274995</v>
      </c>
      <c r="AD23">
        <f t="shared" si="11"/>
        <v>384609258.24661106</v>
      </c>
      <c r="AE23">
        <f t="shared" si="11"/>
        <v>391931642.67228496</v>
      </c>
      <c r="AF23">
        <f t="shared" si="11"/>
        <v>399394094.50325596</v>
      </c>
      <c r="AG23">
        <f t="shared" si="11"/>
        <v>406999304.72297728</v>
      </c>
      <c r="AH23">
        <f t="shared" si="11"/>
        <v>414750016.22056037</v>
      </c>
      <c r="AI23">
        <f t="shared" si="11"/>
        <v>422649024.79560798</v>
      </c>
      <c r="AJ23">
        <f t="shared" ref="AJ23:BB23" si="12">AJ7*AJ15</f>
        <v>430699180.18256432</v>
      </c>
      <c r="AK23">
        <f t="shared" si="12"/>
        <v>438903387.09496051</v>
      </c>
      <c r="AL23">
        <f t="shared" si="12"/>
        <v>447264606.28994596</v>
      </c>
      <c r="AM23">
        <f t="shared" si="12"/>
        <v>455785855.65349829</v>
      </c>
      <c r="AN23">
        <f t="shared" si="12"/>
        <v>464470211.30671543</v>
      </c>
      <c r="AO23">
        <f t="shared" si="12"/>
        <v>473320808.73360205</v>
      </c>
      <c r="AP23">
        <f t="shared" si="12"/>
        <v>482340843.93076688</v>
      </c>
      <c r="AQ23">
        <f t="shared" si="12"/>
        <v>491533574.57945949</v>
      </c>
      <c r="AR23">
        <f t="shared" si="12"/>
        <v>500902321.24038124</v>
      </c>
      <c r="AS23">
        <f t="shared" si="12"/>
        <v>510450468.57171464</v>
      </c>
      <c r="AT23">
        <f t="shared" si="12"/>
        <v>520181466.57082295</v>
      </c>
      <c r="AU23">
        <f t="shared" si="12"/>
        <v>530098831.84008247</v>
      </c>
      <c r="AV23">
        <f t="shared" si="12"/>
        <v>540206148.87731588</v>
      </c>
      <c r="AW23">
        <f t="shared" si="12"/>
        <v>550507071.3913089</v>
      </c>
      <c r="AX23">
        <f t="shared" si="12"/>
        <v>561005323.64289773</v>
      </c>
      <c r="AY23">
        <f t="shared" si="12"/>
        <v>571704701.81212389</v>
      </c>
      <c r="AZ23">
        <f t="shared" si="12"/>
        <v>582609075.39197004</v>
      </c>
      <c r="BA23">
        <f t="shared" si="12"/>
        <v>593722388.60918796</v>
      </c>
      <c r="BB23">
        <f t="shared" si="12"/>
        <v>605048661.87275243</v>
      </c>
    </row>
    <row r="24" spans="1:54">
      <c r="C24" s="4" t="s">
        <v>38</v>
      </c>
      <c r="D24">
        <f>SUM(D18:D23)</f>
        <v>1229732305.0628562</v>
      </c>
      <c r="E24">
        <f t="shared" ref="E24:BB24" si="13">SUM(E18:E23)</f>
        <v>1298835944.7140651</v>
      </c>
      <c r="F24">
        <f t="shared" si="13"/>
        <v>1323845549.325743</v>
      </c>
      <c r="G24">
        <f t="shared" si="13"/>
        <v>1349338814.2322593</v>
      </c>
      <c r="H24">
        <f t="shared" si="13"/>
        <v>1375325129.3670874</v>
      </c>
      <c r="I24">
        <f t="shared" si="13"/>
        <v>1401814067.5965574</v>
      </c>
      <c r="J24">
        <f t="shared" si="13"/>
        <v>1428815388.2947183</v>
      </c>
      <c r="K24">
        <f t="shared" si="13"/>
        <v>1456339040.9882593</v>
      </c>
      <c r="L24">
        <f t="shared" si="13"/>
        <v>1484395169.0728507</v>
      </c>
      <c r="M24">
        <f t="shared" si="13"/>
        <v>1512994113.60232</v>
      </c>
      <c r="N24">
        <f t="shared" si="13"/>
        <v>1542146417.1520851</v>
      </c>
      <c r="O24">
        <f t="shared" si="13"/>
        <v>1571862827.7583089</v>
      </c>
      <c r="P24">
        <f t="shared" si="13"/>
        <v>1602154302.9342592</v>
      </c>
      <c r="Q24">
        <f t="shared" si="13"/>
        <v>1633032013.7653937</v>
      </c>
      <c r="R24">
        <f t="shared" si="13"/>
        <v>1664507349.0847137</v>
      </c>
      <c r="S24">
        <f t="shared" si="13"/>
        <v>1696591919.7299688</v>
      </c>
      <c r="T24">
        <f t="shared" si="13"/>
        <v>1729297562.8843141</v>
      </c>
      <c r="U24">
        <f t="shared" si="13"/>
        <v>1762636346.5020618</v>
      </c>
      <c r="V24">
        <f t="shared" si="13"/>
        <v>1796620573.821208</v>
      </c>
      <c r="W24">
        <f t="shared" si="13"/>
        <v>1831262787.9644248</v>
      </c>
      <c r="X24">
        <f t="shared" si="13"/>
        <v>1846446037.862685</v>
      </c>
      <c r="Y24">
        <f t="shared" si="13"/>
        <v>1882054637.3218138</v>
      </c>
      <c r="Z24">
        <f t="shared" si="13"/>
        <v>1918352821.8787937</v>
      </c>
      <c r="AA24">
        <f t="shared" si="13"/>
        <v>1934266844.9669106</v>
      </c>
      <c r="AB24">
        <f t="shared" si="13"/>
        <v>1971577913.3527246</v>
      </c>
      <c r="AC24">
        <f t="shared" si="13"/>
        <v>2009611690.4589894</v>
      </c>
      <c r="AD24">
        <f t="shared" si="13"/>
        <v>2048382227.2017488</v>
      </c>
      <c r="AE24">
        <f t="shared" si="13"/>
        <v>2087903848.5820546</v>
      </c>
      <c r="AF24">
        <f t="shared" si="13"/>
        <v>2128191159.0481615</v>
      </c>
      <c r="AG24">
        <f t="shared" si="13"/>
        <v>2169259047.9628997</v>
      </c>
      <c r="AH24">
        <f t="shared" si="13"/>
        <v>2211122695.1782937</v>
      </c>
      <c r="AI24">
        <f t="shared" si="13"/>
        <v>2253797576.7195325</v>
      </c>
      <c r="AJ24">
        <f t="shared" si="13"/>
        <v>2297299470.5804553</v>
      </c>
      <c r="AK24">
        <f t="shared" si="13"/>
        <v>2341644462.6327205</v>
      </c>
      <c r="AL24">
        <f t="shared" si="13"/>
        <v>2386848952.6509204</v>
      </c>
      <c r="AM24">
        <f t="shared" si="13"/>
        <v>2432929660.4559007</v>
      </c>
      <c r="AN24">
        <f t="shared" si="13"/>
        <v>2479903632.1786218</v>
      </c>
      <c r="AO24">
        <f t="shared" si="13"/>
        <v>2527788246.646924</v>
      </c>
      <c r="AP24">
        <f t="shared" si="13"/>
        <v>2576601221.8976231</v>
      </c>
      <c r="AQ24">
        <f t="shared" si="13"/>
        <v>2626360621.8163905</v>
      </c>
      <c r="AR24">
        <f t="shared" si="13"/>
        <v>2677084862.9079356</v>
      </c>
      <c r="AS24">
        <f t="shared" si="13"/>
        <v>2728792721.1990633</v>
      </c>
      <c r="AT24">
        <f t="shared" si="13"/>
        <v>2781503339.277194</v>
      </c>
      <c r="AU24">
        <f t="shared" si="13"/>
        <v>2835236233.4670486</v>
      </c>
      <c r="AV24">
        <f t="shared" si="13"/>
        <v>2890011301.1481695</v>
      </c>
      <c r="AW24">
        <f t="shared" si="13"/>
        <v>2945848828.2160988</v>
      </c>
      <c r="AX24">
        <f t="shared" si="13"/>
        <v>3002769496.6899977</v>
      </c>
      <c r="AY24">
        <f t="shared" si="13"/>
        <v>3060794392.4696078</v>
      </c>
      <c r="AZ24">
        <f t="shared" si="13"/>
        <v>3119945013.2444959</v>
      </c>
      <c r="BA24">
        <f t="shared" si="13"/>
        <v>3180243276.5585594</v>
      </c>
      <c r="BB24">
        <f t="shared" si="13"/>
        <v>3241711528.0328732</v>
      </c>
    </row>
    <row r="27" spans="1:54">
      <c r="B27" s="81" t="s">
        <v>183</v>
      </c>
    </row>
    <row r="28" spans="1:54">
      <c r="B28" s="4" t="s">
        <v>184</v>
      </c>
    </row>
    <row r="29" spans="1:54">
      <c r="A29">
        <v>2020</v>
      </c>
      <c r="B29">
        <f>D24</f>
        <v>1229732305.0628562</v>
      </c>
    </row>
    <row r="30" spans="1:54">
      <c r="A30">
        <v>2021</v>
      </c>
      <c r="B30">
        <f>E24</f>
        <v>1298835944.7140651</v>
      </c>
    </row>
    <row r="31" spans="1:54">
      <c r="A31">
        <v>2022</v>
      </c>
      <c r="B31">
        <f>F24</f>
        <v>1323845549.325743</v>
      </c>
    </row>
    <row r="32" spans="1:54">
      <c r="A32">
        <v>2023</v>
      </c>
      <c r="B32">
        <f>G24</f>
        <v>1349338814.2322593</v>
      </c>
    </row>
    <row r="33" spans="1:2">
      <c r="A33">
        <v>2024</v>
      </c>
      <c r="B33">
        <f>H24</f>
        <v>1375325129.3670874</v>
      </c>
    </row>
    <row r="34" spans="1:2">
      <c r="A34">
        <v>2025</v>
      </c>
      <c r="B34">
        <f>I24</f>
        <v>1401814067.5965574</v>
      </c>
    </row>
    <row r="35" spans="1:2">
      <c r="A35">
        <v>2026</v>
      </c>
      <c r="B35">
        <f>J24</f>
        <v>1428815388.2947183</v>
      </c>
    </row>
    <row r="36" spans="1:2">
      <c r="A36">
        <v>2027</v>
      </c>
      <c r="B36">
        <f>K24</f>
        <v>1456339040.9882593</v>
      </c>
    </row>
    <row r="37" spans="1:2">
      <c r="A37">
        <v>2028</v>
      </c>
      <c r="B37">
        <f>L24</f>
        <v>1484395169.0728507</v>
      </c>
    </row>
    <row r="38" spans="1:2">
      <c r="A38">
        <v>2029</v>
      </c>
      <c r="B38">
        <f>M24</f>
        <v>1512994113.60232</v>
      </c>
    </row>
    <row r="39" spans="1:2">
      <c r="A39">
        <v>2030</v>
      </c>
      <c r="B39">
        <f>N24</f>
        <v>1542146417.1520851</v>
      </c>
    </row>
    <row r="40" spans="1:2">
      <c r="A40">
        <v>2031</v>
      </c>
      <c r="B40">
        <f>O24</f>
        <v>1571862827.7583089</v>
      </c>
    </row>
    <row r="41" spans="1:2">
      <c r="A41">
        <v>2032</v>
      </c>
      <c r="B41">
        <f>P24</f>
        <v>1602154302.9342592</v>
      </c>
    </row>
    <row r="42" spans="1:2">
      <c r="A42">
        <v>2033</v>
      </c>
      <c r="B42">
        <f>Q24</f>
        <v>1633032013.7653937</v>
      </c>
    </row>
    <row r="43" spans="1:2">
      <c r="A43">
        <v>2034</v>
      </c>
      <c r="B43">
        <f>R24</f>
        <v>1664507349.0847137</v>
      </c>
    </row>
    <row r="44" spans="1:2">
      <c r="A44">
        <v>2035</v>
      </c>
      <c r="B44">
        <f>S24</f>
        <v>1696591919.7299688</v>
      </c>
    </row>
    <row r="45" spans="1:2">
      <c r="A45">
        <v>2036</v>
      </c>
      <c r="B45">
        <f>T24</f>
        <v>1729297562.8843141</v>
      </c>
    </row>
    <row r="46" spans="1:2">
      <c r="A46">
        <v>2037</v>
      </c>
      <c r="B46">
        <f>U24</f>
        <v>1762636346.5020618</v>
      </c>
    </row>
    <row r="47" spans="1:2">
      <c r="A47">
        <v>2038</v>
      </c>
      <c r="B47">
        <f>V24</f>
        <v>1796620573.821208</v>
      </c>
    </row>
    <row r="48" spans="1:2">
      <c r="A48">
        <v>2039</v>
      </c>
      <c r="B48">
        <f>W24</f>
        <v>1831262787.9644248</v>
      </c>
    </row>
    <row r="49" spans="1:2">
      <c r="A49">
        <v>2040</v>
      </c>
      <c r="B49">
        <f>X24</f>
        <v>1846446037.862685</v>
      </c>
    </row>
    <row r="50" spans="1:2">
      <c r="A50">
        <v>2041</v>
      </c>
      <c r="B50">
        <f>Y24</f>
        <v>1882054637.3218138</v>
      </c>
    </row>
    <row r="51" spans="1:2">
      <c r="A51">
        <v>2042</v>
      </c>
      <c r="B51">
        <f>Z24</f>
        <v>1918352821.8787937</v>
      </c>
    </row>
    <row r="52" spans="1:2">
      <c r="A52">
        <v>2043</v>
      </c>
      <c r="B52">
        <f>AA24</f>
        <v>1934266844.9669106</v>
      </c>
    </row>
    <row r="53" spans="1:2">
      <c r="A53">
        <v>2044</v>
      </c>
      <c r="B53">
        <f>AB24</f>
        <v>1971577913.3527246</v>
      </c>
    </row>
    <row r="54" spans="1:2">
      <c r="A54">
        <v>2045</v>
      </c>
      <c r="B54">
        <f>AC24</f>
        <v>2009611690.4589894</v>
      </c>
    </row>
    <row r="55" spans="1:2">
      <c r="A55">
        <v>2046</v>
      </c>
      <c r="B55">
        <f>AD24</f>
        <v>2048382227.2017488</v>
      </c>
    </row>
    <row r="56" spans="1:2">
      <c r="A56">
        <v>2047</v>
      </c>
      <c r="B56">
        <f>AE24</f>
        <v>2087903848.5820546</v>
      </c>
    </row>
    <row r="57" spans="1:2">
      <c r="A57">
        <v>2048</v>
      </c>
      <c r="B57">
        <f>AF24</f>
        <v>2128191159.0481615</v>
      </c>
    </row>
    <row r="58" spans="1:2">
      <c r="A58">
        <v>2049</v>
      </c>
      <c r="B58">
        <f>AG24</f>
        <v>2169259047.9628997</v>
      </c>
    </row>
    <row r="59" spans="1:2">
      <c r="A59">
        <v>2050</v>
      </c>
      <c r="B59">
        <f>AH24</f>
        <v>2211122695.1782937</v>
      </c>
    </row>
    <row r="60" spans="1:2">
      <c r="A60">
        <v>2051</v>
      </c>
      <c r="B60">
        <f>AI24</f>
        <v>2253797576.7195325</v>
      </c>
    </row>
    <row r="61" spans="1:2">
      <c r="A61">
        <v>2052</v>
      </c>
      <c r="B61">
        <f>AJ24</f>
        <v>2297299470.5804553</v>
      </c>
    </row>
    <row r="62" spans="1:2">
      <c r="A62">
        <v>2053</v>
      </c>
      <c r="B62">
        <f>AK24</f>
        <v>2341644462.6327205</v>
      </c>
    </row>
    <row r="63" spans="1:2">
      <c r="A63">
        <v>2054</v>
      </c>
      <c r="B63">
        <f>AL24</f>
        <v>2386848952.6509204</v>
      </c>
    </row>
    <row r="64" spans="1:2">
      <c r="A64">
        <v>2055</v>
      </c>
      <c r="B64">
        <f>AM24</f>
        <v>2432929660.4559007</v>
      </c>
    </row>
    <row r="65" spans="1:2">
      <c r="A65">
        <v>2056</v>
      </c>
      <c r="B65">
        <f>AN24</f>
        <v>2479903632.1786218</v>
      </c>
    </row>
    <row r="66" spans="1:2">
      <c r="A66">
        <v>2057</v>
      </c>
      <c r="B66">
        <f>AO24</f>
        <v>2527788246.646924</v>
      </c>
    </row>
    <row r="67" spans="1:2">
      <c r="A67">
        <v>2058</v>
      </c>
      <c r="B67">
        <f>AP24</f>
        <v>2576601221.8976231</v>
      </c>
    </row>
    <row r="68" spans="1:2">
      <c r="A68">
        <v>2059</v>
      </c>
      <c r="B68">
        <f>AQ24</f>
        <v>2626360621.8163905</v>
      </c>
    </row>
    <row r="69" spans="1:2">
      <c r="A69">
        <v>2060</v>
      </c>
      <c r="B69">
        <f>AR24</f>
        <v>2677084862.9079356</v>
      </c>
    </row>
    <row r="70" spans="1:2">
      <c r="A70">
        <v>2061</v>
      </c>
      <c r="B70">
        <f>AS24</f>
        <v>2728792721.1990633</v>
      </c>
    </row>
    <row r="71" spans="1:2">
      <c r="A71">
        <v>2062</v>
      </c>
      <c r="B71">
        <f>AT24</f>
        <v>2781503339.277194</v>
      </c>
    </row>
    <row r="72" spans="1:2">
      <c r="A72">
        <v>2063</v>
      </c>
      <c r="B72">
        <f>AU24</f>
        <v>2835236233.4670486</v>
      </c>
    </row>
    <row r="73" spans="1:2">
      <c r="A73">
        <v>2064</v>
      </c>
      <c r="B73">
        <f>AV24</f>
        <v>2890011301.1481695</v>
      </c>
    </row>
    <row r="74" spans="1:2">
      <c r="A74">
        <v>2065</v>
      </c>
      <c r="B74">
        <f>AW24</f>
        <v>2945848828.2160988</v>
      </c>
    </row>
    <row r="75" spans="1:2">
      <c r="A75">
        <v>2066</v>
      </c>
      <c r="B75">
        <f>AX24</f>
        <v>3002769496.6899977</v>
      </c>
    </row>
    <row r="76" spans="1:2">
      <c r="A76">
        <v>2067</v>
      </c>
      <c r="B76">
        <f>AY24</f>
        <v>3060794392.4696078</v>
      </c>
    </row>
    <row r="77" spans="1:2">
      <c r="A77">
        <v>2068</v>
      </c>
      <c r="B77">
        <f>AZ24</f>
        <v>3119945013.2444959</v>
      </c>
    </row>
    <row r="78" spans="1:2">
      <c r="A78">
        <v>2069</v>
      </c>
      <c r="B78">
        <f>BA24</f>
        <v>3180243276.5585594</v>
      </c>
    </row>
    <row r="79" spans="1:2">
      <c r="A79">
        <v>2070</v>
      </c>
      <c r="B79">
        <f>BB24</f>
        <v>3241711528.0328732</v>
      </c>
    </row>
  </sheetData>
  <conditionalFormatting sqref="B1">
    <cfRule type="expression" dxfId="15" priority="2">
      <formula>MOD(ROW(),3)=2</formula>
    </cfRule>
  </conditionalFormatting>
  <conditionalFormatting sqref="B9">
    <cfRule type="expression" dxfId="14" priority="1">
      <formula>MOD(ROW(),3)=2</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A72C3-AB95-4BC8-88C5-F8C1A228D4E6}">
  <dimension ref="A1:C52"/>
  <sheetViews>
    <sheetView workbookViewId="0">
      <selection activeCell="C21" sqref="C21"/>
    </sheetView>
  </sheetViews>
  <sheetFormatPr defaultColWidth="8.85546875" defaultRowHeight="14.45"/>
  <cols>
    <col min="2" max="2" width="12.42578125" customWidth="1"/>
    <col min="3" max="3" width="11.42578125" customWidth="1"/>
    <col min="4" max="4" width="22" customWidth="1"/>
  </cols>
  <sheetData>
    <row r="1" spans="1:3">
      <c r="A1" s="5" t="s">
        <v>185</v>
      </c>
      <c r="B1" s="6" t="s">
        <v>186</v>
      </c>
      <c r="C1" s="7" t="s">
        <v>187</v>
      </c>
    </row>
    <row r="2" spans="1:3">
      <c r="A2" s="8">
        <v>2020</v>
      </c>
      <c r="B2" s="9">
        <v>8.9999999999999993E-3</v>
      </c>
      <c r="C2" s="7">
        <f>1+B2</f>
        <v>1.0089999999999999</v>
      </c>
    </row>
    <row r="3" spans="1:3">
      <c r="A3" s="10">
        <v>2021</v>
      </c>
      <c r="B3" s="11">
        <v>3.8399999999999997E-2</v>
      </c>
      <c r="C3" s="7">
        <f t="shared" ref="C3:C12" si="0">1+B3</f>
        <v>1.0384</v>
      </c>
    </row>
    <row r="4" spans="1:3">
      <c r="A4" s="12">
        <v>2022</v>
      </c>
      <c r="B4" s="13" cm="1">
        <f t="array" ref="B4">inflation</f>
        <v>0.02</v>
      </c>
      <c r="C4" s="7">
        <f t="shared" si="0"/>
        <v>1.02</v>
      </c>
    </row>
    <row r="5" spans="1:3">
      <c r="A5" s="12">
        <v>2023</v>
      </c>
      <c r="B5" s="13" cm="1">
        <f t="array" ref="B5">inflation</f>
        <v>0.02</v>
      </c>
      <c r="C5" s="7">
        <f t="shared" si="0"/>
        <v>1.02</v>
      </c>
    </row>
    <row r="6" spans="1:3">
      <c r="A6" s="12">
        <v>2024</v>
      </c>
      <c r="B6" s="13" cm="1">
        <f t="array" ref="B6">inflation</f>
        <v>0.02</v>
      </c>
      <c r="C6" s="7">
        <f t="shared" si="0"/>
        <v>1.02</v>
      </c>
    </row>
    <row r="7" spans="1:3">
      <c r="A7" s="12">
        <v>2025</v>
      </c>
      <c r="B7" s="13" cm="1">
        <f t="array" ref="B7">inflation</f>
        <v>0.02</v>
      </c>
      <c r="C7" s="7">
        <f t="shared" si="0"/>
        <v>1.02</v>
      </c>
    </row>
    <row r="8" spans="1:3">
      <c r="A8" s="12">
        <v>2026</v>
      </c>
      <c r="B8" s="13" cm="1">
        <f t="array" ref="B8">inflation</f>
        <v>0.02</v>
      </c>
      <c r="C8" s="7">
        <f t="shared" si="0"/>
        <v>1.02</v>
      </c>
    </row>
    <row r="9" spans="1:3">
      <c r="A9" s="12">
        <v>2027</v>
      </c>
      <c r="B9" s="13" cm="1">
        <f t="array" ref="B9">inflation</f>
        <v>0.02</v>
      </c>
      <c r="C9" s="7">
        <f t="shared" si="0"/>
        <v>1.02</v>
      </c>
    </row>
    <row r="10" spans="1:3">
      <c r="A10" s="12">
        <v>2028</v>
      </c>
      <c r="B10" s="13" cm="1">
        <f t="array" ref="B10">inflation</f>
        <v>0.02</v>
      </c>
      <c r="C10" s="7">
        <f t="shared" si="0"/>
        <v>1.02</v>
      </c>
    </row>
    <row r="11" spans="1:3">
      <c r="A11" s="12">
        <v>2029</v>
      </c>
      <c r="B11" s="13" cm="1">
        <f t="array" ref="B11">inflation</f>
        <v>0.02</v>
      </c>
      <c r="C11" s="7">
        <f t="shared" si="0"/>
        <v>1.02</v>
      </c>
    </row>
    <row r="12" spans="1:3">
      <c r="A12" s="12">
        <v>2030</v>
      </c>
      <c r="B12" s="13" cm="1">
        <f t="array" ref="B12">inflation</f>
        <v>0.02</v>
      </c>
      <c r="C12" s="7">
        <f t="shared" si="0"/>
        <v>1.02</v>
      </c>
    </row>
    <row r="13" spans="1:3">
      <c r="A13" s="8">
        <v>2031</v>
      </c>
      <c r="B13" s="13" cm="1">
        <f t="array" ref="B13">inflation</f>
        <v>0.02</v>
      </c>
      <c r="C13" s="7">
        <f t="shared" ref="C13:C52" si="1">1+B13</f>
        <v>1.02</v>
      </c>
    </row>
    <row r="14" spans="1:3">
      <c r="A14" s="10">
        <v>2032</v>
      </c>
      <c r="B14" s="13" cm="1">
        <f t="array" ref="B14">inflation</f>
        <v>0.02</v>
      </c>
      <c r="C14" s="7">
        <f t="shared" si="1"/>
        <v>1.02</v>
      </c>
    </row>
    <row r="15" spans="1:3">
      <c r="A15" s="12">
        <v>2033</v>
      </c>
      <c r="B15" s="13" cm="1">
        <f t="array" ref="B15">inflation</f>
        <v>0.02</v>
      </c>
      <c r="C15" s="7">
        <f t="shared" si="1"/>
        <v>1.02</v>
      </c>
    </row>
    <row r="16" spans="1:3">
      <c r="A16" s="12">
        <v>2034</v>
      </c>
      <c r="B16" s="13" cm="1">
        <f t="array" ref="B16">inflation</f>
        <v>0.02</v>
      </c>
      <c r="C16" s="7">
        <f t="shared" si="1"/>
        <v>1.02</v>
      </c>
    </row>
    <row r="17" spans="1:3">
      <c r="A17" s="12">
        <v>2035</v>
      </c>
      <c r="B17" s="13" cm="1">
        <f t="array" ref="B17">inflation</f>
        <v>0.02</v>
      </c>
      <c r="C17" s="7">
        <f t="shared" si="1"/>
        <v>1.02</v>
      </c>
    </row>
    <row r="18" spans="1:3">
      <c r="A18" s="12">
        <v>2036</v>
      </c>
      <c r="B18" s="13" cm="1">
        <f t="array" ref="B18">inflation</f>
        <v>0.02</v>
      </c>
      <c r="C18" s="7">
        <f t="shared" si="1"/>
        <v>1.02</v>
      </c>
    </row>
    <row r="19" spans="1:3">
      <c r="A19" s="12">
        <v>2037</v>
      </c>
      <c r="B19" s="13" cm="1">
        <f t="array" ref="B19">inflation</f>
        <v>0.02</v>
      </c>
      <c r="C19" s="7">
        <f t="shared" si="1"/>
        <v>1.02</v>
      </c>
    </row>
    <row r="20" spans="1:3">
      <c r="A20" s="8">
        <v>2038</v>
      </c>
      <c r="B20" s="13" cm="1">
        <f t="array" ref="B20">inflation</f>
        <v>0.02</v>
      </c>
      <c r="C20" s="7">
        <f t="shared" si="1"/>
        <v>1.02</v>
      </c>
    </row>
    <row r="21" spans="1:3">
      <c r="A21" s="10">
        <v>2039</v>
      </c>
      <c r="B21" s="13" cm="1">
        <f t="array" ref="B21">inflation</f>
        <v>0.02</v>
      </c>
      <c r="C21" s="7">
        <f t="shared" si="1"/>
        <v>1.02</v>
      </c>
    </row>
    <row r="22" spans="1:3">
      <c r="A22" s="12">
        <v>2040</v>
      </c>
      <c r="B22" s="13" cm="1">
        <f t="array" ref="B22">inflation</f>
        <v>0.02</v>
      </c>
      <c r="C22" s="7">
        <f t="shared" si="1"/>
        <v>1.02</v>
      </c>
    </row>
    <row r="23" spans="1:3">
      <c r="A23" s="12">
        <v>2041</v>
      </c>
      <c r="B23" s="13" cm="1">
        <f t="array" ref="B23">inflation</f>
        <v>0.02</v>
      </c>
      <c r="C23" s="7">
        <f t="shared" si="1"/>
        <v>1.02</v>
      </c>
    </row>
    <row r="24" spans="1:3">
      <c r="A24" s="12">
        <v>2042</v>
      </c>
      <c r="B24" s="13" cm="1">
        <f t="array" ref="B24">inflation</f>
        <v>0.02</v>
      </c>
      <c r="C24" s="7">
        <f t="shared" si="1"/>
        <v>1.02</v>
      </c>
    </row>
    <row r="25" spans="1:3">
      <c r="A25" s="12">
        <v>2043</v>
      </c>
      <c r="B25" s="13" cm="1">
        <f t="array" ref="B25">inflation</f>
        <v>0.02</v>
      </c>
      <c r="C25" s="7">
        <f t="shared" si="1"/>
        <v>1.02</v>
      </c>
    </row>
    <row r="26" spans="1:3">
      <c r="A26" s="12">
        <v>2044</v>
      </c>
      <c r="B26" s="13" cm="1">
        <f t="array" ref="B26">inflation</f>
        <v>0.02</v>
      </c>
      <c r="C26" s="7">
        <f t="shared" si="1"/>
        <v>1.02</v>
      </c>
    </row>
    <row r="27" spans="1:3">
      <c r="A27" s="12">
        <v>2045</v>
      </c>
      <c r="B27" s="13" cm="1">
        <f t="array" ref="B27">inflation</f>
        <v>0.02</v>
      </c>
      <c r="C27" s="7">
        <f t="shared" si="1"/>
        <v>1.02</v>
      </c>
    </row>
    <row r="28" spans="1:3">
      <c r="A28" s="12">
        <v>2046</v>
      </c>
      <c r="B28" s="13" cm="1">
        <f t="array" ref="B28">inflation</f>
        <v>0.02</v>
      </c>
      <c r="C28" s="7">
        <f t="shared" si="1"/>
        <v>1.02</v>
      </c>
    </row>
    <row r="29" spans="1:3">
      <c r="A29" s="12">
        <v>2047</v>
      </c>
      <c r="B29" s="13" cm="1">
        <f t="array" ref="B29">inflation</f>
        <v>0.02</v>
      </c>
      <c r="C29" s="7">
        <f t="shared" si="1"/>
        <v>1.02</v>
      </c>
    </row>
    <row r="30" spans="1:3">
      <c r="A30" s="12">
        <v>2048</v>
      </c>
      <c r="B30" s="13" cm="1">
        <f t="array" ref="B30">inflation</f>
        <v>0.02</v>
      </c>
      <c r="C30" s="7">
        <f t="shared" si="1"/>
        <v>1.02</v>
      </c>
    </row>
    <row r="31" spans="1:3">
      <c r="A31" s="8">
        <v>2049</v>
      </c>
      <c r="B31" s="13" cm="1">
        <f t="array" ref="B31">inflation</f>
        <v>0.02</v>
      </c>
      <c r="C31" s="7">
        <f t="shared" si="1"/>
        <v>1.02</v>
      </c>
    </row>
    <row r="32" spans="1:3">
      <c r="A32" s="10">
        <v>2050</v>
      </c>
      <c r="B32" s="13" cm="1">
        <f t="array" ref="B32">inflation</f>
        <v>0.02</v>
      </c>
      <c r="C32" s="7">
        <f t="shared" si="1"/>
        <v>1.02</v>
      </c>
    </row>
    <row r="33" spans="1:3">
      <c r="A33" s="8">
        <v>2051</v>
      </c>
      <c r="B33" s="13" cm="1">
        <f t="array" ref="B33">inflation</f>
        <v>0.02</v>
      </c>
      <c r="C33" s="7">
        <f t="shared" si="1"/>
        <v>1.02</v>
      </c>
    </row>
    <row r="34" spans="1:3">
      <c r="A34" s="10">
        <v>2052</v>
      </c>
      <c r="B34" s="13" cm="1">
        <f t="array" ref="B34">inflation</f>
        <v>0.02</v>
      </c>
      <c r="C34" s="7">
        <f t="shared" si="1"/>
        <v>1.02</v>
      </c>
    </row>
    <row r="35" spans="1:3">
      <c r="A35" s="12">
        <v>2053</v>
      </c>
      <c r="B35" s="13" cm="1">
        <f t="array" ref="B35">inflation</f>
        <v>0.02</v>
      </c>
      <c r="C35" s="7">
        <f t="shared" si="1"/>
        <v>1.02</v>
      </c>
    </row>
    <row r="36" spans="1:3">
      <c r="A36" s="12">
        <v>2054</v>
      </c>
      <c r="B36" s="13" cm="1">
        <f t="array" ref="B36">inflation</f>
        <v>0.02</v>
      </c>
      <c r="C36" s="7">
        <f t="shared" si="1"/>
        <v>1.02</v>
      </c>
    </row>
    <row r="37" spans="1:3">
      <c r="A37" s="12">
        <v>2055</v>
      </c>
      <c r="B37" s="13" cm="1">
        <f t="array" ref="B37">inflation</f>
        <v>0.02</v>
      </c>
      <c r="C37" s="7">
        <f t="shared" si="1"/>
        <v>1.02</v>
      </c>
    </row>
    <row r="38" spans="1:3">
      <c r="A38" s="12">
        <v>2056</v>
      </c>
      <c r="B38" s="13" cm="1">
        <f t="array" ref="B38">inflation</f>
        <v>0.02</v>
      </c>
      <c r="C38" s="7">
        <f t="shared" si="1"/>
        <v>1.02</v>
      </c>
    </row>
    <row r="39" spans="1:3">
      <c r="A39" s="12">
        <v>2057</v>
      </c>
      <c r="B39" s="13" cm="1">
        <f t="array" ref="B39">inflation</f>
        <v>0.02</v>
      </c>
      <c r="C39" s="7">
        <f t="shared" si="1"/>
        <v>1.02</v>
      </c>
    </row>
    <row r="40" spans="1:3">
      <c r="A40" s="12">
        <v>2058</v>
      </c>
      <c r="B40" s="13" cm="1">
        <f t="array" ref="B40">inflation</f>
        <v>0.02</v>
      </c>
      <c r="C40" s="7">
        <f t="shared" si="1"/>
        <v>1.02</v>
      </c>
    </row>
    <row r="41" spans="1:3">
      <c r="A41" s="12">
        <v>2059</v>
      </c>
      <c r="B41" s="13" cm="1">
        <f t="array" ref="B41">inflation</f>
        <v>0.02</v>
      </c>
      <c r="C41" s="7">
        <f t="shared" si="1"/>
        <v>1.02</v>
      </c>
    </row>
    <row r="42" spans="1:3">
      <c r="A42" s="12">
        <v>2060</v>
      </c>
      <c r="B42" s="13" cm="1">
        <f t="array" ref="B42">inflation</f>
        <v>0.02</v>
      </c>
      <c r="C42" s="7">
        <f t="shared" si="1"/>
        <v>1.02</v>
      </c>
    </row>
    <row r="43" spans="1:3">
      <c r="A43" s="8">
        <v>2061</v>
      </c>
      <c r="B43" s="13" cm="1">
        <f t="array" ref="B43">inflation</f>
        <v>0.02</v>
      </c>
      <c r="C43" s="7">
        <f t="shared" si="1"/>
        <v>1.02</v>
      </c>
    </row>
    <row r="44" spans="1:3">
      <c r="A44" s="10">
        <v>2062</v>
      </c>
      <c r="B44" s="13" cm="1">
        <f t="array" ref="B44">inflation</f>
        <v>0.02</v>
      </c>
      <c r="C44" s="7">
        <f t="shared" si="1"/>
        <v>1.02</v>
      </c>
    </row>
    <row r="45" spans="1:3">
      <c r="A45" s="12">
        <v>2063</v>
      </c>
      <c r="B45" s="13" cm="1">
        <f t="array" ref="B45">inflation</f>
        <v>0.02</v>
      </c>
      <c r="C45" s="7">
        <f t="shared" si="1"/>
        <v>1.02</v>
      </c>
    </row>
    <row r="46" spans="1:3">
      <c r="A46" s="12">
        <v>2064</v>
      </c>
      <c r="B46" s="13" cm="1">
        <f t="array" ref="B46">inflation</f>
        <v>0.02</v>
      </c>
      <c r="C46" s="7">
        <f t="shared" si="1"/>
        <v>1.02</v>
      </c>
    </row>
    <row r="47" spans="1:3">
      <c r="A47" s="12">
        <v>2065</v>
      </c>
      <c r="B47" s="13" cm="1">
        <f t="array" ref="B47">inflation</f>
        <v>0.02</v>
      </c>
      <c r="C47" s="7">
        <f t="shared" si="1"/>
        <v>1.02</v>
      </c>
    </row>
    <row r="48" spans="1:3">
      <c r="A48" s="12">
        <v>2066</v>
      </c>
      <c r="B48" s="13" cm="1">
        <f t="array" ref="B48">inflation</f>
        <v>0.02</v>
      </c>
      <c r="C48" s="7">
        <f t="shared" si="1"/>
        <v>1.02</v>
      </c>
    </row>
    <row r="49" spans="1:3">
      <c r="A49" s="12">
        <v>2067</v>
      </c>
      <c r="B49" s="13" cm="1">
        <f t="array" ref="B49">inflation</f>
        <v>0.02</v>
      </c>
      <c r="C49" s="7">
        <f t="shared" si="1"/>
        <v>1.02</v>
      </c>
    </row>
    <row r="50" spans="1:3">
      <c r="A50" s="12">
        <v>2068</v>
      </c>
      <c r="B50" s="13" cm="1">
        <f t="array" ref="B50">inflation</f>
        <v>0.02</v>
      </c>
      <c r="C50" s="7">
        <f t="shared" si="1"/>
        <v>1.02</v>
      </c>
    </row>
    <row r="51" spans="1:3">
      <c r="A51" s="12">
        <v>2069</v>
      </c>
      <c r="B51" s="13" cm="1">
        <f t="array" ref="B51">inflation</f>
        <v>0.02</v>
      </c>
      <c r="C51" s="7">
        <f t="shared" si="1"/>
        <v>1.02</v>
      </c>
    </row>
    <row r="52" spans="1:3">
      <c r="A52" s="8">
        <v>2070</v>
      </c>
      <c r="B52" s="13" cm="1">
        <f t="array" ref="B52">inflation</f>
        <v>0.02</v>
      </c>
      <c r="C52" s="7">
        <f t="shared" si="1"/>
        <v>1.02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C8A1-BC43-442C-888D-567D54ADA1C1}">
  <sheetPr>
    <tabColor rgb="FFFFE699"/>
  </sheetPr>
  <dimension ref="A1"/>
  <sheetViews>
    <sheetView workbookViewId="0"/>
  </sheetViews>
  <sheetFormatPr defaultColWidth="8.85546875" defaultRowHeight="14.4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9E8D9-C52A-41EE-B84F-1C01AF4AA734}">
  <dimension ref="A1:CC124"/>
  <sheetViews>
    <sheetView showGridLines="0" zoomScale="91" workbookViewId="0">
      <selection activeCell="D1" sqref="D1"/>
    </sheetView>
  </sheetViews>
  <sheetFormatPr defaultColWidth="8.85546875" defaultRowHeight="14.45"/>
  <cols>
    <col min="11" max="11" width="14.5703125" bestFit="1" customWidth="1"/>
    <col min="12" max="12" width="12.42578125" bestFit="1" customWidth="1"/>
    <col min="13" max="13" width="14.140625" customWidth="1"/>
    <col min="14" max="14" width="14.42578125" customWidth="1"/>
    <col min="15" max="15" width="12.85546875" customWidth="1"/>
    <col min="16" max="16" width="15" customWidth="1"/>
    <col min="18" max="18" width="11.85546875" bestFit="1" customWidth="1"/>
    <col min="19" max="19" width="13.42578125" customWidth="1"/>
    <col min="27" max="27" width="13.140625" customWidth="1"/>
    <col min="28" max="28" width="12.42578125" customWidth="1"/>
    <col min="29" max="29" width="11.42578125" customWidth="1"/>
    <col min="36" max="36" width="10.85546875" customWidth="1"/>
    <col min="47" max="47" width="12" customWidth="1"/>
    <col min="48" max="48" width="11.85546875" customWidth="1"/>
    <col min="49" max="49" width="12" customWidth="1"/>
    <col min="60" max="63" width="9.85546875" bestFit="1" customWidth="1"/>
    <col min="64" max="64" width="10" bestFit="1" customWidth="1"/>
    <col min="65" max="65" width="8.85546875" customWidth="1"/>
    <col min="68" max="68" width="9.85546875" bestFit="1" customWidth="1"/>
    <col min="69" max="69" width="14.5703125" customWidth="1"/>
    <col min="70" max="70" width="15" customWidth="1"/>
    <col min="71" max="71" width="17.42578125" customWidth="1"/>
    <col min="72" max="72" width="15" customWidth="1"/>
    <col min="73" max="74" width="17.42578125" customWidth="1"/>
    <col min="76" max="76" width="11.5703125" bestFit="1" customWidth="1"/>
    <col min="77" max="81" width="9" bestFit="1" customWidth="1"/>
  </cols>
  <sheetData>
    <row r="1" spans="1:81">
      <c r="C1" t="s">
        <v>188</v>
      </c>
      <c r="J1" t="s">
        <v>189</v>
      </c>
      <c r="L1" t="s">
        <v>190</v>
      </c>
      <c r="T1" t="s">
        <v>191</v>
      </c>
      <c r="AB1" t="s">
        <v>192</v>
      </c>
      <c r="AI1" t="s">
        <v>193</v>
      </c>
      <c r="AR1" s="23" t="s">
        <v>194</v>
      </c>
      <c r="AZ1" t="s">
        <v>195</v>
      </c>
      <c r="BH1" t="s">
        <v>196</v>
      </c>
      <c r="BP1" t="s">
        <v>197</v>
      </c>
    </row>
    <row r="2" spans="1:81" s="55" customFormat="1" ht="39.75" customHeight="1">
      <c r="A2" s="55" t="s">
        <v>141</v>
      </c>
      <c r="B2" t="s">
        <v>166</v>
      </c>
      <c r="C2" t="s">
        <v>26</v>
      </c>
      <c r="D2" t="s">
        <v>27</v>
      </c>
      <c r="E2" t="s">
        <v>28</v>
      </c>
      <c r="F2" t="s">
        <v>29</v>
      </c>
      <c r="G2" t="s">
        <v>30</v>
      </c>
      <c r="H2" t="s">
        <v>31</v>
      </c>
      <c r="I2" s="96" t="s">
        <v>198</v>
      </c>
      <c r="K2" s="55" t="s">
        <v>156</v>
      </c>
      <c r="L2" s="56" t="s">
        <v>176</v>
      </c>
      <c r="M2" s="56" t="s">
        <v>27</v>
      </c>
      <c r="N2" s="56" t="s">
        <v>177</v>
      </c>
      <c r="O2" s="56" t="s">
        <v>29</v>
      </c>
      <c r="P2" s="56" t="s">
        <v>178</v>
      </c>
      <c r="Q2" s="56" t="s">
        <v>179</v>
      </c>
      <c r="R2" s="96" t="s">
        <v>199</v>
      </c>
      <c r="T2" s="119" t="s">
        <v>176</v>
      </c>
      <c r="U2" s="119" t="s">
        <v>27</v>
      </c>
      <c r="V2" s="119" t="s">
        <v>177</v>
      </c>
      <c r="W2" s="119" t="s">
        <v>29</v>
      </c>
      <c r="X2" s="119" t="s">
        <v>178</v>
      </c>
      <c r="Y2" s="119" t="s">
        <v>179</v>
      </c>
      <c r="AB2" s="56" t="s">
        <v>176</v>
      </c>
      <c r="AC2" s="56" t="s">
        <v>27</v>
      </c>
      <c r="AD2" s="56" t="s">
        <v>177</v>
      </c>
      <c r="AE2" s="56" t="s">
        <v>29</v>
      </c>
      <c r="AF2" s="56" t="s">
        <v>178</v>
      </c>
      <c r="AG2" s="56" t="s">
        <v>179</v>
      </c>
      <c r="AJ2" s="56" t="s">
        <v>176</v>
      </c>
      <c r="AK2" s="56" t="s">
        <v>27</v>
      </c>
      <c r="AL2" s="56" t="s">
        <v>177</v>
      </c>
      <c r="AM2" s="56" t="s">
        <v>29</v>
      </c>
      <c r="AN2" s="56" t="s">
        <v>178</v>
      </c>
      <c r="AO2" s="56" t="s">
        <v>179</v>
      </c>
      <c r="AR2" s="56" t="s">
        <v>176</v>
      </c>
      <c r="AS2" s="56" t="s">
        <v>27</v>
      </c>
      <c r="AT2" s="56" t="s">
        <v>177</v>
      </c>
      <c r="AU2" s="56" t="s">
        <v>29</v>
      </c>
      <c r="AV2" s="56" t="s">
        <v>178</v>
      </c>
      <c r="AW2" s="56" t="s">
        <v>179</v>
      </c>
      <c r="AZ2" s="56" t="s">
        <v>176</v>
      </c>
      <c r="BA2" s="56" t="s">
        <v>27</v>
      </c>
      <c r="BB2" s="56" t="s">
        <v>177</v>
      </c>
      <c r="BC2" s="56" t="s">
        <v>29</v>
      </c>
      <c r="BD2" s="56" t="s">
        <v>178</v>
      </c>
      <c r="BE2" s="56" t="s">
        <v>179</v>
      </c>
      <c r="BH2" s="56" t="s">
        <v>176</v>
      </c>
      <c r="BI2" s="56" t="s">
        <v>27</v>
      </c>
      <c r="BJ2" s="56" t="s">
        <v>177</v>
      </c>
      <c r="BK2" s="56" t="s">
        <v>29</v>
      </c>
      <c r="BL2" s="56" t="s">
        <v>178</v>
      </c>
      <c r="BM2" s="56" t="s">
        <v>179</v>
      </c>
      <c r="BP2" s="56" t="s">
        <v>176</v>
      </c>
      <c r="BQ2" s="56" t="s">
        <v>27</v>
      </c>
      <c r="BR2" s="56" t="s">
        <v>177</v>
      </c>
      <c r="BS2" s="56" t="s">
        <v>29</v>
      </c>
      <c r="BT2" s="56" t="s">
        <v>178</v>
      </c>
      <c r="BU2" s="56" t="s">
        <v>179</v>
      </c>
      <c r="BX2" s="55" t="s">
        <v>200</v>
      </c>
    </row>
    <row r="3" spans="1:81" s="55" customFormat="1">
      <c r="A3" s="55">
        <v>2019</v>
      </c>
      <c r="B3" s="59"/>
      <c r="C3" s="59"/>
      <c r="D3" s="59"/>
      <c r="E3" s="59"/>
      <c r="F3" s="59"/>
      <c r="G3" s="59"/>
      <c r="H3" s="59"/>
      <c r="I3" s="96"/>
      <c r="K3" s="52">
        <f>Population!I3</f>
        <v>15983544</v>
      </c>
      <c r="L3" s="61">
        <f>Population!C3</f>
        <v>5414700</v>
      </c>
      <c r="M3" s="61">
        <f>Population!D3</f>
        <v>3231492</v>
      </c>
      <c r="N3" s="61">
        <f>Population!E3</f>
        <v>4614048</v>
      </c>
      <c r="O3" s="61">
        <f>Population!F3</f>
        <v>1110012</v>
      </c>
      <c r="P3" s="61">
        <f>Population!G3</f>
        <v>1289472</v>
      </c>
      <c r="Q3" s="61">
        <f>Population!H3</f>
        <v>323820</v>
      </c>
      <c r="R3" s="115">
        <f t="shared" ref="R3:R35" si="0">SUM(L3:Q3)-K3</f>
        <v>0</v>
      </c>
      <c r="T3" s="119"/>
      <c r="U3" s="119"/>
      <c r="V3" s="119"/>
      <c r="W3" s="119"/>
      <c r="X3" s="119"/>
      <c r="Y3" s="119"/>
      <c r="AB3" s="56"/>
      <c r="AC3" s="56"/>
      <c r="AD3" s="56"/>
      <c r="AE3" s="56"/>
      <c r="AF3" s="56"/>
      <c r="AG3" s="56"/>
      <c r="AJ3" s="56"/>
      <c r="AK3" s="56"/>
      <c r="AL3" s="56"/>
      <c r="AM3" s="56"/>
      <c r="AN3" s="56"/>
      <c r="AO3" s="56"/>
      <c r="AR3" s="56"/>
      <c r="AS3" s="56"/>
      <c r="AT3" s="56"/>
      <c r="AU3" s="56"/>
      <c r="AV3" s="56"/>
      <c r="AW3" s="56"/>
      <c r="AZ3" s="56"/>
      <c r="BA3" s="56"/>
      <c r="BB3" s="56"/>
      <c r="BC3" s="56"/>
      <c r="BD3" s="56"/>
      <c r="BE3" s="56"/>
      <c r="BH3" s="56"/>
      <c r="BI3" s="56"/>
      <c r="BJ3" s="56"/>
      <c r="BK3" s="56"/>
      <c r="BL3" s="56"/>
      <c r="BM3" s="56"/>
      <c r="BP3" s="56"/>
      <c r="BQ3" s="56"/>
      <c r="BR3" s="56"/>
      <c r="BS3" s="56"/>
      <c r="BT3" s="56"/>
      <c r="BU3" s="56"/>
    </row>
    <row r="4" spans="1:81">
      <c r="A4">
        <v>2020</v>
      </c>
      <c r="B4" s="40">
        <f>Population!B9</f>
        <v>1.1322740438541039</v>
      </c>
      <c r="C4" s="59"/>
      <c r="D4" s="59"/>
      <c r="E4" s="59"/>
      <c r="F4" s="59"/>
      <c r="G4" s="59"/>
      <c r="H4" s="59"/>
      <c r="I4" s="116"/>
      <c r="K4" s="52">
        <f>Population!L9</f>
        <v>18097752</v>
      </c>
      <c r="L4" s="43">
        <f>Population!C4</f>
        <v>6306408</v>
      </c>
      <c r="M4" s="43">
        <f>Population!D4</f>
        <v>4212348</v>
      </c>
      <c r="N4" s="43">
        <f>Population!E4</f>
        <v>4993764</v>
      </c>
      <c r="O4" s="43">
        <f>Population!F4</f>
        <v>1010676</v>
      </c>
      <c r="P4" s="43">
        <f>Population!G4</f>
        <v>1266672</v>
      </c>
      <c r="Q4" s="43">
        <f>Population!H4</f>
        <v>307884</v>
      </c>
      <c r="R4" s="115">
        <f t="shared" si="0"/>
        <v>0</v>
      </c>
      <c r="T4" s="120">
        <f t="shared" ref="T4:Y4" si="1">L4/SUM($L4:$Q4)</f>
        <v>0.34846361028706768</v>
      </c>
      <c r="U4" s="120">
        <f t="shared" si="1"/>
        <v>0.23275531679293648</v>
      </c>
      <c r="V4" s="120">
        <f t="shared" si="1"/>
        <v>0.27593283408900732</v>
      </c>
      <c r="W4" s="120">
        <f t="shared" si="1"/>
        <v>5.5845388974277023E-2</v>
      </c>
      <c r="X4" s="120">
        <f t="shared" si="1"/>
        <v>6.999057120464465E-2</v>
      </c>
      <c r="Y4" s="120">
        <f t="shared" si="1"/>
        <v>1.7012278652066844E-2</v>
      </c>
      <c r="AB4" s="143">
        <f>BH4</f>
        <v>6560.5284106720101</v>
      </c>
      <c r="AC4" s="143">
        <f t="shared" ref="AC4:AC5" si="2">BI4</f>
        <v>7914.9936105537381</v>
      </c>
      <c r="AD4" s="143">
        <f t="shared" ref="AD4:AD5" si="3">BJ4</f>
        <v>7300.537888048797</v>
      </c>
      <c r="AE4" s="143">
        <f t="shared" ref="AE4:AE5" si="4">BK4</f>
        <v>9777.6883430996095</v>
      </c>
      <c r="AF4" s="143">
        <f t="shared" ref="AF4:AF5" si="5">BL4</f>
        <v>9657.8185483231464</v>
      </c>
      <c r="AG4" s="143">
        <f t="shared" ref="AG4:AG5" si="6">BM4</f>
        <v>10222.194960739711</v>
      </c>
      <c r="AJ4" s="143">
        <f>BP4</f>
        <v>7267.3617909046379</v>
      </c>
      <c r="AK4" s="143">
        <f t="shared" ref="AK4:AK5" si="7">BQ4</f>
        <v>9320.7076275221043</v>
      </c>
      <c r="AL4" s="143">
        <f t="shared" ref="AL4:AL5" si="8">BR4</f>
        <v>7363.1205673170807</v>
      </c>
      <c r="AM4" s="143">
        <f t="shared" ref="AM4:AM5" si="9">BS4</f>
        <v>6936.7003480128387</v>
      </c>
      <c r="AN4" s="143">
        <f t="shared" ref="AN4:AN5" si="10">BT4</f>
        <v>7068.9706675030757</v>
      </c>
      <c r="AO4" s="143">
        <f t="shared" ref="AO4:AO5" si="11">BU4</f>
        <v>3530.7423969693027</v>
      </c>
      <c r="AR4" s="2">
        <v>0</v>
      </c>
      <c r="AS4" s="2">
        <v>0</v>
      </c>
      <c r="AT4" s="2">
        <v>0</v>
      </c>
      <c r="AU4" s="2">
        <v>0</v>
      </c>
      <c r="AV4" s="2">
        <v>0</v>
      </c>
      <c r="AW4" s="2">
        <v>0</v>
      </c>
      <c r="AZ4" s="2">
        <v>0</v>
      </c>
      <c r="BA4" s="2">
        <v>0</v>
      </c>
      <c r="BB4" s="2">
        <v>0</v>
      </c>
      <c r="BC4" s="2">
        <v>0</v>
      </c>
      <c r="BD4" s="2">
        <v>0</v>
      </c>
      <c r="BE4" s="2">
        <v>0</v>
      </c>
      <c r="BH4" s="144" cm="1">
        <f t="array" ref="BH4" xml:space="preserve"> SUMPRODUCT($L3:$Q3, TRANSPOSE('Migration Matrix - invol'!M$66:M$71))</f>
        <v>6560.5284106720101</v>
      </c>
      <c r="BI4" s="144" cm="1">
        <f t="array" ref="BI4" xml:space="preserve"> SUMPRODUCT($L3:$Q3, TRANSPOSE('Migration Matrix - invol'!N$66:N$71))</f>
        <v>7914.9936105537381</v>
      </c>
      <c r="BJ4" s="144" cm="1">
        <f t="array" ref="BJ4" xml:space="preserve"> SUMPRODUCT($L3:$Q3, TRANSPOSE('Migration Matrix - invol'!O$66:O$71))</f>
        <v>7300.537888048797</v>
      </c>
      <c r="BK4" s="144" cm="1">
        <f t="array" ref="BK4" xml:space="preserve"> SUMPRODUCT($L3:$Q3, TRANSPOSE('Migration Matrix - invol'!P$66:P$71))</f>
        <v>9777.6883430996095</v>
      </c>
      <c r="BL4" s="144" cm="1">
        <f t="array" ref="BL4" xml:space="preserve"> SUMPRODUCT($L3:$Q3, TRANSPOSE('Migration Matrix - invol'!Q$66:Q$71))</f>
        <v>9657.8185483231464</v>
      </c>
      <c r="BM4" s="144" cm="1">
        <f t="array" ref="BM4" xml:space="preserve"> SUMPRODUCT($L3:$Q3, TRANSPOSE('Migration Matrix - invol'!R$66:R$71))</f>
        <v>10222.194960739711</v>
      </c>
      <c r="BP4" s="145">
        <f xml:space="preserve"> SUMPRODUCT($L3:$Q3, 'Migration Matrix - invol'!$M$66:$R$66)</f>
        <v>7267.3617909046379</v>
      </c>
      <c r="BQ4" s="145">
        <f xml:space="preserve"> SUMPRODUCT($L3:$Q3, 'Migration Matrix - invol'!$M$67:$R$67)</f>
        <v>9320.7076275221043</v>
      </c>
      <c r="BR4" s="145">
        <f xml:space="preserve"> SUMPRODUCT($L3:$Q3, 'Migration Matrix - invol'!$M$68:$R$68)</f>
        <v>7363.1205673170807</v>
      </c>
      <c r="BS4" s="145">
        <f xml:space="preserve"> SUMPRODUCT($L3:$Q3, 'Migration Matrix - invol'!$M$69:$R$69)</f>
        <v>6936.7003480128387</v>
      </c>
      <c r="BT4" s="145">
        <f xml:space="preserve"> SUMPRODUCT($L3:$Q3, 'Migration Matrix - invol'!$M$70:$R$70)</f>
        <v>7068.9706675030757</v>
      </c>
      <c r="BU4" s="145">
        <f xml:space="preserve"> SUMPRODUCT($L3:$Q3, 'Migration Matrix - invol'!$M$71:$R$71)</f>
        <v>3530.7423969693027</v>
      </c>
      <c r="BW4" s="81" t="s">
        <v>201</v>
      </c>
    </row>
    <row r="5" spans="1:81">
      <c r="A5">
        <f t="shared" ref="A5:A54" si="12">A4+1</f>
        <v>2021</v>
      </c>
      <c r="B5" s="40">
        <f>Population!B10</f>
        <v>1.0155469032838995</v>
      </c>
      <c r="C5" s="59"/>
      <c r="D5" s="59"/>
      <c r="E5" s="59"/>
      <c r="F5" s="59"/>
      <c r="G5" s="59"/>
      <c r="H5" s="59"/>
      <c r="I5" s="116"/>
      <c r="K5" s="52">
        <f>Population!L10</f>
        <v>18379116</v>
      </c>
      <c r="L5" s="43">
        <f>Population!C5</f>
        <v>6406008</v>
      </c>
      <c r="M5" s="43">
        <f>Population!D5</f>
        <v>4386948</v>
      </c>
      <c r="N5" s="43">
        <f>Population!E5</f>
        <v>5019684</v>
      </c>
      <c r="O5" s="43">
        <f>Population!F5</f>
        <v>995544</v>
      </c>
      <c r="P5" s="43">
        <f>Population!G5</f>
        <v>1257096</v>
      </c>
      <c r="Q5" s="43">
        <f>Population!H5</f>
        <v>313836</v>
      </c>
      <c r="R5" s="115">
        <f t="shared" si="0"/>
        <v>0</v>
      </c>
      <c r="T5" s="120">
        <f t="shared" ref="T5:T36" si="13">L5/SUM($L5:$Q5)</f>
        <v>0.34854821091504073</v>
      </c>
      <c r="U5" s="120">
        <f t="shared" ref="U5:U36" si="14">M5/SUM($L5:$Q5)</f>
        <v>0.23869200237922217</v>
      </c>
      <c r="V5" s="120">
        <f t="shared" ref="V5:V36" si="15">N5/SUM($L5:$Q5)</f>
        <v>0.27311890299838143</v>
      </c>
      <c r="W5" s="120">
        <f t="shared" ref="W5:W54" si="16">O5/SUM($L5:$Q5)</f>
        <v>5.4167131868583886E-2</v>
      </c>
      <c r="X5" s="120">
        <f t="shared" ref="X5:X54" si="17">P5/SUM($L5:$Q5)</f>
        <v>6.8398066588186285E-2</v>
      </c>
      <c r="Y5" s="120">
        <f t="shared" ref="Y5:Y54" si="18">Q5/SUM($L5:$Q5)</f>
        <v>1.70756852505855E-2</v>
      </c>
      <c r="AB5" s="143">
        <f t="shared" ref="AB5" si="19">BH5</f>
        <v>7462.3935365946099</v>
      </c>
      <c r="AC5" s="143">
        <f t="shared" si="2"/>
        <v>8712.2451559176097</v>
      </c>
      <c r="AD5" s="143">
        <f t="shared" si="3"/>
        <v>8570.3780197729448</v>
      </c>
      <c r="AE5" s="143">
        <f t="shared" si="4"/>
        <v>11340.294740252235</v>
      </c>
      <c r="AF5" s="143">
        <f t="shared" si="5"/>
        <v>11182.942923253204</v>
      </c>
      <c r="AG5" s="143">
        <f t="shared" si="6"/>
        <v>11742.074497782454</v>
      </c>
      <c r="AJ5" s="143">
        <f t="shared" ref="AJ5" si="20">BP5</f>
        <v>8107.2346398926093</v>
      </c>
      <c r="AK5" s="143">
        <f t="shared" si="7"/>
        <v>10149.095296508041</v>
      </c>
      <c r="AL5" s="143">
        <f t="shared" si="8"/>
        <v>8485.8748326195928</v>
      </c>
      <c r="AM5" s="143">
        <f t="shared" si="9"/>
        <v>7969.0503933915497</v>
      </c>
      <c r="AN5" s="143">
        <f t="shared" si="10"/>
        <v>8096.4237328131921</v>
      </c>
      <c r="AO5" s="143">
        <f t="shared" si="11"/>
        <v>4010.8778549213066</v>
      </c>
      <c r="AR5" s="2">
        <v>0</v>
      </c>
      <c r="AS5" s="2">
        <v>0</v>
      </c>
      <c r="AT5" s="2">
        <v>0</v>
      </c>
      <c r="AU5" s="2">
        <v>0</v>
      </c>
      <c r="AV5" s="2">
        <v>0</v>
      </c>
      <c r="AW5" s="2">
        <v>0</v>
      </c>
      <c r="AZ5" s="2">
        <v>0</v>
      </c>
      <c r="BA5" s="2">
        <v>0</v>
      </c>
      <c r="BB5" s="2">
        <v>0</v>
      </c>
      <c r="BC5" s="2">
        <v>0</v>
      </c>
      <c r="BD5" s="2">
        <v>0</v>
      </c>
      <c r="BE5" s="2">
        <v>0</v>
      </c>
      <c r="BH5" s="144" cm="1">
        <f t="array" ref="BH5" xml:space="preserve"> SUMPRODUCT($L4:$Q4, TRANSPOSE('Migration Matrix - invol'!M$66:M$71))</f>
        <v>7462.3935365946099</v>
      </c>
      <c r="BI5" s="144" cm="1">
        <f t="array" ref="BI5" xml:space="preserve"> SUMPRODUCT($L4:$Q4, TRANSPOSE('Migration Matrix - invol'!N$66:N$71))</f>
        <v>8712.2451559176097</v>
      </c>
      <c r="BJ5" s="144" cm="1">
        <f t="array" ref="BJ5" xml:space="preserve"> SUMPRODUCT($L4:$Q4, TRANSPOSE('Migration Matrix - invol'!O$66:O$71))</f>
        <v>8570.3780197729448</v>
      </c>
      <c r="BK5" s="144" cm="1">
        <f t="array" ref="BK5" xml:space="preserve"> SUMPRODUCT($L4:$Q4, TRANSPOSE('Migration Matrix - invol'!P$66:P$71))</f>
        <v>11340.294740252235</v>
      </c>
      <c r="BL5" s="144" cm="1">
        <f t="array" ref="BL5" xml:space="preserve"> SUMPRODUCT($L4:$Q4, TRANSPOSE('Migration Matrix - invol'!Q$66:Q$71))</f>
        <v>11182.942923253204</v>
      </c>
      <c r="BM5" s="144" cm="1">
        <f t="array" ref="BM5" xml:space="preserve"> SUMPRODUCT($L4:$Q4, TRANSPOSE('Migration Matrix - invol'!R$66:R$71))</f>
        <v>11742.074497782454</v>
      </c>
      <c r="BP5" s="169">
        <f xml:space="preserve"> SUMPRODUCT($L4:$Q4, 'Migration Matrix - invol'!$M$66:$R$66)</f>
        <v>8107.2346398926093</v>
      </c>
      <c r="BQ5" s="169">
        <f xml:space="preserve"> SUMPRODUCT($L4:$Q4, 'Migration Matrix - invol'!$M$67:$R$67)</f>
        <v>10149.095296508041</v>
      </c>
      <c r="BR5" s="169">
        <f xml:space="preserve"> SUMPRODUCT($L4:$Q4, 'Migration Matrix - invol'!$M$68:$R$68)</f>
        <v>8485.8748326195928</v>
      </c>
      <c r="BS5" s="169">
        <f xml:space="preserve"> SUMPRODUCT($L4:$Q4, 'Migration Matrix - invol'!$M$69:$R$69)</f>
        <v>7969.0503933915497</v>
      </c>
      <c r="BT5" s="169">
        <f xml:space="preserve"> SUMPRODUCT($L4:$Q4, 'Migration Matrix - invol'!$M$70:$R$70)</f>
        <v>8096.4237328131921</v>
      </c>
      <c r="BU5" s="169">
        <f xml:space="preserve"> SUMPRODUCT($L4:$Q4, 'Migration Matrix - invol'!$M$71:$R$71)</f>
        <v>4010.8778549213066</v>
      </c>
    </row>
    <row r="6" spans="1:81" ht="15" customHeight="1">
      <c r="A6">
        <f t="shared" si="12"/>
        <v>2022</v>
      </c>
      <c r="B6" s="40">
        <f>Population!B11</f>
        <v>1</v>
      </c>
      <c r="C6" s="117">
        <f>1/6</f>
        <v>0.16666666666666666</v>
      </c>
      <c r="D6" s="117">
        <f t="shared" ref="D6:H21" si="21">1/6</f>
        <v>0.16666666666666666</v>
      </c>
      <c r="E6" s="117">
        <f t="shared" si="21"/>
        <v>0.16666666666666666</v>
      </c>
      <c r="F6" s="117">
        <f t="shared" si="21"/>
        <v>0.16666666666666666</v>
      </c>
      <c r="G6" s="117">
        <f t="shared" si="21"/>
        <v>0.16666666666666666</v>
      </c>
      <c r="H6" s="117">
        <f t="shared" si="21"/>
        <v>0.16666666666666666</v>
      </c>
      <c r="I6" s="116">
        <f>SUM(C6:H6)-1</f>
        <v>0</v>
      </c>
      <c r="K6" s="52">
        <f>Population!L11</f>
        <v>18379116</v>
      </c>
      <c r="L6" s="114" cm="1">
        <f t="array" ref="L6">IF(($A6-$A$4) &lt;= short_term, SUMPRODUCT($L5:$Q5, TRANSPOSE('Migration Matrix - total'!D$6:D$11)), SUMPRODUCT($L5:$Q5, TRANSPOSE('Migration Matrix - total'!D$18:D$23)))+$K5*($B6-1)*C6</f>
        <v>6371502.049242245</v>
      </c>
      <c r="M6" s="114" cm="1">
        <f t="array" ref="M6">IF(($A6-$A$4) &lt;= short_term, SUMPRODUCT($L5:$Q5, TRANSPOSE('Migration Matrix - total'!E$6:E$11)), SUMPRODUCT($L5:$Q5, TRANSPOSE('Migration Matrix - total'!E$18:E$23)))+$K5*($B6-1)*D6</f>
        <v>4347260.4005152928</v>
      </c>
      <c r="N6" s="114" cm="1">
        <f t="array" ref="N6">IF(($A6-$A$4) &lt;= short_term, SUMPRODUCT($L5:$Q5, TRANSPOSE('Migration Matrix - total'!F$6:F$11)), SUMPRODUCT($L5:$Q5, TRANSPOSE('Migration Matrix - total'!F$18:F$23)))+$K5*($B6-1)*E6</f>
        <v>5015148.7589751845</v>
      </c>
      <c r="O6" s="114" cm="1">
        <f t="array" ref="O6">IF(($A6-$A$4) &lt;= short_term, SUMPRODUCT($L5:$Q5, TRANSPOSE('Migration Matrix - total'!G$6:G$11)), SUMPRODUCT($L5:$Q5, TRANSPOSE('Migration Matrix - total'!G$18:G$23)))+$K5*($B6-1)*F6</f>
        <v>1030483.4016779319</v>
      </c>
      <c r="P6" s="114" cm="1">
        <f t="array" ref="P6">IF(($A6-$A$4) &lt;= short_term, SUMPRODUCT($L5:$Q5, TRANSPOSE('Migration Matrix - total'!H$6:H$11)), SUMPRODUCT($L5:$Q5, TRANSPOSE('Migration Matrix - total'!H$18:H$23)))+$K5*($B6-1)*G6</f>
        <v>1264513.3659656928</v>
      </c>
      <c r="Q6" s="114" cm="1">
        <f t="array" ref="Q6">IF(($A6-$A$4) &lt;= short_term, SUMPRODUCT($L5:$Q5, TRANSPOSE('Migration Matrix - total'!I$6:I$11)), SUMPRODUCT($L5:$Q5, TRANSPOSE('Migration Matrix - total'!I$18:I$23)))+$K5*($B6-1)*H6</f>
        <v>350208.02362365334</v>
      </c>
      <c r="R6" s="115">
        <f>SUM(L6:Q6)-K6</f>
        <v>0</v>
      </c>
      <c r="T6" s="120">
        <f t="shared" si="13"/>
        <v>0.34667075659363833</v>
      </c>
      <c r="U6" s="120">
        <f t="shared" si="14"/>
        <v>0.2365326167218974</v>
      </c>
      <c r="V6" s="120">
        <f t="shared" si="15"/>
        <v>0.27287214243466246</v>
      </c>
      <c r="W6" s="120">
        <f t="shared" si="16"/>
        <v>5.6068170072920358E-2</v>
      </c>
      <c r="X6" s="120">
        <f t="shared" si="17"/>
        <v>6.8801642362216586E-2</v>
      </c>
      <c r="Y6" s="120">
        <f t="shared" si="18"/>
        <v>1.9054671814664713E-2</v>
      </c>
      <c r="AB6" s="60" cm="1">
        <f t="array" ref="AB6">IF(($A6-$A$4)&lt;=short_term,SUMPRODUCT($L5:$Q5,TRANSPOSE('Migration Matrix - total'!N$6:N$11)),SUMPRODUCT($L5:$Q5,TRANSPOSE('Migration Matrix - total'!N$18:N$23)))+$K5*($B6-1)*C6</f>
        <v>15944.194332550591</v>
      </c>
      <c r="AC6" s="60" cm="1">
        <f t="array" ref="AC6">IF(($A6-$A$4)&lt;=short_term,SUMPRODUCT($L5:$Q5,TRANSPOSE('Migration Matrix - total'!O$6:O$11)),SUMPRODUCT($L5:$Q5,TRANSPOSE('Migration Matrix - total'!O$18:O$23)))+$K5*($B6-1)*D6</f>
        <v>8787.1024580637422</v>
      </c>
      <c r="AD6" s="60" cm="1">
        <f t="array" ref="AD6">IF(($A6-$A$4)&lt;=short_term,SUMPRODUCT($L5:$Q5,TRANSPOSE('Migration Matrix - total'!P$6:P$11)),SUMPRODUCT($L5:$Q5,TRANSPOSE('Migration Matrix - total'!P$18:P$23)))+$K5*($B6-1)*E6</f>
        <v>26578.653673441728</v>
      </c>
      <c r="AE6" s="60" cm="1">
        <f t="array" ref="AE6">IF(($A6-$A$4)&lt;=short_term,SUMPRODUCT($L5:$Q5,TRANSPOSE('Migration Matrix - total'!Q$6:Q$11)),SUMPRODUCT($L5:$Q5,TRANSPOSE('Migration Matrix - total'!Q$18:Q$23)))+$K5*($B6-1)*F6</f>
        <v>37260.904872755484</v>
      </c>
      <c r="AF6" s="60" cm="1">
        <f t="array" ref="AF6">IF(($A6-$A$4)&lt;=short_term,SUMPRODUCT($L5:$Q5,TRANSPOSE('Migration Matrix - total'!R$6:R$11)),SUMPRODUCT($L5:$Q5,TRANSPOSE('Migration Matrix - total'!R$18:R$23)))+$K5*($B6-1)*G6</f>
        <v>17878.456407660531</v>
      </c>
      <c r="AG6" s="60" cm="1">
        <f t="array" ref="AG6">IF(($A6-$A$4)&lt;=short_term,SUMPRODUCT($L5:$Q5,TRANSPOSE('Migration Matrix - total'!S$6:S$11)),SUMPRODUCT($L5:$Q5,TRANSPOSE('Migration Matrix - total'!S$18:S$23)))+$K5*($B6-1)*H6</f>
        <v>37190.108565640265</v>
      </c>
      <c r="AJ6" s="60" cm="1">
        <f t="array" ref="AJ6" xml:space="preserve"> L5* IF(($A6-$A$4) &lt;= short_term, 1-INDEX('Migration Matrix - total'!$D$6:$I$11, RIGHT(AJ$2,1), RIGHT(AJ$2,1)), 1-INDEX('Migration Matrix - total'!$D$18:$I$23, RIGHT(AJ$2,1), RIGHT(AJ$2,1)))</f>
        <v>50450.145090305712</v>
      </c>
      <c r="AK6" s="60" cm="1">
        <f t="array" ref="AK6" xml:space="preserve"> M5* IF(($A6-$A$4) &lt;= short_term, 1-INDEX('Migration Matrix - total'!$D$6:$I$11, RIGHT(AK$2,1), RIGHT(AK$2,1)), 1-INDEX('Migration Matrix - total'!$D$18:$I$23, RIGHT(AK$2,1), RIGHT(AK$2,1)))</f>
        <v>48474.701942770538</v>
      </c>
      <c r="AL6" s="60" cm="1">
        <f t="array" ref="AL6" xml:space="preserve"> N5* IF(($A6-$A$4) &lt;= short_term, 1-INDEX('Migration Matrix - total'!$D$6:$I$11, RIGHT(AL$2,1), RIGHT(AL$2,1)), 1-INDEX('Migration Matrix - total'!$D$18:$I$23, RIGHT(AL$2,1), RIGHT(AL$2,1)))</f>
        <v>31113.894698257987</v>
      </c>
      <c r="AM6" s="60" cm="1">
        <f t="array" ref="AM6" xml:space="preserve"> O5* IF(($A6-$A$4) &lt;= short_term, 1-INDEX('Migration Matrix - total'!$D$6:$I$11, RIGHT(AM$2,1), RIGHT(AM$2,1)), 1-INDEX('Migration Matrix - total'!$D$18:$I$23, RIGHT(AM$2,1), RIGHT(AM$2,1)))</f>
        <v>2321.5031948235705</v>
      </c>
      <c r="AN6" s="60" cm="1">
        <f t="array" ref="AN6" xml:space="preserve"> P5* IF(($A6-$A$4) &lt;= short_term, 1-INDEX('Migration Matrix - total'!$D$6:$I$11, RIGHT(AN$2,1), RIGHT(AN$2,1)), 1-INDEX('Migration Matrix - total'!$D$18:$I$23, RIGHT(AN$2,1), RIGHT(AN$2,1)))</f>
        <v>10461.090441967499</v>
      </c>
      <c r="AO6" s="60" cm="1">
        <f t="array" ref="AO6" xml:space="preserve"> Q5* IF(($A6-$A$4) &lt;= short_term, 1-INDEX('Migration Matrix - total'!$D$6:$I$11, RIGHT(AO$2,1), RIGHT(AO$2,1)), 1-INDEX('Migration Matrix - total'!$D$18:$I$23, RIGHT(AO$2,1), RIGHT(AO$2,1)))</f>
        <v>818.08494198695723</v>
      </c>
      <c r="AP6" s="61">
        <f t="shared" ref="AP6:AP54" si="22">L5+AB6-AJ6-L6</f>
        <v>0</v>
      </c>
      <c r="AQ6" s="61"/>
      <c r="AR6" s="118" cm="1">
        <f t="array" ref="AR6" xml:space="preserve"> IF(($A6-$A$4) &lt;= short_term, SUMPRODUCT($L5:$Q5, TRANSPOSE('Migration Matrix - vol'!C$65:C$70)), SUMPRODUCT($L5:$Q5, TRANSPOSE('Migration Matrix - vol'!C$77:C$82)))</f>
        <v>8347.7262221426772</v>
      </c>
      <c r="AS6" s="118" cm="1">
        <f t="array" ref="AS6" xml:space="preserve"> IF(($A6-$A$4) &lt;= short_term, SUMPRODUCT($L5:$Q5, TRANSPOSE('Migration Matrix - vol'!D$65:D$70)), SUMPRODUCT($L5:$Q5, TRANSPOSE('Migration Matrix - vol'!D$77:D$82)))</f>
        <v>0</v>
      </c>
      <c r="AT6" s="118" cm="1">
        <f t="array" ref="AT6" xml:space="preserve"> IF(($A6-$A$4) &lt;= short_term, SUMPRODUCT($L5:$Q5, TRANSPOSE('Migration Matrix - vol'!E$65:E$70)), SUMPRODUCT($L5:$Q5, TRANSPOSE('Migration Matrix - vol'!E$77:E$82)))</f>
        <v>17822.422195607051</v>
      </c>
      <c r="AU6" s="118" cm="1">
        <f t="array" ref="AU6" xml:space="preserve"> IF(($A6-$A$4) &lt;= short_term, SUMPRODUCT($L5:$Q5, TRANSPOSE('Migration Matrix - vol'!F$65:F$70)), SUMPRODUCT($L5:$Q5, TRANSPOSE('Migration Matrix - vol'!F$77:F$82)))</f>
        <v>25710.873235379669</v>
      </c>
      <c r="AV6" s="118" cm="1">
        <f t="array" ref="AV6" xml:space="preserve"> IF(($A6-$A$4) &lt;= short_term, SUMPRODUCT($L5:$Q5, TRANSPOSE('Migration Matrix - vol'!G$65:G$70)), SUMPRODUCT($L5:$Q5, TRANSPOSE('Migration Matrix - vol'!G$77:G$82)))</f>
        <v>6488.4400006053056</v>
      </c>
      <c r="AW6" s="118" cm="1">
        <f t="array" ref="AW6" xml:space="preserve"> IF(($A6-$A$4) &lt;= short_term, SUMPRODUCT($L5:$Q5, TRANSPOSE('Migration Matrix - vol'!H$65:H$70)), SUMPRODUCT($L5:$Q5, TRANSPOSE('Migration Matrix - vol'!H$77:H$82)))</f>
        <v>25246.699496363395</v>
      </c>
      <c r="AZ6" s="60" cm="1">
        <f t="array" ref="AZ6" xml:space="preserve"> L5* IF(($A6-$A$4) &lt;= short_term, 1-INDEX('Migration Matrix - vol'!$AF$65:$AK$70, RIGHT(AZ$2,1), RIGHT(AZ$2,1)), 1-INDEX('Migration Matrix - vol'!$AF$77:$AK$82, RIGHT(AZ$2,1), RIGHT(AZ$2,1)))</f>
        <v>28424.087920393125</v>
      </c>
      <c r="BA6" s="60" cm="1">
        <f t="array" ref="BA6" xml:space="preserve"> M5* IF(($A6-$A$4) &lt;= short_term, 1-INDEX('Migration Matrix - vol'!$AF$65:$AK$70, RIGHT(BA$2,1), RIGHT(BA$2,1)), 1-INDEX('Migration Matrix - vol'!$AF$77:$AK$82, RIGHT(BA$2,1), RIGHT(BA$2,1)))</f>
        <v>32442.200003026526</v>
      </c>
      <c r="BB6" s="60" cm="1">
        <f t="array" ref="BB6" xml:space="preserve"> N5* IF(($A6-$A$4) &lt;= short_term, 1-INDEX('Migration Matrix - vol'!$AF$65:$AK$70, RIGHT(BB$2,1), RIGHT(BB$2,1)), 1-INDEX('Migration Matrix - vol'!$AF$77:$AK$82, RIGHT(BB$2,1), RIGHT(BB$2,1)))</f>
        <v>14848.554601512687</v>
      </c>
      <c r="BC6" s="60" cm="1">
        <f t="array" ref="BC6" xml:space="preserve"> O5* IF(($A6-$A$4) &lt;= short_term, 1-INDEX('Migration Matrix - vol'!$AF$65:$AK$70, RIGHT(BC$2,1), RIGHT(BC$2,1)), 1-INDEX('Migration Matrix - vol'!$AF$77:$AK$82, RIGHT(BC$2,1), RIGHT(BC$2,1)))</f>
        <v>0</v>
      </c>
      <c r="BD6" s="60" cm="1">
        <f t="array" ref="BD6" xml:space="preserve"> P5* IF(($A6-$A$4) &lt;= short_term, 1-INDEX('Migration Matrix - vol'!$AF$65:$AK$70, RIGHT(BD$2,1), RIGHT(BD$2,1)), 1-INDEX('Migration Matrix - vol'!$AF$77:$AK$82, RIGHT(BD$2,1), RIGHT(BD$2,1)))</f>
        <v>7437.1448861494846</v>
      </c>
      <c r="BE6" s="60" cm="1">
        <f t="array" ref="BE6" xml:space="preserve"> Q5* IF(($A6-$A$4) &lt;= short_term, 1-INDEX('Migration Matrix - vol'!$AF$65:$AK$70, RIGHT(BE$2,1), RIGHT(BE$2,1)), 1-INDEX('Migration Matrix - vol'!$AF$77:$AK$82, RIGHT(BE$2,1), RIGHT(BE$2,1)))</f>
        <v>464.17373901627434</v>
      </c>
      <c r="BH6" s="118" cm="1">
        <f t="array" ref="BH6" xml:space="preserve"> SUMPRODUCT($L5:$Q5, TRANSPOSE('Migration Matrix - invol'!M$66:M$71))</f>
        <v>7596.4681104079118</v>
      </c>
      <c r="BI6" s="118" cm="1">
        <f t="array" ref="BI6" xml:space="preserve"> SUMPRODUCT($L5:$Q5, TRANSPOSE('Migration Matrix - invol'!N$66:N$71))</f>
        <v>8787.1024580637422</v>
      </c>
      <c r="BJ6" s="118" cm="1">
        <f t="array" ref="BJ6" xml:space="preserve"> SUMPRODUCT($L5:$Q5, TRANSPOSE('Migration Matrix - invol'!O$66:O$71))</f>
        <v>8756.231477834679</v>
      </c>
      <c r="BK6" s="118" cm="1">
        <f t="array" ref="BK6" xml:space="preserve"> SUMPRODUCT($L5:$Q5, TRANSPOSE('Migration Matrix - invol'!P$66:P$71))</f>
        <v>11550.031637375821</v>
      </c>
      <c r="BL6" s="118" cm="1">
        <f t="array" ref="BL6" xml:space="preserve"> SUMPRODUCT($L5:$Q5, TRANSPOSE('Migration Matrix - invol'!Q$66:Q$71))</f>
        <v>11390.016407055229</v>
      </c>
      <c r="BM6" s="118" cm="1">
        <f t="array" ref="BM6" xml:space="preserve"> SUMPRODUCT($L5:$Q5, TRANSPOSE('Migration Matrix - invol'!R$66:R$71))</f>
        <v>11943.409069276875</v>
      </c>
      <c r="BN6" s="61"/>
      <c r="BP6" s="169">
        <f xml:space="preserve"> SUMPRODUCT($L5:$Q5, 'Migration Matrix - invol'!$M$66:$R$66)</f>
        <v>8232.0701767687133</v>
      </c>
      <c r="BQ6" s="169">
        <f xml:space="preserve"> SUMPRODUCT($L5:$Q5, 'Migration Matrix - invol'!$M$67:$R$67)</f>
        <v>10227.131053352881</v>
      </c>
      <c r="BR6" s="169">
        <f xml:space="preserve"> SUMPRODUCT($L5:$Q5, 'Migration Matrix - invol'!$M$68:$R$68)</f>
        <v>8651.2388967659244</v>
      </c>
      <c r="BS6" s="169">
        <f xml:space="preserve"> SUMPRODUCT($L5:$Q5, 'Migration Matrix - invol'!$M$69:$R$69)</f>
        <v>8107.3298488957589</v>
      </c>
      <c r="BT6" s="169">
        <f xml:space="preserve"> SUMPRODUCT($L5:$Q5, 'Migration Matrix - invol'!$M$70:$R$70)</f>
        <v>8236.2558038370735</v>
      </c>
      <c r="BU6" s="169">
        <f xml:space="preserve"> SUMPRODUCT($L5:$Q5, 'Migration Matrix - invol'!$M$71:$R$71)</f>
        <v>4072.9545640987612</v>
      </c>
      <c r="BX6" s="61">
        <f t="shared" ref="BX6:CC6" si="23">AB6-AR6-BH6-$K5*($B6-1)*C7</f>
        <v>1.8189894035458565E-12</v>
      </c>
      <c r="BY6" s="61">
        <f t="shared" si="23"/>
        <v>0</v>
      </c>
      <c r="BZ6" s="61">
        <f t="shared" si="23"/>
        <v>-1.8189894035458565E-12</v>
      </c>
      <c r="CA6" s="61">
        <f t="shared" si="23"/>
        <v>-7.2759576141834259E-12</v>
      </c>
      <c r="CB6" s="61">
        <f t="shared" si="23"/>
        <v>-3.637978807091713E-12</v>
      </c>
      <c r="CC6" s="61">
        <f t="shared" si="23"/>
        <v>-5.4569682106375694E-12</v>
      </c>
    </row>
    <row r="7" spans="1:81">
      <c r="A7">
        <f t="shared" si="12"/>
        <v>2023</v>
      </c>
      <c r="B7" s="40">
        <f>Population!B12</f>
        <v>1</v>
      </c>
      <c r="C7" s="117">
        <f t="shared" ref="C7:H54" si="24">1/6</f>
        <v>0.16666666666666666</v>
      </c>
      <c r="D7" s="117">
        <f t="shared" si="21"/>
        <v>0.16666666666666666</v>
      </c>
      <c r="E7" s="117">
        <f t="shared" si="21"/>
        <v>0.16666666666666666</v>
      </c>
      <c r="F7" s="117">
        <f t="shared" si="21"/>
        <v>0.16666666666666666</v>
      </c>
      <c r="G7" s="117">
        <f t="shared" si="21"/>
        <v>0.16666666666666666</v>
      </c>
      <c r="H7" s="117">
        <f t="shared" si="21"/>
        <v>0.16666666666666666</v>
      </c>
      <c r="I7" s="116">
        <f t="shared" ref="I7:I54" si="25">SUM(C7:H7)-1</f>
        <v>0</v>
      </c>
      <c r="K7" s="52">
        <f>Population!L12</f>
        <v>18379116</v>
      </c>
      <c r="L7" s="114" cm="1">
        <f t="array" ref="L7">IF(($A7-$A$4) &lt;= short_term, SUMPRODUCT($L6:$Q6, TRANSPOSE('Migration Matrix - total'!D$6:D$11)), SUMPRODUCT($L6:$Q6, TRANSPOSE('Migration Matrix - total'!D$18:D$23)))+$K6*($B7-1)*C7</f>
        <v>6337216.2392739234</v>
      </c>
      <c r="M7" s="114" cm="1">
        <f t="array" ref="M7">IF(($A7-$A$4) &lt;= short_term, SUMPRODUCT($L6:$Q6, TRANSPOSE('Migration Matrix - total'!E$6:E$11)), SUMPRODUCT($L6:$Q6, TRANSPOSE('Migration Matrix - total'!E$18:E$23)))+$K6*($B7-1)*D7</f>
        <v>4308012.7654642686</v>
      </c>
      <c r="N7" s="114" cm="1">
        <f t="array" ref="N7">IF(($A7-$A$4) &lt;= short_term, SUMPRODUCT($L6:$Q6, TRANSPOSE('Migration Matrix - total'!F$6:F$11)), SUMPRODUCT($L6:$Q6, TRANSPOSE('Migration Matrix - total'!F$18:F$23)))+$K6*($B7-1)*E7</f>
        <v>5010518.1687488807</v>
      </c>
      <c r="O7" s="114" cm="1">
        <f t="array" ref="O7">IF(($A7-$A$4) &lt;= short_term, SUMPRODUCT($L6:$Q6, TRANSPOSE('Migration Matrix - total'!G$6:G$11)), SUMPRODUCT($L6:$Q6, TRANSPOSE('Migration Matrix - total'!G$18:G$23)))+$K6*($B7-1)*F7</f>
        <v>1065245.7375985833</v>
      </c>
      <c r="P7" s="114" cm="1">
        <f t="array" ref="P7">IF(($A7-$A$4) &lt;= short_term, SUMPRODUCT($L6:$Q6, TRANSPOSE('Migration Matrix - total'!H$6:H$11)), SUMPRODUCT($L6:$Q6, TRANSPOSE('Migration Matrix - total'!H$18:H$23)))+$K6*($B7-1)*G7</f>
        <v>1271779.164458791</v>
      </c>
      <c r="Q7" s="114" cm="1">
        <f t="array" ref="Q7">IF(($A7-$A$4) &lt;= short_term, SUMPRODUCT($L6:$Q6, TRANSPOSE('Migration Matrix - total'!I$6:I$11)), SUMPRODUCT($L6:$Q6, TRANSPOSE('Migration Matrix - total'!I$18:I$23)))+$K6*($B7-1)*H7</f>
        <v>386343.92445555329</v>
      </c>
      <c r="R7" s="115">
        <f t="shared" si="0"/>
        <v>0</v>
      </c>
      <c r="T7" s="120">
        <f t="shared" si="13"/>
        <v>0.34480528004034156</v>
      </c>
      <c r="U7" s="120">
        <f t="shared" si="14"/>
        <v>0.23439716934504726</v>
      </c>
      <c r="V7" s="120">
        <f t="shared" si="15"/>
        <v>0.27262019396084552</v>
      </c>
      <c r="W7" s="120">
        <f t="shared" si="16"/>
        <v>5.7959574203600601E-2</v>
      </c>
      <c r="X7" s="120">
        <f t="shared" si="17"/>
        <v>6.9196971413575642E-2</v>
      </c>
      <c r="Y7" s="120">
        <f t="shared" si="18"/>
        <v>2.1020811036589204E-2</v>
      </c>
      <c r="AB7" s="60" cm="1">
        <f t="array" ref="AB7">IF(($A7-$A$4)&lt;=short_term,SUMPRODUCT($L6:$Q6,TRANSPOSE('Migration Matrix - total'!N$6:N$11)),SUMPRODUCT($L6:$Q6,TRANSPOSE('Migration Matrix - total'!N$18:N$23)))+$K6*($B7-1)*C7</f>
        <v>15892.585504717394</v>
      </c>
      <c r="AC7" s="60" cm="1">
        <f t="array" ref="AC7">IF(($A7-$A$4)&lt;=short_term,SUMPRODUCT($L6:$Q6,TRANSPOSE('Migration Matrix - total'!O$6:O$11)),SUMPRODUCT($L6:$Q6,TRANSPOSE('Migration Matrix - total'!O$18:O$23)))+$K6*($B7-1)*D7</f>
        <v>8788.528628733884</v>
      </c>
      <c r="AD7" s="60" cm="1">
        <f t="array" ref="AD7">IF(($A7-$A$4)&lt;=short_term,SUMPRODUCT($L6:$Q6,TRANSPOSE('Migration Matrix - total'!P$6:P$11)),SUMPRODUCT($L6:$Q6,TRANSPOSE('Migration Matrix - total'!P$18:P$23)))+$K6*($B7-1)*E7</f>
        <v>26455.193337533125</v>
      </c>
      <c r="AE7" s="60" cm="1">
        <f t="array" ref="AE7">IF(($A7-$A$4)&lt;=short_term,SUMPRODUCT($L6:$Q6,TRANSPOSE('Migration Matrix - total'!Q$6:Q$11)),SUMPRODUCT($L6:$Q6,TRANSPOSE('Migration Matrix - total'!Q$18:Q$23)))+$K6*($B7-1)*F7</f>
        <v>37165.31410062925</v>
      </c>
      <c r="AF7" s="60" cm="1">
        <f t="array" ref="AF7">IF(($A7-$A$4)&lt;=short_term,SUMPRODUCT($L6:$Q6,TRANSPOSE('Migration Matrix - total'!R$6:R$11)),SUMPRODUCT($L6:$Q6,TRANSPOSE('Migration Matrix - total'!R$18:R$23)))+$K6*($B7-1)*G7</f>
        <v>17788.61352587516</v>
      </c>
      <c r="AG7" s="60" cm="1">
        <f t="array" ref="AG7">IF(($A7-$A$4)&lt;=short_term,SUMPRODUCT($L6:$Q6,TRANSPOSE('Migration Matrix - total'!S$6:S$11)),SUMPRODUCT($L6:$Q6,TRANSPOSE('Migration Matrix - total'!S$18:S$23)))+$K6*($B7-1)*H7</f>
        <v>37048.797729290731</v>
      </c>
      <c r="AJ7" s="60" cm="1">
        <f t="array" ref="AJ7" xml:space="preserve"> L6* IF(($A7-$A$4) &lt;= short_term, 1-INDEX('Migration Matrix - total'!$D$6:$I$11, RIGHT(AJ$2,1), RIGHT(AJ$2,1)), 1-INDEX('Migration Matrix - total'!$D$18:$I$23, RIGHT(AJ$2,1), RIGHT(AJ$2,1)))</f>
        <v>50178.395473038967</v>
      </c>
      <c r="AK7" s="60" cm="1">
        <f t="array" ref="AK7" xml:space="preserve"> M6* IF(($A7-$A$4) &lt;= short_term, 1-INDEX('Migration Matrix - total'!$D$6:$I$11, RIGHT(AK$2,1), RIGHT(AK$2,1)), 1-INDEX('Migration Matrix - total'!$D$18:$I$23, RIGHT(AK$2,1), RIGHT(AK$2,1)))</f>
        <v>48036.163679758254</v>
      </c>
      <c r="AL7" s="60" cm="1">
        <f t="array" ref="AL7" xml:space="preserve"> N6* IF(($A7-$A$4) &lt;= short_term, 1-INDEX('Migration Matrix - total'!$D$6:$I$11, RIGHT(AL$2,1), RIGHT(AL$2,1)), 1-INDEX('Migration Matrix - total'!$D$18:$I$23, RIGHT(AL$2,1), RIGHT(AL$2,1)))</f>
        <v>31085.78356383651</v>
      </c>
      <c r="AM7" s="60" cm="1">
        <f t="array" ref="AM7" xml:space="preserve"> O6* IF(($A7-$A$4) &lt;= short_term, 1-INDEX('Migration Matrix - total'!$D$6:$I$11, RIGHT(AM$2,1), RIGHT(AM$2,1)), 1-INDEX('Migration Matrix - total'!$D$18:$I$23, RIGHT(AM$2,1), RIGHT(AM$2,1)))</f>
        <v>2402.9781799779612</v>
      </c>
      <c r="AN7" s="60" cm="1">
        <f t="array" ref="AN7" xml:space="preserve"> P6* IF(($A7-$A$4) &lt;= short_term, 1-INDEX('Migration Matrix - total'!$D$6:$I$11, RIGHT(AN$2,1), RIGHT(AN$2,1)), 1-INDEX('Migration Matrix - total'!$D$18:$I$23, RIGHT(AN$2,1), RIGHT(AN$2,1)))</f>
        <v>10522.815032777018</v>
      </c>
      <c r="AO7" s="60" cm="1">
        <f t="array" ref="AO7" xml:space="preserve"> Q6* IF(($A7-$A$4) &lt;= short_term, 1-INDEX('Migration Matrix - total'!$D$6:$I$11, RIGHT(AO$2,1), RIGHT(AO$2,1)), 1-INDEX('Migration Matrix - total'!$D$18:$I$23, RIGHT(AO$2,1), RIGHT(AO$2,1)))</f>
        <v>912.89689739074981</v>
      </c>
      <c r="AP7" s="61">
        <f t="shared" si="22"/>
        <v>0</v>
      </c>
      <c r="AR7" s="118" cm="1">
        <f t="array" ref="AR7" xml:space="preserve"> IF(($A7-$A$4) &lt;= short_term, SUMPRODUCT($L6:$Q6, TRANSPOSE('Migration Matrix - vol'!C$65:C$70)), SUMPRODUCT($L6:$Q6, TRANSPOSE('Migration Matrix - vol'!C$77:C$82)))</f>
        <v>8299.9974881814705</v>
      </c>
      <c r="AS7" s="118" cm="1">
        <f t="array" ref="AS7" xml:space="preserve"> IF(($A7-$A$4) &lt;= short_term, SUMPRODUCT($L6:$Q6, TRANSPOSE('Migration Matrix - vol'!D$65:D$70)), SUMPRODUCT($L6:$Q6, TRANSPOSE('Migration Matrix - vol'!D$77:D$82)))</f>
        <v>0</v>
      </c>
      <c r="AT7" s="118" cm="1">
        <f t="array" ref="AT7" xml:space="preserve"> IF(($A7-$A$4) &lt;= short_term, SUMPRODUCT($L6:$Q6, TRANSPOSE('Migration Matrix - vol'!E$65:E$70)), SUMPRODUCT($L6:$Q6, TRANSPOSE('Migration Matrix - vol'!E$77:E$82)))</f>
        <v>17723.6580285485</v>
      </c>
      <c r="AU7" s="118" cm="1">
        <f t="array" ref="AU7" xml:space="preserve"> IF(($A7-$A$4) &lt;= short_term, SUMPRODUCT($L6:$Q6, TRANSPOSE('Migration Matrix - vol'!F$65:F$70)), SUMPRODUCT($L6:$Q6, TRANSPOSE('Migration Matrix - vol'!F$77:F$82)))</f>
        <v>25659.196714152542</v>
      </c>
      <c r="AV7" s="118" cm="1">
        <f t="array" ref="AV7" xml:space="preserve"> IF(($A7-$A$4) &lt;= short_term, SUMPRODUCT($L6:$Q6, TRANSPOSE('Migration Matrix - vol'!G$65:G$70)), SUMPRODUCT($L6:$Q6, TRANSPOSE('Migration Matrix - vol'!G$77:G$82)))</f>
        <v>6429.7407390629814</v>
      </c>
      <c r="AW7" s="118" cm="1">
        <f t="array" ref="AW7" xml:space="preserve"> IF(($A7-$A$4) &lt;= short_term, SUMPRODUCT($L6:$Q6, TRANSPOSE('Migration Matrix - vol'!H$65:H$70)), SUMPRODUCT($L6:$Q6, TRANSPOSE('Migration Matrix - vol'!H$77:H$82)))</f>
        <v>25141.227559055958</v>
      </c>
      <c r="AZ7" s="60" cm="1">
        <f t="array" ref="AZ7" xml:space="preserve"> L6* IF(($A7-$A$4) &lt;= short_term, 1-INDEX('Migration Matrix - vol'!$AF$65:$AK$70, RIGHT(AZ$2,1), RIGHT(AZ$2,1)), 1-INDEX('Migration Matrix - vol'!$AF$77:$AK$82, RIGHT(AZ$2,1), RIGHT(AZ$2,1)))</f>
        <v>28270.981621101088</v>
      </c>
      <c r="BA7" s="60" cm="1">
        <f t="array" ref="BA7" xml:space="preserve"> M6* IF(($A7-$A$4) &lt;= short_term, 1-INDEX('Migration Matrix - vol'!$AF$65:$AK$70, RIGHT(BA$2,1), RIGHT(BA$2,1)), 1-INDEX('Migration Matrix - vol'!$AF$77:$AK$82, RIGHT(BA$2,1), RIGHT(BA$2,1)))</f>
        <v>32148.703695314907</v>
      </c>
      <c r="BB7" s="60" cm="1">
        <f t="array" ref="BB7" xml:space="preserve"> N6* IF(($A7-$A$4) &lt;= short_term, 1-INDEX('Migration Matrix - vol'!$AF$65:$AK$70, RIGHT(BB$2,1), RIGHT(BB$2,1)), 1-INDEX('Migration Matrix - vol'!$AF$77:$AK$82, RIGHT(BB$2,1), RIGHT(BB$2,1)))</f>
        <v>14835.139061014921</v>
      </c>
      <c r="BC7" s="60" cm="1">
        <f t="array" ref="BC7" xml:space="preserve"> O6* IF(($A7-$A$4) &lt;= short_term, 1-INDEX('Migration Matrix - vol'!$AF$65:$AK$70, RIGHT(BC$2,1), RIGHT(BC$2,1)), 1-INDEX('Migration Matrix - vol'!$AF$77:$AK$82, RIGHT(BC$2,1), RIGHT(BC$2,1)))</f>
        <v>0</v>
      </c>
      <c r="BD7" s="60" cm="1">
        <f t="array" ref="BD7" xml:space="preserve"> P6* IF(($A7-$A$4) &lt;= short_term, 1-INDEX('Migration Matrix - vol'!$AF$65:$AK$70, RIGHT(BD$2,1), RIGHT(BD$2,1)), 1-INDEX('Migration Matrix - vol'!$AF$77:$AK$82, RIGHT(BD$2,1), RIGHT(BD$2,1)))</f>
        <v>7481.0269964739555</v>
      </c>
      <c r="BE7" s="60" cm="1">
        <f t="array" ref="BE7" xml:space="preserve"> Q6* IF(($A7-$A$4) &lt;= short_term, 1-INDEX('Migration Matrix - vol'!$AF$65:$AK$70, RIGHT(BE$2,1), RIGHT(BE$2,1)), 1-INDEX('Migration Matrix - vol'!$AF$77:$AK$82, RIGHT(BE$2,1), RIGHT(BE$2,1)))</f>
        <v>517.96915509658197</v>
      </c>
      <c r="BH7" s="118" cm="1">
        <f t="array" ref="BH7" xml:space="preserve"> SUMPRODUCT($L6:$Q6, TRANSPOSE('Migration Matrix - invol'!M$66:M$71))</f>
        <v>7592.588016535924</v>
      </c>
      <c r="BI7" s="118" cm="1">
        <f t="array" ref="BI7" xml:space="preserve"> SUMPRODUCT($L6:$Q6, TRANSPOSE('Migration Matrix - invol'!N$66:N$71))</f>
        <v>8788.528628733884</v>
      </c>
      <c r="BJ7" s="118" cm="1">
        <f t="array" ref="BJ7" xml:space="preserve"> SUMPRODUCT($L6:$Q6, TRANSPOSE('Migration Matrix - invol'!O$66:O$71))</f>
        <v>8731.5353089846303</v>
      </c>
      <c r="BK7" s="118" cm="1">
        <f t="array" ref="BK7" xml:space="preserve"> SUMPRODUCT($L6:$Q6, TRANSPOSE('Migration Matrix - invol'!P$66:P$71))</f>
        <v>11506.117386476706</v>
      </c>
      <c r="BL7" s="118" cm="1">
        <f t="array" ref="BL7" xml:space="preserve"> SUMPRODUCT($L6:$Q6, TRANSPOSE('Migration Matrix - invol'!Q$66:Q$71))</f>
        <v>11358.872786812184</v>
      </c>
      <c r="BM7" s="118" cm="1">
        <f t="array" ref="BM7" xml:space="preserve"> SUMPRODUCT($L6:$Q6, TRANSPOSE('Migration Matrix - invol'!R$66:R$71))</f>
        <v>11907.570170234774</v>
      </c>
      <c r="BN7" s="61"/>
      <c r="BP7" s="169">
        <f xml:space="preserve"> SUMPRODUCT($L6:$Q6, 'Migration Matrix - invol'!$M$66:$R$66)</f>
        <v>8255.877634049777</v>
      </c>
      <c r="BQ7" s="169">
        <f xml:space="preserve"> SUMPRODUCT($L6:$Q6, 'Migration Matrix - invol'!$M$67:$R$67)</f>
        <v>10256.139444413015</v>
      </c>
      <c r="BR7" s="169">
        <f xml:space="preserve"> SUMPRODUCT($L6:$Q6, 'Migration Matrix - invol'!$M$68:$R$68)</f>
        <v>8654.2900806119069</v>
      </c>
      <c r="BS7" s="169">
        <f xml:space="preserve"> SUMPRODUCT($L6:$Q6, 'Migration Matrix - invol'!$M$69:$R$69)</f>
        <v>8091.0348518648798</v>
      </c>
      <c r="BT7" s="169">
        <f xml:space="preserve"> SUMPRODUCT($L6:$Q6, 'Migration Matrix - invol'!$M$70:$R$70)</f>
        <v>8232.7329954210927</v>
      </c>
      <c r="BU7" s="169">
        <f xml:space="preserve"> SUMPRODUCT($L6:$Q6, 'Migration Matrix - invol'!$M$71:$R$71)</f>
        <v>4064.7749578300163</v>
      </c>
      <c r="BX7" s="61">
        <f t="shared" ref="BX7:BX53" si="26">AB7-AR7-BH7-$K6*($B7-1)*C8</f>
        <v>-9.0949470177292824E-13</v>
      </c>
      <c r="BY7" s="61">
        <f t="shared" ref="BY7:BY54" si="27">AC7-AS7-BI7-$K6*($B7-1)*D8</f>
        <v>0</v>
      </c>
      <c r="BZ7" s="61">
        <f t="shared" ref="BZ7:BZ54" si="28">AD7-AT7-BJ7-$K6*($B7-1)*E8</f>
        <v>-5.4569682106375694E-12</v>
      </c>
      <c r="CA7" s="61">
        <f t="shared" ref="CA7:CA54" si="29">AE7-AU7-BK7-$K6*($B7-1)*F8</f>
        <v>1.8189894035458565E-12</v>
      </c>
      <c r="CB7" s="61">
        <f t="shared" ref="CB7:CB54" si="30">AF7-AV7-BL7-$K6*($B7-1)*G8</f>
        <v>-5.4569682106375694E-12</v>
      </c>
      <c r="CC7" s="61">
        <f t="shared" ref="CC7:CC54" si="31">AG7-AW7-BM7-$K6*($B7-1)*H8</f>
        <v>-1.8189894035458565E-12</v>
      </c>
    </row>
    <row r="8" spans="1:81">
      <c r="A8">
        <f t="shared" si="12"/>
        <v>2024</v>
      </c>
      <c r="B8" s="40">
        <f>Population!B13</f>
        <v>1</v>
      </c>
      <c r="C8" s="117">
        <f t="shared" si="24"/>
        <v>0.16666666666666666</v>
      </c>
      <c r="D8" s="117">
        <f t="shared" si="21"/>
        <v>0.16666666666666666</v>
      </c>
      <c r="E8" s="117">
        <f t="shared" si="21"/>
        <v>0.16666666666666666</v>
      </c>
      <c r="F8" s="117">
        <f t="shared" si="21"/>
        <v>0.16666666666666666</v>
      </c>
      <c r="G8" s="117">
        <f t="shared" si="21"/>
        <v>0.16666666666666666</v>
      </c>
      <c r="H8" s="117">
        <f t="shared" si="21"/>
        <v>0.16666666666666666</v>
      </c>
      <c r="I8" s="116">
        <f t="shared" si="25"/>
        <v>0</v>
      </c>
      <c r="K8" s="52">
        <f>Population!L13</f>
        <v>18379116</v>
      </c>
      <c r="L8" s="114" cm="1">
        <f t="array" ref="L8">IF(($A8-$A$4) &lt;= short_term, SUMPRODUCT($L7:$Q7, TRANSPOSE('Migration Matrix - total'!D$6:D$11)), SUMPRODUCT($L7:$Q7, TRANSPOSE('Migration Matrix - total'!D$18:D$23)))+$K7*($B8-1)*C8</f>
        <v>6303149.3140213955</v>
      </c>
      <c r="M8" s="114" cm="1">
        <f t="array" ref="M8">IF(($A8-$A$4) &lt;= short_term, SUMPRODUCT($L7:$Q7, TRANSPOSE('Migration Matrix - total'!E$6:E$11)), SUMPRODUCT($L7:$Q7, TRANSPOSE('Migration Matrix - total'!E$18:E$23)))+$K7*($B8-1)*D8</f>
        <v>4269200.1141926916</v>
      </c>
      <c r="N8" s="114" cm="1">
        <f t="array" ref="N8">IF(($A8-$A$4) &lt;= short_term, SUMPRODUCT($L7:$Q7, TRANSPOSE('Migration Matrix - total'!F$6:F$11)), SUMPRODUCT($L7:$Q7, TRANSPOSE('Migration Matrix - total'!F$18:F$23)))+$K7*($B8-1)*E8</f>
        <v>5005793.8368245093</v>
      </c>
      <c r="O8" s="114" cm="1">
        <f t="array" ref="O8">IF(($A8-$A$4) &lt;= short_term, SUMPRODUCT($L7:$Q7, TRANSPOSE('Migration Matrix - total'!G$6:G$11)), SUMPRODUCT($L7:$Q7, TRANSPOSE('Migration Matrix - total'!G$18:G$23)))+$K7*($B8-1)*F8</f>
        <v>1099831.9674583753</v>
      </c>
      <c r="P8" s="114" cm="1">
        <f t="array" ref="P8">IF(($A8-$A$4) &lt;= short_term, SUMPRODUCT($L7:$Q7, TRANSPOSE('Migration Matrix - total'!H$6:H$11)), SUMPRODUCT($L7:$Q7, TRANSPOSE('Migration Matrix - total'!H$18:H$23)))+$K7*($B8-1)*G8</f>
        <v>1278895.5826871421</v>
      </c>
      <c r="Q8" s="114" cm="1">
        <f t="array" ref="Q8">IF(($A8-$A$4) &lt;= short_term, SUMPRODUCT($L7:$Q7, TRANSPOSE('Migration Matrix - total'!I$6:I$11)), SUMPRODUCT($L7:$Q7, TRANSPOSE('Migration Matrix - total'!I$18:I$23)))+$K7*($B8-1)*H8</f>
        <v>422245.18481588701</v>
      </c>
      <c r="R8" s="115">
        <f t="shared" si="0"/>
        <v>0</v>
      </c>
      <c r="T8" s="120">
        <f t="shared" si="13"/>
        <v>0.34295171291270998</v>
      </c>
      <c r="U8" s="120">
        <f t="shared" si="14"/>
        <v>0.23228538925336184</v>
      </c>
      <c r="V8" s="120">
        <f t="shared" si="15"/>
        <v>0.27236314504051817</v>
      </c>
      <c r="W8" s="120">
        <f t="shared" si="16"/>
        <v>5.9841396477304735E-2</v>
      </c>
      <c r="X8" s="120">
        <f t="shared" si="17"/>
        <v>6.9584172747325923E-2</v>
      </c>
      <c r="Y8" s="120">
        <f t="shared" si="18"/>
        <v>2.2974183568779203E-2</v>
      </c>
      <c r="AB8" s="60" cm="1">
        <f t="array" ref="AB8">IF(($A8-$A$4)&lt;=short_term,SUMPRODUCT($L7:$Q7,TRANSPOSE('Migration Matrix - total'!N$6:N$11)),SUMPRODUCT($L7:$Q7,TRANSPOSE('Migration Matrix - total'!N$18:N$23)))+$K7*($B8-1)*C8</f>
        <v>15841.454309284285</v>
      </c>
      <c r="AC8" s="60" cm="1">
        <f t="array" ref="AC8">IF(($A8-$A$4)&lt;=short_term,SUMPRODUCT($L7:$Q7,TRANSPOSE('Migration Matrix - total'!O$6:O$11)),SUMPRODUCT($L7:$Q7,TRANSPOSE('Migration Matrix - total'!O$18:O$23)))+$K7*($B8-1)*D8</f>
        <v>8789.8356445049521</v>
      </c>
      <c r="AD8" s="60" cm="1">
        <f t="array" ref="AD8">IF(($A8-$A$4)&lt;=short_term,SUMPRODUCT($L7:$Q7,TRANSPOSE('Migration Matrix - total'!P$6:P$11)),SUMPRODUCT($L7:$Q7,TRANSPOSE('Migration Matrix - total'!P$18:P$23)))+$K7*($B8-1)*E8</f>
        <v>26332.749494730288</v>
      </c>
      <c r="AE8" s="60" cm="1">
        <f t="array" ref="AE8">IF(($A8-$A$4)&lt;=short_term,SUMPRODUCT($L7:$Q7,TRANSPOSE('Migration Matrix - total'!Q$6:Q$11)),SUMPRODUCT($L7:$Q7,TRANSPOSE('Migration Matrix - total'!Q$18:Q$23)))+$K7*($B8-1)*F8</f>
        <v>37070.270126327043</v>
      </c>
      <c r="AF8" s="60" cm="1">
        <f t="array" ref="AF8">IF(($A8-$A$4)&lt;=short_term,SUMPRODUCT($L7:$Q7,TRANSPOSE('Migration Matrix - total'!R$6:R$11)),SUMPRODUCT($L7:$Q7,TRANSPOSE('Migration Matrix - total'!R$18:R$23)))+$K7*($B8-1)*G8</f>
        <v>17699.696563190522</v>
      </c>
      <c r="AG8" s="60" cm="1">
        <f t="array" ref="AG8">IF(($A8-$A$4)&lt;=short_term,SUMPRODUCT($L7:$Q7,TRANSPOSE('Migration Matrix - total'!S$6:S$11)),SUMPRODUCT($L7:$Q7,TRANSPOSE('Migration Matrix - total'!S$18:S$23)))+$K7*($B8-1)*H8</f>
        <v>36908.353705345864</v>
      </c>
      <c r="AJ8" s="60" cm="1">
        <f t="array" ref="AJ8" xml:space="preserve"> L7* IF(($A8-$A$4) &lt;= short_term, 1-INDEX('Migration Matrix - total'!$D$6:$I$11, RIGHT(AJ$2,1), RIGHT(AJ$2,1)), 1-INDEX('Migration Matrix - total'!$D$18:$I$23, RIGHT(AJ$2,1), RIGHT(AJ$2,1)))</f>
        <v>49908.379561813061</v>
      </c>
      <c r="AK8" s="60" cm="1">
        <f t="array" ref="AK8" xml:space="preserve"> M7* IF(($A8-$A$4) &lt;= short_term, 1-INDEX('Migration Matrix - total'!$D$6:$I$11, RIGHT(AK$2,1), RIGHT(AK$2,1)), 1-INDEX('Migration Matrix - total'!$D$18:$I$23, RIGHT(AK$2,1), RIGHT(AK$2,1)))</f>
        <v>47602.486916081769</v>
      </c>
      <c r="AL8" s="60" cm="1">
        <f t="array" ref="AL8" xml:space="preserve"> N7* IF(($A8-$A$4) &lt;= short_term, 1-INDEX('Migration Matrix - total'!$D$6:$I$11, RIGHT(AL$2,1), RIGHT(AL$2,1)), 1-INDEX('Migration Matrix - total'!$D$18:$I$23, RIGHT(AL$2,1), RIGHT(AL$2,1)))</f>
        <v>31057.081419101505</v>
      </c>
      <c r="AM8" s="60" cm="1">
        <f t="array" ref="AM8" xml:space="preserve"> O7* IF(($A8-$A$4) &lt;= short_term, 1-INDEX('Migration Matrix - total'!$D$6:$I$11, RIGHT(AM$2,1), RIGHT(AM$2,1)), 1-INDEX('Migration Matrix - total'!$D$18:$I$23, RIGHT(AM$2,1), RIGHT(AM$2,1)))</f>
        <v>2484.040266534982</v>
      </c>
      <c r="AN8" s="60" cm="1">
        <f t="array" ref="AN8" xml:space="preserve"> P7* IF(($A8-$A$4) &lt;= short_term, 1-INDEX('Migration Matrix - total'!$D$6:$I$11, RIGHT(AN$2,1), RIGHT(AN$2,1)), 1-INDEX('Migration Matrix - total'!$D$18:$I$23, RIGHT(AN$2,1), RIGHT(AN$2,1)))</f>
        <v>10583.2783348394</v>
      </c>
      <c r="AO8" s="60" cm="1">
        <f t="array" ref="AO8" xml:space="preserve"> Q7* IF(($A8-$A$4) &lt;= short_term, 1-INDEX('Migration Matrix - total'!$D$6:$I$11, RIGHT(AO$2,1), RIGHT(AO$2,1)), 1-INDEX('Migration Matrix - total'!$D$18:$I$23, RIGHT(AO$2,1), RIGHT(AO$2,1)))</f>
        <v>1007.0933450121551</v>
      </c>
      <c r="AP8" s="61">
        <f t="shared" si="22"/>
        <v>0</v>
      </c>
      <c r="AR8" s="118" cm="1">
        <f t="array" ref="AR8" xml:space="preserve"> IF(($A8-$A$4) &lt;= short_term, SUMPRODUCT($L7:$Q7, TRANSPOSE('Migration Matrix - vol'!C$65:C$70)), SUMPRODUCT($L7:$Q7, TRANSPOSE('Migration Matrix - vol'!C$77:C$82)))</f>
        <v>8252.6953027862328</v>
      </c>
      <c r="AS8" s="118" cm="1">
        <f t="array" ref="AS8" xml:space="preserve"> IF(($A8-$A$4) &lt;= short_term, SUMPRODUCT($L7:$Q7, TRANSPOSE('Migration Matrix - vol'!D$65:D$70)), SUMPRODUCT($L7:$Q7, TRANSPOSE('Migration Matrix - vol'!D$77:D$82)))</f>
        <v>0</v>
      </c>
      <c r="AT8" s="118" cm="1">
        <f t="array" ref="AT8" xml:space="preserve"> IF(($A8-$A$4) &lt;= short_term, SUMPRODUCT($L7:$Q7, TRANSPOSE('Migration Matrix - vol'!E$65:E$70)), SUMPRODUCT($L7:$Q7, TRANSPOSE('Migration Matrix - vol'!E$77:E$82)))</f>
        <v>17625.646005504947</v>
      </c>
      <c r="AU8" s="118" cm="1">
        <f t="array" ref="AU8" xml:space="preserve"> IF(($A8-$A$4) &lt;= short_term, SUMPRODUCT($L7:$Q7, TRANSPOSE('Migration Matrix - vol'!F$65:F$70)), SUMPRODUCT($L7:$Q7, TRANSPOSE('Migration Matrix - vol'!F$77:F$82)))</f>
        <v>25607.782078988865</v>
      </c>
      <c r="AV8" s="118" cm="1">
        <f t="array" ref="AV8" xml:space="preserve"> IF(($A8-$A$4) &lt;= short_term, SUMPRODUCT($L7:$Q7, TRANSPOSE('Migration Matrix - vol'!G$65:G$70)), SUMPRODUCT($L7:$Q7, TRANSPOSE('Migration Matrix - vol'!G$77:G$82)))</f>
        <v>6371.692199350583</v>
      </c>
      <c r="AW8" s="118" cm="1">
        <f t="array" ref="AW8" xml:space="preserve"> IF(($A8-$A$4) &lt;= short_term, SUMPRODUCT($L7:$Q7, TRANSPOSE('Migration Matrix - vol'!H$65:H$70)), SUMPRODUCT($L7:$Q7, TRANSPOSE('Migration Matrix - vol'!H$77:H$82)))</f>
        <v>25036.366741166705</v>
      </c>
      <c r="AZ8" s="60" cm="1">
        <f t="array" ref="AZ8" xml:space="preserve"> L7* IF(($A8-$A$4) &lt;= short_term, 1-INDEX('Migration Matrix - vol'!$AF$65:$AK$70, RIGHT(AZ$2,1), RIGHT(AZ$2,1)), 1-INDEX('Migration Matrix - vol'!$AF$77:$AK$82, RIGHT(AZ$2,1), RIGHT(AZ$2,1)))</f>
        <v>28118.852108156134</v>
      </c>
      <c r="BA8" s="60" cm="1">
        <f t="array" ref="BA8" xml:space="preserve"> M7* IF(($A8-$A$4) &lt;= short_term, 1-INDEX('Migration Matrix - vol'!$AF$65:$AK$70, RIGHT(BA$2,1), RIGHT(BA$2,1)), 1-INDEX('Migration Matrix - vol'!$AF$77:$AK$82, RIGHT(BA$2,1), RIGHT(BA$2,1)))</f>
        <v>31858.460996752918</v>
      </c>
      <c r="BB8" s="60" cm="1">
        <f t="array" ref="BB8" xml:space="preserve"> N7* IF(($A8-$A$4) &lt;= short_term, 1-INDEX('Migration Matrix - vol'!$AF$65:$AK$70, RIGHT(BB$2,1), RIGHT(BB$2,1)), 1-INDEX('Migration Matrix - vol'!$AF$77:$AK$82, RIGHT(BB$2,1), RIGHT(BB$2,1)))</f>
        <v>14821.441471323518</v>
      </c>
      <c r="BC8" s="60" cm="1">
        <f t="array" ref="BC8" xml:space="preserve"> O7* IF(($A8-$A$4) &lt;= short_term, 1-INDEX('Migration Matrix - vol'!$AF$65:$AK$70, RIGHT(BC$2,1), RIGHT(BC$2,1)), 1-INDEX('Migration Matrix - vol'!$AF$77:$AK$82, RIGHT(BC$2,1), RIGHT(BC$2,1)))</f>
        <v>0</v>
      </c>
      <c r="BD8" s="60" cm="1">
        <f t="array" ref="BD8" xml:space="preserve"> P7* IF(($A8-$A$4) &lt;= short_term, 1-INDEX('Migration Matrix - vol'!$AF$65:$AK$70, RIGHT(BD$2,1), RIGHT(BD$2,1)), 1-INDEX('Migration Matrix - vol'!$AF$77:$AK$82, RIGHT(BD$2,1), RIGHT(BD$2,1)))</f>
        <v>7524.0124137425955</v>
      </c>
      <c r="BE8" s="60" cm="1">
        <f t="array" ref="BE8" xml:space="preserve"> Q7* IF(($A8-$A$4) &lt;= short_term, 1-INDEX('Migration Matrix - vol'!$AF$65:$AK$70, RIGHT(BE$2,1), RIGHT(BE$2,1)), 1-INDEX('Migration Matrix - vol'!$AF$77:$AK$82, RIGHT(BE$2,1), RIGHT(BE$2,1)))</f>
        <v>571.41533782215936</v>
      </c>
      <c r="BF8" s="61"/>
      <c r="BH8" s="118" cm="1">
        <f t="array" ref="BH8" xml:space="preserve"> SUMPRODUCT($L7:$Q7, TRANSPOSE('Migration Matrix - invol'!M$66:M$71))</f>
        <v>7588.7590064980523</v>
      </c>
      <c r="BI8" s="118" cm="1">
        <f t="array" ref="BI8" xml:space="preserve"> SUMPRODUCT($L7:$Q7, TRANSPOSE('Migration Matrix - invol'!N$66:N$71))</f>
        <v>8789.8356445049521</v>
      </c>
      <c r="BJ8" s="118" cm="1">
        <f t="array" ref="BJ8" xml:space="preserve"> SUMPRODUCT($L7:$Q7, TRANSPOSE('Migration Matrix - invol'!O$66:O$71))</f>
        <v>8707.103489225341</v>
      </c>
      <c r="BK8" s="118" cm="1">
        <f t="array" ref="BK8" xml:space="preserve"> SUMPRODUCT($L7:$Q7, TRANSPOSE('Migration Matrix - invol'!P$66:P$71))</f>
        <v>11462.488047338184</v>
      </c>
      <c r="BL8" s="118" cm="1">
        <f t="array" ref="BL8" xml:space="preserve"> SUMPRODUCT($L7:$Q7, TRANSPOSE('Migration Matrix - invol'!Q$66:Q$71))</f>
        <v>11328.004363839938</v>
      </c>
      <c r="BM8" s="118" cm="1">
        <f t="array" ref="BM8" xml:space="preserve"> SUMPRODUCT($L7:$Q7, TRANSPOSE('Migration Matrix - invol'!R$66:R$71))</f>
        <v>11871.986964179165</v>
      </c>
      <c r="BP8" s="169">
        <f xml:space="preserve"> SUMPRODUCT($L7:$Q7, 'Migration Matrix - invol'!$M$66:$R$66)</f>
        <v>8279.533063579227</v>
      </c>
      <c r="BQ8" s="169">
        <f xml:space="preserve"> SUMPRODUCT($L7:$Q7, 'Migration Matrix - invol'!$M$67:$R$67)</f>
        <v>10284.826257435912</v>
      </c>
      <c r="BR8" s="169">
        <f xml:space="preserve"> SUMPRODUCT($L7:$Q7, 'Migration Matrix - invol'!$M$68:$R$68)</f>
        <v>8657.4023289110864</v>
      </c>
      <c r="BS8" s="169">
        <f xml:space="preserve"> SUMPRODUCT($L7:$Q7, 'Migration Matrix - invol'!$M$69:$R$69)</f>
        <v>8074.8224345534745</v>
      </c>
      <c r="BT8" s="169">
        <f xml:space="preserve"> SUMPRODUCT($L7:$Q7, 'Migration Matrix - invol'!$M$70:$R$70)</f>
        <v>8229.2826162486108</v>
      </c>
      <c r="BU8" s="169">
        <f xml:space="preserve"> SUMPRODUCT($L7:$Q7, 'Migration Matrix - invol'!$M$71:$R$71)</f>
        <v>4056.6484805155269</v>
      </c>
      <c r="BX8" s="61">
        <f t="shared" si="26"/>
        <v>0</v>
      </c>
      <c r="BY8" s="61">
        <f t="shared" si="27"/>
        <v>0</v>
      </c>
      <c r="BZ8" s="61">
        <f t="shared" si="28"/>
        <v>0</v>
      </c>
      <c r="CA8" s="61">
        <f t="shared" si="29"/>
        <v>-5.4569682106375694E-12</v>
      </c>
      <c r="CB8" s="61">
        <f t="shared" si="30"/>
        <v>1.8189894035458565E-12</v>
      </c>
      <c r="CC8" s="61">
        <f t="shared" si="31"/>
        <v>-5.4569682106375694E-12</v>
      </c>
    </row>
    <row r="9" spans="1:81">
      <c r="A9">
        <f t="shared" si="12"/>
        <v>2025</v>
      </c>
      <c r="B9" s="40">
        <f>Population!B14</f>
        <v>1</v>
      </c>
      <c r="C9" s="117">
        <f t="shared" si="24"/>
        <v>0.16666666666666666</v>
      </c>
      <c r="D9" s="117">
        <f t="shared" si="21"/>
        <v>0.16666666666666666</v>
      </c>
      <c r="E9" s="117">
        <f t="shared" si="21"/>
        <v>0.16666666666666666</v>
      </c>
      <c r="F9" s="117">
        <f t="shared" si="21"/>
        <v>0.16666666666666666</v>
      </c>
      <c r="G9" s="117">
        <f t="shared" si="21"/>
        <v>0.16666666666666666</v>
      </c>
      <c r="H9" s="117">
        <f t="shared" si="21"/>
        <v>0.16666666666666666</v>
      </c>
      <c r="I9" s="116">
        <f t="shared" si="25"/>
        <v>0</v>
      </c>
      <c r="K9" s="52">
        <f>Population!L14</f>
        <v>18379116</v>
      </c>
      <c r="L9" s="114" cm="1">
        <f t="array" ref="L9">IF(($A9-$A$4) &lt;= short_term, SUMPRODUCT($L8:$Q8, TRANSPOSE('Migration Matrix - total'!D$6:D$11)), SUMPRODUCT($L8:$Q8, TRANSPOSE('Migration Matrix - total'!D$18:D$23)))+$K8*($B9-1)*C9</f>
        <v>6269300.0224063555</v>
      </c>
      <c r="M9" s="114" cm="1">
        <f t="array" ref="M9">IF(($A9-$A$4) &lt;= short_term, SUMPRODUCT($L8:$Q8, TRANSPOSE('Migration Matrix - total'!E$6:E$11)), SUMPRODUCT($L8:$Q8, TRANSPOSE('Migration Matrix - total'!E$18:E$23)))+$K8*($B9-1)*D9</f>
        <v>4230817.5230915006</v>
      </c>
      <c r="N9" s="114" cm="1">
        <f t="array" ref="N9">IF(($A9-$A$4) &lt;= short_term, SUMPRODUCT($L8:$Q8, TRANSPOSE('Migration Matrix - total'!F$6:F$11)), SUMPRODUCT($L8:$Q8, TRANSPOSE('Migration Matrix - total'!F$18:F$23)))+$K8*($B9-1)*E9</f>
        <v>5000977.3520816565</v>
      </c>
      <c r="O9" s="114" cm="1">
        <f t="array" ref="O9">IF(($A9-$A$4) &lt;= short_term, SUMPRODUCT($L8:$Q8, TRANSPOSE('Migration Matrix - total'!G$6:G$11)), SUMPRODUCT($L8:$Q8, TRANSPOSE('Migration Matrix - total'!G$18:G$23)))+$K8*($B9-1)*F9</f>
        <v>1134243.0452224172</v>
      </c>
      <c r="P9" s="114" cm="1">
        <f t="array" ref="P9">IF(($A9-$A$4) &lt;= short_term, SUMPRODUCT($L8:$Q8, TRANSPOSE('Migration Matrix - total'!H$6:H$11)), SUMPRODUCT($L8:$Q8, TRANSPOSE('Migration Matrix - total'!H$18:H$23)))+$K8*($B9-1)*G9</f>
        <v>1285864.7796104413</v>
      </c>
      <c r="Q9" s="114" cm="1">
        <f t="array" ref="Q9">IF(($A9-$A$4) &lt;= short_term, SUMPRODUCT($L8:$Q8, TRANSPOSE('Migration Matrix - total'!I$6:I$11)), SUMPRODUCT($L8:$Q8, TRANSPOSE('Migration Matrix - total'!I$18:I$23)))+$K8*($B9-1)*H9</f>
        <v>457913.27758762997</v>
      </c>
      <c r="R9" s="115">
        <f t="shared" si="0"/>
        <v>0</v>
      </c>
      <c r="T9" s="120">
        <f t="shared" si="13"/>
        <v>0.34110998714009727</v>
      </c>
      <c r="U9" s="120">
        <f t="shared" si="14"/>
        <v>0.23019700855533534</v>
      </c>
      <c r="V9" s="120">
        <f t="shared" si="15"/>
        <v>0.2721010821239529</v>
      </c>
      <c r="W9" s="120">
        <f t="shared" si="16"/>
        <v>6.1713688798874615E-2</v>
      </c>
      <c r="X9" s="120">
        <f t="shared" si="17"/>
        <v>6.9963363831559766E-2</v>
      </c>
      <c r="Y9" s="120">
        <f t="shared" si="18"/>
        <v>2.4914869550180213E-2</v>
      </c>
      <c r="AB9" s="60" cm="1">
        <f t="array" ref="AB9">IF(($A9-$A$4)&lt;=short_term,SUMPRODUCT($L8:$Q8,TRANSPOSE('Migration Matrix - total'!N$6:N$11)),SUMPRODUCT($L8:$Q8,TRANSPOSE('Migration Matrix - total'!N$18:N$23)))+$K8*($B9-1)*C9</f>
        <v>15790.795849452621</v>
      </c>
      <c r="AC9" s="60" cm="1">
        <f t="array" ref="AC9">IF(($A9-$A$4)&lt;=short_term,SUMPRODUCT($L8:$Q8,TRANSPOSE('Migration Matrix - total'!O$6:O$11)),SUMPRODUCT($L8:$Q8,TRANSPOSE('Migration Matrix - total'!O$18:O$23)))+$K8*($B9-1)*D9</f>
        <v>8791.0255155389368</v>
      </c>
      <c r="AD9" s="60" cm="1">
        <f t="array" ref="AD9">IF(($A9-$A$4)&lt;=short_term,SUMPRODUCT($L8:$Q8,TRANSPOSE('Migration Matrix - total'!P$6:P$11)),SUMPRODUCT($L8:$Q8,TRANSPOSE('Migration Matrix - total'!P$18:P$23)))+$K8*($B9-1)*E9</f>
        <v>26211.313485113067</v>
      </c>
      <c r="AE9" s="60" cm="1">
        <f t="array" ref="AE9">IF(($A9-$A$4)&lt;=short_term,SUMPRODUCT($L8:$Q8,TRANSPOSE('Migration Matrix - total'!Q$6:Q$11)),SUMPRODUCT($L8:$Q8,TRANSPOSE('Migration Matrix - total'!Q$18:Q$23)))+$K8*($B9-1)*F9</f>
        <v>36975.769456447066</v>
      </c>
      <c r="AF9" s="60" cm="1">
        <f t="array" ref="AF9">IF(($A9-$A$4)&lt;=short_term,SUMPRODUCT($L8:$Q8,TRANSPOSE('Migration Matrix - total'!R$6:R$11)),SUMPRODUCT($L8:$Q8,TRANSPOSE('Migration Matrix - total'!R$18:R$23)))+$K8*($B9-1)*G9</f>
        <v>17611.695472592906</v>
      </c>
      <c r="AG9" s="60" cm="1">
        <f t="array" ref="AG9">IF(($A9-$A$4)&lt;=short_term,SUMPRODUCT($L8:$Q8,TRANSPOSE('Migration Matrix - total'!S$6:S$11)),SUMPRODUCT($L8:$Q8,TRANSPOSE('Migration Matrix - total'!S$18:S$23)))+$K8*($B9-1)*H9</f>
        <v>36768.77092059901</v>
      </c>
      <c r="AJ9" s="60" cm="1">
        <f t="array" ref="AJ9" xml:space="preserve"> L8* IF(($A9-$A$4) &lt;= short_term, 1-INDEX('Migration Matrix - total'!$D$6:$I$11, RIGHT(AJ$2,1), RIGHT(AJ$2,1)), 1-INDEX('Migration Matrix - total'!$D$18:$I$23, RIGHT(AJ$2,1), RIGHT(AJ$2,1)))</f>
        <v>49640.087464492753</v>
      </c>
      <c r="AK9" s="60" cm="1">
        <f t="array" ref="AK9" xml:space="preserve"> M8* IF(($A9-$A$4) &lt;= short_term, 1-INDEX('Migration Matrix - total'!$D$6:$I$11, RIGHT(AK$2,1), RIGHT(AK$2,1)), 1-INDEX('Migration Matrix - total'!$D$18:$I$23, RIGHT(AK$2,1), RIGHT(AK$2,1)))</f>
        <v>47173.616616730513</v>
      </c>
      <c r="AL9" s="60" cm="1">
        <f t="array" ref="AL9" xml:space="preserve"> N8* IF(($A9-$A$4) &lt;= short_term, 1-INDEX('Migration Matrix - total'!$D$6:$I$11, RIGHT(AL$2,1), RIGHT(AL$2,1)), 1-INDEX('Migration Matrix - total'!$D$18:$I$23, RIGHT(AL$2,1), RIGHT(AL$2,1)))</f>
        <v>31027.798227965468</v>
      </c>
      <c r="AM9" s="60" cm="1">
        <f t="array" ref="AM9" xml:space="preserve"> O8* IF(($A9-$A$4) &lt;= short_term, 1-INDEX('Migration Matrix - total'!$D$6:$I$11, RIGHT(AM$2,1), RIGHT(AM$2,1)), 1-INDEX('Migration Matrix - total'!$D$18:$I$23, RIGHT(AM$2,1), RIGHT(AM$2,1)))</f>
        <v>2564.6916924050684</v>
      </c>
      <c r="AN9" s="60" cm="1">
        <f t="array" ref="AN9" xml:space="preserve"> P8* IF(($A9-$A$4) &lt;= short_term, 1-INDEX('Migration Matrix - total'!$D$6:$I$11, RIGHT(AN$2,1), RIGHT(AN$2,1)), 1-INDEX('Migration Matrix - total'!$D$18:$I$23, RIGHT(AN$2,1), RIGHT(AN$2,1)))</f>
        <v>10642.498549293703</v>
      </c>
      <c r="AO9" s="60" cm="1">
        <f t="array" ref="AO9" xml:space="preserve"> Q8* IF(($A9-$A$4) &lt;= short_term, 1-INDEX('Migration Matrix - total'!$D$6:$I$11, RIGHT(AO$2,1), RIGHT(AO$2,1)), 1-INDEX('Migration Matrix - total'!$D$18:$I$23, RIGHT(AO$2,1), RIGHT(AO$2,1)))</f>
        <v>1100.6781488560171</v>
      </c>
      <c r="AP9" s="61">
        <f t="shared" si="22"/>
        <v>0</v>
      </c>
      <c r="AR9" s="118" cm="1">
        <f t="array" ref="AR9" xml:space="preserve"> IF(($A9-$A$4) &lt;= short_term, SUMPRODUCT($L8:$Q8, TRANSPOSE('Migration Matrix - vol'!C$65:C$70)), SUMPRODUCT($L8:$Q8, TRANSPOSE('Migration Matrix - vol'!C$77:C$82)))</f>
        <v>8205.8155343581184</v>
      </c>
      <c r="AS9" s="118" cm="1">
        <f t="array" ref="AS9" xml:space="preserve"> IF(($A9-$A$4) &lt;= short_term, SUMPRODUCT($L8:$Q8, TRANSPOSE('Migration Matrix - vol'!D$65:D$70)), SUMPRODUCT($L8:$Q8, TRANSPOSE('Migration Matrix - vol'!D$77:D$82)))</f>
        <v>0</v>
      </c>
      <c r="AT9" s="118" cm="1">
        <f t="array" ref="AT9" xml:space="preserve"> IF(($A9-$A$4) &lt;= short_term, SUMPRODUCT($L8:$Q8, TRANSPOSE('Migration Matrix - vol'!E$65:E$70)), SUMPRODUCT($L8:$Q8, TRANSPOSE('Migration Matrix - vol'!E$77:E$82)))</f>
        <v>17528.380137103424</v>
      </c>
      <c r="AU9" s="118" cm="1">
        <f t="array" ref="AU9" xml:space="preserve"> IF(($A9-$A$4) &lt;= short_term, SUMPRODUCT($L8:$Q8, TRANSPOSE('Migration Matrix - vol'!F$65:F$70)), SUMPRODUCT($L8:$Q8, TRANSPOSE('Migration Matrix - vol'!F$77:F$82)))</f>
        <v>25556.627910466144</v>
      </c>
      <c r="AV9" s="118" cm="1">
        <f t="array" ref="AV9" xml:space="preserve"> IF(($A9-$A$4) &lt;= short_term, SUMPRODUCT($L8:$Q8, TRANSPOSE('Migration Matrix - vol'!G$65:G$70)), SUMPRODUCT($L8:$Q8, TRANSPOSE('Migration Matrix - vol'!G$77:G$82)))</f>
        <v>6314.2870149171131</v>
      </c>
      <c r="AW9" s="118" cm="1">
        <f t="array" ref="AW9" xml:space="preserve"> IF(($A9-$A$4) &lt;= short_term, SUMPRODUCT($L8:$Q8, TRANSPOSE('Migration Matrix - vol'!H$65:H$70)), SUMPRODUCT($L8:$Q8, TRANSPOSE('Migration Matrix - vol'!H$77:H$82)))</f>
        <v>24932.113430872956</v>
      </c>
      <c r="AZ9" s="60" cm="1">
        <f t="array" ref="AZ9" xml:space="preserve"> L8* IF(($A9-$A$4) &lt;= short_term, 1-INDEX('Migration Matrix - vol'!$AF$65:$AK$70, RIGHT(AZ$2,1), RIGHT(AZ$2,1)), 1-INDEX('Migration Matrix - vol'!$AF$77:$AK$82, RIGHT(AZ$2,1), RIGHT(AZ$2,1)))</f>
        <v>27967.693808235919</v>
      </c>
      <c r="BA9" s="60" cm="1">
        <f t="array" ref="BA9" xml:space="preserve"> M8* IF(($A9-$A$4) &lt;= short_term, 1-INDEX('Migration Matrix - vol'!$AF$65:$AK$70, RIGHT(BA$2,1), RIGHT(BA$2,1)), 1-INDEX('Migration Matrix - vol'!$AF$77:$AK$82, RIGHT(BA$2,1), RIGHT(BA$2,1)))</f>
        <v>31571.435074585563</v>
      </c>
      <c r="BB9" s="60" cm="1">
        <f t="array" ref="BB9" xml:space="preserve"> N8* IF(($A9-$A$4) &lt;= short_term, 1-INDEX('Migration Matrix - vol'!$AF$65:$AK$70, RIGHT(BB$2,1), RIGHT(BB$2,1)), 1-INDEX('Migration Matrix - vol'!$AF$77:$AK$82, RIGHT(BB$2,1), RIGHT(BB$2,1)))</f>
        <v>14807.46658753906</v>
      </c>
      <c r="BC9" s="60" cm="1">
        <f t="array" ref="BC9" xml:space="preserve"> O8* IF(($A9-$A$4) &lt;= short_term, 1-INDEX('Migration Matrix - vol'!$AF$65:$AK$70, RIGHT(BC$2,1), RIGHT(BC$2,1)), 1-INDEX('Migration Matrix - vol'!$AF$77:$AK$82, RIGHT(BC$2,1), RIGHT(BC$2,1)))</f>
        <v>0</v>
      </c>
      <c r="BD9" s="60" cm="1">
        <f t="array" ref="BD9" xml:space="preserve"> P8* IF(($A9-$A$4) &lt;= short_term, 1-INDEX('Migration Matrix - vol'!$AF$65:$AK$70, RIGHT(BD$2,1), RIGHT(BD$2,1)), 1-INDEX('Migration Matrix - vol'!$AF$77:$AK$82, RIGHT(BD$2,1), RIGHT(BD$2,1)))</f>
        <v>7566.1140777640239</v>
      </c>
      <c r="BE9" s="60" cm="1">
        <f t="array" ref="BE9" xml:space="preserve"> Q8* IF(($A9-$A$4) &lt;= short_term, 1-INDEX('Migration Matrix - vol'!$AF$65:$AK$70, RIGHT(BE$2,1), RIGHT(BE$2,1)), 1-INDEX('Migration Matrix - vol'!$AF$77:$AK$82, RIGHT(BE$2,1), RIGHT(BE$2,1)))</f>
        <v>624.51447959318898</v>
      </c>
      <c r="BF9" s="61"/>
      <c r="BH9" s="118" cm="1">
        <f t="array" ref="BH9" xml:space="preserve"> SUMPRODUCT($L8:$Q8, TRANSPOSE('Migration Matrix - invol'!M$66:M$71))</f>
        <v>7584.9803150945027</v>
      </c>
      <c r="BI9" s="118" cm="1">
        <f t="array" ref="BI9" xml:space="preserve"> SUMPRODUCT($L8:$Q8, TRANSPOSE('Migration Matrix - invol'!N$66:N$71))</f>
        <v>8791.0255155389368</v>
      </c>
      <c r="BJ9" s="118" cm="1">
        <f t="array" ref="BJ9" xml:space="preserve"> SUMPRODUCT($L8:$Q8, TRANSPOSE('Migration Matrix - invol'!O$66:O$71))</f>
        <v>8682.9333480096484</v>
      </c>
      <c r="BK9" s="118" cm="1">
        <f t="array" ref="BK9" xml:space="preserve"> SUMPRODUCT($L8:$Q8, TRANSPOSE('Migration Matrix - invol'!P$66:P$71))</f>
        <v>11419.141545980923</v>
      </c>
      <c r="BL9" s="118" cm="1">
        <f t="array" ref="BL9" xml:space="preserve"> SUMPRODUCT($L8:$Q8, TRANSPOSE('Migration Matrix - invol'!Q$66:Q$71))</f>
        <v>11297.408457675794</v>
      </c>
      <c r="BM9" s="118" cm="1">
        <f t="array" ref="BM9" xml:space="preserve"> SUMPRODUCT($L8:$Q8, TRANSPOSE('Migration Matrix - invol'!R$66:R$71))</f>
        <v>11836.657489726054</v>
      </c>
      <c r="BP9" s="169">
        <f xml:space="preserve"> SUMPRODUCT($L8:$Q8, 'Migration Matrix - invol'!$M$66:$R$66)</f>
        <v>8303.037334756269</v>
      </c>
      <c r="BQ9" s="169">
        <f xml:space="preserve"> SUMPRODUCT($L8:$Q8, 'Migration Matrix - invol'!$M$67:$R$67)</f>
        <v>10313.195132872694</v>
      </c>
      <c r="BR9" s="169">
        <f xml:space="preserve"> SUMPRODUCT($L8:$Q8, 'Migration Matrix - invol'!$M$68:$R$68)</f>
        <v>8660.5746048756919</v>
      </c>
      <c r="BS9" s="169">
        <f xml:space="preserve"> SUMPRODUCT($L8:$Q8, 'Migration Matrix - invol'!$M$69:$R$69)</f>
        <v>8058.692149379458</v>
      </c>
      <c r="BT9" s="169">
        <f xml:space="preserve"> SUMPRODUCT($L8:$Q8, 'Migration Matrix - invol'!$M$70:$R$70)</f>
        <v>8225.9036194866912</v>
      </c>
      <c r="BU9" s="169">
        <f xml:space="preserve"> SUMPRODUCT($L8:$Q8, 'Migration Matrix - invol'!$M$71:$R$71)</f>
        <v>4048.5747985396542</v>
      </c>
      <c r="BX9" s="61">
        <f t="shared" si="26"/>
        <v>0</v>
      </c>
      <c r="BY9" s="61">
        <f t="shared" si="27"/>
        <v>0</v>
      </c>
      <c r="BZ9" s="61">
        <f t="shared" si="28"/>
        <v>-5.4569682106375694E-12</v>
      </c>
      <c r="CA9" s="61">
        <f t="shared" si="29"/>
        <v>-1.8189894035458565E-12</v>
      </c>
      <c r="CB9" s="61">
        <f t="shared" si="30"/>
        <v>-1.8189894035458565E-12</v>
      </c>
      <c r="CC9" s="61">
        <f t="shared" si="31"/>
        <v>0</v>
      </c>
    </row>
    <row r="10" spans="1:81">
      <c r="A10">
        <f t="shared" si="12"/>
        <v>2026</v>
      </c>
      <c r="B10" s="40">
        <f>Population!B15</f>
        <v>1</v>
      </c>
      <c r="C10" s="117">
        <f t="shared" si="24"/>
        <v>0.16666666666666666</v>
      </c>
      <c r="D10" s="117">
        <f t="shared" si="21"/>
        <v>0.16666666666666666</v>
      </c>
      <c r="E10" s="117">
        <f t="shared" si="21"/>
        <v>0.16666666666666666</v>
      </c>
      <c r="F10" s="117">
        <f t="shared" si="21"/>
        <v>0.16666666666666666</v>
      </c>
      <c r="G10" s="117">
        <f t="shared" si="21"/>
        <v>0.16666666666666666</v>
      </c>
      <c r="H10" s="117">
        <f t="shared" si="21"/>
        <v>0.16666666666666666</v>
      </c>
      <c r="I10" s="116">
        <f t="shared" si="25"/>
        <v>0</v>
      </c>
      <c r="K10" s="52">
        <f>Population!L15</f>
        <v>18379116</v>
      </c>
      <c r="L10" s="114" cm="1">
        <f t="array" ref="L10">IF(($A10-$A$4) &lt;= short_term, SUMPRODUCT($L9:$Q9, TRANSPOSE('Migration Matrix - total'!D$6:D$11)), SUMPRODUCT($L9:$Q9, TRANSPOSE('Migration Matrix - total'!D$18:D$23)))+$K9*($B10-1)*C10</f>
        <v>6247465.4928618846</v>
      </c>
      <c r="M10" s="114" cm="1">
        <f t="array" ref="M10">IF(($A10-$A$4) &lt;= short_term, SUMPRODUCT($L9:$Q9, TRANSPOSE('Migration Matrix - total'!E$6:E$11)), SUMPRODUCT($L9:$Q9, TRANSPOSE('Migration Matrix - total'!E$18:E$23)))+$K9*($B10-1)*D10</f>
        <v>4211638.2273186455</v>
      </c>
      <c r="N10" s="114" cm="1">
        <f t="array" ref="N10">IF(($A10-$A$4) &lt;= short_term, SUMPRODUCT($L9:$Q9, TRANSPOSE('Migration Matrix - total'!F$6:F$11)), SUMPRODUCT($L9:$Q9, TRANSPOSE('Migration Matrix - total'!F$18:F$23)))+$K9*($B10-1)*E10</f>
        <v>4994486.6357973311</v>
      </c>
      <c r="O10" s="114" cm="1">
        <f t="array" ref="O10">IF(($A10-$A$4) &lt;= short_term, SUMPRODUCT($L9:$Q9, TRANSPOSE('Migration Matrix - total'!G$6:G$11)), SUMPRODUCT($L9:$Q9, TRANSPOSE('Migration Matrix - total'!G$18:G$23)))+$K9*($B10-1)*F10</f>
        <v>1153171.9561946581</v>
      </c>
      <c r="P10" s="114" cm="1">
        <f t="array" ref="P10">IF(($A10-$A$4) &lt;= short_term, SUMPRODUCT($L9:$Q9, TRANSPOSE('Migration Matrix - total'!H$6:H$11)), SUMPRODUCT($L9:$Q9, TRANSPOSE('Migration Matrix - total'!H$18:H$23)))+$K9*($B10-1)*G10</f>
        <v>1293499.021786314</v>
      </c>
      <c r="Q10" s="114" cm="1">
        <f t="array" ref="Q10">IF(($A10-$A$4) &lt;= short_term, SUMPRODUCT($L9:$Q9, TRANSPOSE('Migration Matrix - total'!I$6:I$11)), SUMPRODUCT($L9:$Q9, TRANSPOSE('Migration Matrix - total'!I$18:I$23)))+$K9*($B10-1)*H10</f>
        <v>478854.66604116786</v>
      </c>
      <c r="R10" s="115">
        <f t="shared" si="0"/>
        <v>0</v>
      </c>
      <c r="T10" s="120">
        <f t="shared" si="13"/>
        <v>0.33992197953709435</v>
      </c>
      <c r="U10" s="120">
        <f t="shared" si="14"/>
        <v>0.22915347110920051</v>
      </c>
      <c r="V10" s="120">
        <f t="shared" si="15"/>
        <v>0.27174792497078371</v>
      </c>
      <c r="W10" s="120">
        <f t="shared" si="16"/>
        <v>6.2743602912928881E-2</v>
      </c>
      <c r="X10" s="120">
        <f t="shared" si="17"/>
        <v>7.0378739749306432E-2</v>
      </c>
      <c r="Y10" s="120">
        <f t="shared" si="18"/>
        <v>2.6054281720686009E-2</v>
      </c>
      <c r="AB10" s="60" cm="1">
        <f t="array" ref="AB10">IF(($A10-$A$4)&lt;=short_term,SUMPRODUCT($L9:$Q9,TRANSPOSE('Migration Matrix - total'!N$6:N$11)),SUMPRODUCT($L9:$Q9,TRANSPOSE('Migration Matrix - total'!N$18:N$23)))+$K9*($B10-1)*C10</f>
        <v>10843.54581287116</v>
      </c>
      <c r="AC10" s="60" cm="1">
        <f t="array" ref="AC10">IF(($A10-$A$4)&lt;=short_term,SUMPRODUCT($L9:$Q9,TRANSPOSE('Migration Matrix - total'!O$6:O$11)),SUMPRODUCT($L9:$Q9,TRANSPOSE('Migration Matrix - total'!O$18:O$23)))+$K9*($B10-1)*D10</f>
        <v>8792.1002250069105</v>
      </c>
      <c r="AD10" s="60" cm="1">
        <f t="array" ref="AD10">IF(($A10-$A$4)&lt;=short_term,SUMPRODUCT($L9:$Q9,TRANSPOSE('Migration Matrix - total'!P$6:P$11)),SUMPRODUCT($L9:$Q9,TRANSPOSE('Migration Matrix - total'!P$18:P$23)))+$K9*($B10-1)*E10</f>
        <v>15628.672599112448</v>
      </c>
      <c r="AE10" s="60" cm="1">
        <f t="array" ref="AE10">IF(($A10-$A$4)&lt;=short_term,SUMPRODUCT($L9:$Q9,TRANSPOSE('Migration Matrix - total'!Q$6:Q$11)),SUMPRODUCT($L9:$Q9,TRANSPOSE('Migration Matrix - total'!Q$18:Q$23)))+$K9*($B10-1)*F10</f>
        <v>21573.845654374611</v>
      </c>
      <c r="AF10" s="60" cm="1">
        <f t="array" ref="AF10">IF(($A10-$A$4)&lt;=short_term,SUMPRODUCT($L9:$Q9,TRANSPOSE('Migration Matrix - total'!R$6:R$11)),SUMPRODUCT($L9:$Q9,TRANSPOSE('Migration Matrix - total'!R$18:R$23)))+$K9*($B10-1)*G10</f>
        <v>13768.979843874509</v>
      </c>
      <c r="AG10" s="60" cm="1">
        <f t="array" ref="AG10">IF(($A10-$A$4)&lt;=short_term,SUMPRODUCT($L9:$Q9,TRANSPOSE('Migration Matrix - total'!S$6:S$11)),SUMPRODUCT($L9:$Q9,TRANSPOSE('Migration Matrix - total'!S$18:S$23)))+$K9*($B10-1)*H10</f>
        <v>21728.562236956568</v>
      </c>
      <c r="AJ10" s="60" cm="1">
        <f t="array" ref="AJ10" xml:space="preserve"> L9* IF(($A10-$A$4) &lt;= short_term, 1-INDEX('Migration Matrix - total'!$D$6:$I$11, RIGHT(AJ$2,1), RIGHT(AJ$2,1)), 1-INDEX('Migration Matrix - total'!$D$18:$I$23, RIGHT(AJ$2,1), RIGHT(AJ$2,1)))</f>
        <v>32678.075357341761</v>
      </c>
      <c r="AK10" s="60" cm="1">
        <f t="array" ref="AK10" xml:space="preserve"> M9* IF(($A10-$A$4) &lt;= short_term, 1-INDEX('Migration Matrix - total'!$D$6:$I$11, RIGHT(AK$2,1), RIGHT(AK$2,1)), 1-INDEX('Migration Matrix - total'!$D$18:$I$23, RIGHT(AK$2,1), RIGHT(AK$2,1)))</f>
        <v>27971.395997862059</v>
      </c>
      <c r="AL10" s="60" cm="1">
        <f t="array" ref="AL10" xml:space="preserve"> N9* IF(($A10-$A$4) &lt;= short_term, 1-INDEX('Migration Matrix - total'!$D$6:$I$11, RIGHT(AL$2,1), RIGHT(AL$2,1)), 1-INDEX('Migration Matrix - total'!$D$18:$I$23, RIGHT(AL$2,1), RIGHT(AL$2,1)))</f>
        <v>22119.388883437903</v>
      </c>
      <c r="AM10" s="60" cm="1">
        <f t="array" ref="AM10" xml:space="preserve"> O9* IF(($A10-$A$4) &lt;= short_term, 1-INDEX('Migration Matrix - total'!$D$6:$I$11, RIGHT(AM$2,1), RIGHT(AM$2,1)), 1-INDEX('Migration Matrix - total'!$D$18:$I$23, RIGHT(AM$2,1), RIGHT(AM$2,1)))</f>
        <v>2644.9346821338454</v>
      </c>
      <c r="AN10" s="60" cm="1">
        <f t="array" ref="AN10" xml:space="preserve"> P9* IF(($A10-$A$4) &lt;= short_term, 1-INDEX('Migration Matrix - total'!$D$6:$I$11, RIGHT(AN$2,1), RIGHT(AN$2,1)), 1-INDEX('Migration Matrix - total'!$D$18:$I$23, RIGHT(AN$2,1), RIGHT(AN$2,1)))</f>
        <v>6134.7376680018951</v>
      </c>
      <c r="AO10" s="60" cm="1">
        <f t="array" ref="AO10" xml:space="preserve"> Q9* IF(($A10-$A$4) &lt;= short_term, 1-INDEX('Migration Matrix - total'!$D$6:$I$11, RIGHT(AO$2,1), RIGHT(AO$2,1)), 1-INDEX('Migration Matrix - total'!$D$18:$I$23, RIGHT(AO$2,1), RIGHT(AO$2,1)))</f>
        <v>787.17378341866231</v>
      </c>
      <c r="AP10" s="61">
        <f t="shared" si="22"/>
        <v>0</v>
      </c>
      <c r="AR10" s="118" cm="1">
        <f t="array" ref="AR10" xml:space="preserve"> IF(($A10-$A$4) &lt;= short_term, SUMPRODUCT($L9:$Q9, TRANSPOSE('Migration Matrix - vol'!C$65:C$70)), SUMPRODUCT($L9:$Q9, TRANSPOSE('Migration Matrix - vol'!C$77:C$82)))</f>
        <v>3262.2946245050211</v>
      </c>
      <c r="AS10" s="118" cm="1">
        <f t="array" ref="AS10" xml:space="preserve"> IF(($A10-$A$4) &lt;= short_term, SUMPRODUCT($L9:$Q9, TRANSPOSE('Migration Matrix - vol'!D$65:D$70)), SUMPRODUCT($L9:$Q9, TRANSPOSE('Migration Matrix - vol'!D$77:D$82)))</f>
        <v>0</v>
      </c>
      <c r="AT10" s="118" cm="1">
        <f t="array" ref="AT10" xml:space="preserve"> IF(($A10-$A$4) &lt;= short_term, SUMPRODUCT($L9:$Q9, TRANSPOSE('Migration Matrix - vol'!E$65:E$70)), SUMPRODUCT($L9:$Q9, TRANSPOSE('Migration Matrix - vol'!E$77:E$82)))</f>
        <v>6969.6503575854631</v>
      </c>
      <c r="AU10" s="118" cm="1">
        <f t="array" ref="AU10" xml:space="preserve"> IF(($A10-$A$4) &lt;= short_term, SUMPRODUCT($L9:$Q9, TRANSPOSE('Migration Matrix - vol'!F$65:F$70)), SUMPRODUCT($L9:$Q9, TRANSPOSE('Migration Matrix - vol'!F$77:F$82)))</f>
        <v>10197.769828632174</v>
      </c>
      <c r="AV10" s="118" cm="1">
        <f t="array" ref="AV10" xml:space="preserve"> IF(($A10-$A$4) &lt;= short_term, SUMPRODUCT($L9:$Q9, TRANSPOSE('Migration Matrix - vol'!G$65:G$70)), SUMPRODUCT($L9:$Q9, TRANSPOSE('Migration Matrix - vol'!G$77:G$82)))</f>
        <v>2501.8974277498396</v>
      </c>
      <c r="AW10" s="118" cm="1">
        <f t="array" ref="AW10" xml:space="preserve"> IF(($A10-$A$4) &lt;= short_term, SUMPRODUCT($L9:$Q9, TRANSPOSE('Migration Matrix - vol'!H$65:H$70)), SUMPRODUCT($L9:$Q9, TRANSPOSE('Migration Matrix - vol'!H$77:H$82)))</f>
        <v>9926.9824346885434</v>
      </c>
      <c r="AZ10" s="60" cm="1">
        <f t="array" ref="AZ10" xml:space="preserve"> L9* IF(($A10-$A$4) &lt;= short_term, 1-INDEX('Migration Matrix - vol'!$AF$65:$AK$70, RIGHT(AZ$2,1), RIGHT(AZ$2,1)), 1-INDEX('Migration Matrix - vol'!$AF$77:$AK$82, RIGHT(AZ$2,1), RIGHT(AZ$2,1)))</f>
        <v>11122.067199241326</v>
      </c>
      <c r="BA10" s="60" cm="1">
        <f t="array" ref="BA10" xml:space="preserve"> M9* IF(($A10-$A$4) &lt;= short_term, 1-INDEX('Migration Matrix - vol'!$AF$65:$AK$70, RIGHT(BA$2,1), RIGHT(BA$2,1)), 1-INDEX('Migration Matrix - vol'!$AF$77:$AK$82, RIGHT(BA$2,1), RIGHT(BA$2,1)))</f>
        <v>12509.487138749197</v>
      </c>
      <c r="BB10" s="60" cm="1">
        <f t="array" ref="BB10" xml:space="preserve"> N9* IF(($A10-$A$4) &lt;= short_term, 1-INDEX('Migration Matrix - vol'!$AF$65:$AK$70, RIGHT(BB$2,1), RIGHT(BB$2,1)), 1-INDEX('Migration Matrix - vol'!$AF$77:$AK$82, RIGHT(BB$2,1), RIGHT(BB$2,1)))</f>
        <v>5914.6641542061616</v>
      </c>
      <c r="BC10" s="60" cm="1">
        <f t="array" ref="BC10" xml:space="preserve"> O9* IF(($A10-$A$4) &lt;= short_term, 1-INDEX('Migration Matrix - vol'!$AF$65:$AK$70, RIGHT(BC$2,1), RIGHT(BC$2,1)), 1-INDEX('Migration Matrix - vol'!$AF$77:$AK$82, RIGHT(BC$2,1), RIGHT(BC$2,1)))</f>
        <v>0</v>
      </c>
      <c r="BD10" s="60" cm="1">
        <f t="array" ref="BD10" xml:space="preserve"> P9* IF(($A10-$A$4) &lt;= short_term, 1-INDEX('Migration Matrix - vol'!$AF$65:$AK$70, RIGHT(BD$2,1), RIGHT(BD$2,1)), 1-INDEX('Migration Matrix - vol'!$AF$77:$AK$82, RIGHT(BD$2,1), RIGHT(BD$2,1)))</f>
        <v>3041.5887870207257</v>
      </c>
      <c r="BE10" s="60" cm="1">
        <f t="array" ref="BE10" xml:space="preserve"> Q9* IF(($A10-$A$4) &lt;= short_term, 1-INDEX('Migration Matrix - vol'!$AF$65:$AK$70, RIGHT(BE$2,1), RIGHT(BE$2,1)), 1-INDEX('Migration Matrix - vol'!$AF$77:$AK$82, RIGHT(BE$2,1), RIGHT(BE$2,1)))</f>
        <v>270.78739394362964</v>
      </c>
      <c r="BH10" s="118" cm="1">
        <f t="array" ref="BH10" xml:space="preserve"> SUMPRODUCT($L9:$Q9, TRANSPOSE('Migration Matrix - invol'!M$66:M$71))</f>
        <v>7581.2511883661391</v>
      </c>
      <c r="BI10" s="118" cm="1">
        <f t="array" ref="BI10" xml:space="preserve"> SUMPRODUCT($L9:$Q9, TRANSPOSE('Migration Matrix - invol'!N$66:N$71))</f>
        <v>8792.1002250069105</v>
      </c>
      <c r="BJ10" s="118" cm="1">
        <f t="array" ref="BJ10" xml:space="preserve"> SUMPRODUCT($L9:$Q9, TRANSPOSE('Migration Matrix - invol'!O$66:O$71))</f>
        <v>8659.0222415269855</v>
      </c>
      <c r="BK10" s="118" cm="1">
        <f t="array" ref="BK10" xml:space="preserve"> SUMPRODUCT($L9:$Q9, TRANSPOSE('Migration Matrix - invol'!P$66:P$71))</f>
        <v>11376.07582574244</v>
      </c>
      <c r="BL10" s="118" cm="1">
        <f t="array" ref="BL10" xml:space="preserve"> SUMPRODUCT($L9:$Q9, TRANSPOSE('Migration Matrix - invol'!Q$66:Q$71))</f>
        <v>11267.082416124669</v>
      </c>
      <c r="BM10" s="118" cm="1">
        <f t="array" ref="BM10" xml:space="preserve"> SUMPRODUCT($L9:$Q9, TRANSPOSE('Migration Matrix - invol'!R$66:R$71))</f>
        <v>11801.579802268028</v>
      </c>
      <c r="BP10" s="169">
        <f xml:space="preserve"> SUMPRODUCT($L9:$Q9, 'Migration Matrix - invol'!$M$66:$R$66)</f>
        <v>8326.3913134923059</v>
      </c>
      <c r="BQ10" s="169">
        <f xml:space="preserve"> SUMPRODUCT($L9:$Q9, 'Migration Matrix - invol'!$M$67:$R$67)</f>
        <v>10341.24966947911</v>
      </c>
      <c r="BR10" s="169">
        <f xml:space="preserve"> SUMPRODUCT($L9:$Q9, 'Migration Matrix - invol'!$M$68:$R$68)</f>
        <v>8663.8058837508961</v>
      </c>
      <c r="BS10" s="169">
        <f xml:space="preserve"> SUMPRODUCT($L9:$Q9, 'Migration Matrix - invol'!$M$69:$R$69)</f>
        <v>8042.6435514337036</v>
      </c>
      <c r="BT10" s="169">
        <f xml:space="preserve"> SUMPRODUCT($L9:$Q9, 'Migration Matrix - invol'!$M$70:$R$70)</f>
        <v>8222.5949718311276</v>
      </c>
      <c r="BU10" s="169">
        <f xml:space="preserve"> SUMPRODUCT($L9:$Q9, 'Migration Matrix - invol'!$M$71:$R$71)</f>
        <v>4040.5535804109359</v>
      </c>
      <c r="BX10" s="61">
        <f t="shared" si="26"/>
        <v>0</v>
      </c>
      <c r="BY10" s="61">
        <f t="shared" si="27"/>
        <v>0</v>
      </c>
      <c r="BZ10" s="61">
        <f t="shared" si="28"/>
        <v>0</v>
      </c>
      <c r="CA10" s="61">
        <f t="shared" si="29"/>
        <v>-3.637978807091713E-12</v>
      </c>
      <c r="CB10" s="61">
        <f t="shared" si="30"/>
        <v>0</v>
      </c>
      <c r="CC10" s="61">
        <f t="shared" si="31"/>
        <v>-3.637978807091713E-12</v>
      </c>
    </row>
    <row r="11" spans="1:81">
      <c r="A11">
        <f t="shared" si="12"/>
        <v>2027</v>
      </c>
      <c r="B11" s="40">
        <f>Population!B16</f>
        <v>1</v>
      </c>
      <c r="C11" s="117">
        <f t="shared" si="24"/>
        <v>0.16666666666666666</v>
      </c>
      <c r="D11" s="117">
        <f t="shared" si="21"/>
        <v>0.16666666666666666</v>
      </c>
      <c r="E11" s="117">
        <f t="shared" si="21"/>
        <v>0.16666666666666666</v>
      </c>
      <c r="F11" s="117">
        <f t="shared" si="21"/>
        <v>0.16666666666666666</v>
      </c>
      <c r="G11" s="117">
        <f t="shared" si="21"/>
        <v>0.16666666666666666</v>
      </c>
      <c r="H11" s="117">
        <f t="shared" si="21"/>
        <v>0.16666666666666666</v>
      </c>
      <c r="I11" s="116">
        <f t="shared" si="25"/>
        <v>0</v>
      </c>
      <c r="K11" s="52">
        <f>Population!L16</f>
        <v>18379116</v>
      </c>
      <c r="L11" s="114" cm="1">
        <f t="array" ref="L11">IF(($A11-$A$4) &lt;= short_term, SUMPRODUCT($L10:$Q10, TRANSPOSE('Migration Matrix - total'!D$6:D$11)), SUMPRODUCT($L10:$Q10, TRANSPOSE('Migration Matrix - total'!D$18:D$23)))+$K10*($B11-1)*C11</f>
        <v>6225736.9491104139</v>
      </c>
      <c r="M11" s="114" cm="1">
        <f t="array" ref="M11">IF(($A11-$A$4) &lt;= short_term, SUMPRODUCT($L10:$Q10, TRANSPOSE('Migration Matrix - total'!E$6:E$11)), SUMPRODUCT($L10:$Q10, TRANSPOSE('Migration Matrix - total'!E$18:E$23)))+$K10*($B11-1)*D11</f>
        <v>4192583.7520961729</v>
      </c>
      <c r="N11" s="114" cm="1">
        <f t="array" ref="N11">IF(($A11-$A$4) &lt;= short_term, SUMPRODUCT($L10:$Q10, TRANSPOSE('Migration Matrix - total'!F$6:F$11)), SUMPRODUCT($L10:$Q10, TRANSPOSE('Migration Matrix - total'!F$18:F$23)))+$K10*($B11-1)*E11</f>
        <v>4987993.0640869746</v>
      </c>
      <c r="O11" s="114" cm="1">
        <f t="array" ref="O11">IF(($A11-$A$4) &lt;= short_term, SUMPRODUCT($L10:$Q10, TRANSPOSE('Migration Matrix - total'!G$6:G$11)), SUMPRODUCT($L10:$Q10, TRANSPOSE('Migration Matrix - total'!G$18:G$23)))+$K10*($B11-1)*F11</f>
        <v>1172020.6794640436</v>
      </c>
      <c r="P11" s="114" cm="1">
        <f t="array" ref="P11">IF(($A11-$A$4) &lt;= short_term, SUMPRODUCT($L10:$Q10, TRANSPOSE('Migration Matrix - total'!H$6:H$11)), SUMPRODUCT($L10:$Q10, TRANSPOSE('Migration Matrix - total'!H$18:H$23)))+$K10*($B11-1)*G11</f>
        <v>1301065.835604202</v>
      </c>
      <c r="Q11" s="114" cm="1">
        <f t="array" ref="Q11">IF(($A11-$A$4) &lt;= short_term, SUMPRODUCT($L10:$Q10, TRANSPOSE('Migration Matrix - total'!I$6:I$11)), SUMPRODUCT($L10:$Q10, TRANSPOSE('Migration Matrix - total'!I$18:I$23)))+$K10*($B11-1)*H11</f>
        <v>499715.71963819547</v>
      </c>
      <c r="R11" s="115">
        <f t="shared" si="0"/>
        <v>0</v>
      </c>
      <c r="T11" s="120">
        <f t="shared" si="13"/>
        <v>0.3387397385766765</v>
      </c>
      <c r="U11" s="120">
        <f t="shared" si="14"/>
        <v>0.22811672509690739</v>
      </c>
      <c r="V11" s="120">
        <f t="shared" si="15"/>
        <v>0.27139461245508073</v>
      </c>
      <c r="W11" s="120">
        <f t="shared" si="16"/>
        <v>6.3769154047672555E-2</v>
      </c>
      <c r="X11" s="120">
        <f t="shared" si="17"/>
        <v>7.079044691835025E-2</v>
      </c>
      <c r="Y11" s="120">
        <f t="shared" si="18"/>
        <v>2.7189322905312497E-2</v>
      </c>
      <c r="AB11" s="60" cm="1">
        <f t="array" ref="AB11">IF(($A11-$A$4)&lt;=short_term,SUMPRODUCT($L10:$Q10,TRANSPOSE('Migration Matrix - total'!N$6:N$11)),SUMPRODUCT($L10:$Q10,TRANSPOSE('Migration Matrix - total'!N$18:N$23)))+$K10*($B11-1)*C11</f>
        <v>10835.721387936421</v>
      </c>
      <c r="AC11" s="60" cm="1">
        <f t="array" ref="AC11">IF(($A11-$A$4)&lt;=short_term,SUMPRODUCT($L10:$Q10,TRANSPOSE('Migration Matrix - total'!O$6:O$11)),SUMPRODUCT($L10:$Q10,TRANSPOSE('Migration Matrix - total'!O$18:O$23)))+$K10*($B11-1)*D11</f>
        <v>8790.1198263777187</v>
      </c>
      <c r="AD11" s="60" cm="1">
        <f t="array" ref="AD11">IF(($A11-$A$4)&lt;=short_term,SUMPRODUCT($L10:$Q10,TRANSPOSE('Migration Matrix - total'!P$6:P$11)),SUMPRODUCT($L10:$Q10,TRANSPOSE('Migration Matrix - total'!P$18:P$23)))+$K10*($B11-1)*E11</f>
        <v>15597.108649222682</v>
      </c>
      <c r="AE11" s="60" cm="1">
        <f t="array" ref="AE11">IF(($A11-$A$4)&lt;=short_term,SUMPRODUCT($L10:$Q10,TRANSPOSE('Migration Matrix - total'!Q$6:Q$11)),SUMPRODUCT($L10:$Q10,TRANSPOSE('Migration Matrix - total'!Q$18:Q$23)))+$K10*($B11-1)*F11</f>
        <v>21537.798167618792</v>
      </c>
      <c r="AF11" s="60" cm="1">
        <f t="array" ref="AF11">IF(($A11-$A$4)&lt;=short_term,SUMPRODUCT($L10:$Q10,TRANSPOSE('Migration Matrix - total'!R$6:R$11)),SUMPRODUCT($L10:$Q10,TRANSPOSE('Migration Matrix - total'!R$18:R$23)))+$K10*($B11-1)*G11</f>
        <v>13737.973723893252</v>
      </c>
      <c r="AG11" s="60" cm="1">
        <f t="array" ref="AG11">IF(($A11-$A$4)&lt;=short_term,SUMPRODUCT($L10:$Q10,TRANSPOSE('Migration Matrix - total'!S$6:S$11)),SUMPRODUCT($L10:$Q10,TRANSPOSE('Migration Matrix - total'!S$18:S$23)))+$K10*($B11-1)*H11</f>
        <v>21684.226581137409</v>
      </c>
      <c r="AJ11" s="60" cm="1">
        <f t="array" ref="AJ11" xml:space="preserve"> L10* IF(($A11-$A$4) &lt;= short_term, 1-INDEX('Migration Matrix - total'!$D$6:$I$11, RIGHT(AJ$2,1), RIGHT(AJ$2,1)), 1-INDEX('Migration Matrix - total'!$D$18:$I$23, RIGHT(AJ$2,1), RIGHT(AJ$2,1)))</f>
        <v>32564.26513940734</v>
      </c>
      <c r="AK11" s="60" cm="1">
        <f t="array" ref="AK11" xml:space="preserve"> M10* IF(($A11-$A$4) &lt;= short_term, 1-INDEX('Migration Matrix - total'!$D$6:$I$11, RIGHT(AK$2,1), RIGHT(AK$2,1)), 1-INDEX('Migration Matrix - total'!$D$18:$I$23, RIGHT(AK$2,1), RIGHT(AK$2,1)))</f>
        <v>27844.595048850519</v>
      </c>
      <c r="AL11" s="60" cm="1">
        <f t="array" ref="AL11" xml:space="preserve"> N10* IF(($A11-$A$4) &lt;= short_term, 1-INDEX('Migration Matrix - total'!$D$6:$I$11, RIGHT(AL$2,1), RIGHT(AL$2,1)), 1-INDEX('Migration Matrix - total'!$D$18:$I$23, RIGHT(AL$2,1), RIGHT(AL$2,1)))</f>
        <v>22090.680359580001</v>
      </c>
      <c r="AM11" s="60" cm="1">
        <f t="array" ref="AM11" xml:space="preserve"> O10* IF(($A11-$A$4) &lt;= short_term, 1-INDEX('Migration Matrix - total'!$D$6:$I$11, RIGHT(AM$2,1), RIGHT(AM$2,1)), 1-INDEX('Migration Matrix - total'!$D$18:$I$23, RIGHT(AM$2,1), RIGHT(AM$2,1)))</f>
        <v>2689.074898233373</v>
      </c>
      <c r="AN11" s="60" cm="1">
        <f t="array" ref="AN11" xml:space="preserve"> P10* IF(($A11-$A$4) &lt;= short_term, 1-INDEX('Migration Matrix - total'!$D$6:$I$11, RIGHT(AN$2,1), RIGHT(AN$2,1)), 1-INDEX('Migration Matrix - total'!$D$18:$I$23, RIGHT(AN$2,1), RIGHT(AN$2,1)))</f>
        <v>6171.1599060051503</v>
      </c>
      <c r="AO11" s="60" cm="1">
        <f t="array" ref="AO11" xml:space="preserve"> Q10* IF(($A11-$A$4) &lt;= short_term, 1-INDEX('Migration Matrix - total'!$D$6:$I$11, RIGHT(AO$2,1), RIGHT(AO$2,1)), 1-INDEX('Migration Matrix - total'!$D$18:$I$23, RIGHT(AO$2,1), RIGHT(AO$2,1)))</f>
        <v>823.1729841097947</v>
      </c>
      <c r="AP11" s="61">
        <f t="shared" si="22"/>
        <v>0</v>
      </c>
      <c r="AR11" s="118" cm="1">
        <f t="array" ref="AR11" xml:space="preserve"> IF(($A11-$A$4) &lt;= short_term, SUMPRODUCT($L10:$Q10, TRANSPOSE('Migration Matrix - vol'!C$65:C$70)), SUMPRODUCT($L10:$Q10, TRANSPOSE('Migration Matrix - vol'!C$77:C$82)))</f>
        <v>3255.4674475492966</v>
      </c>
      <c r="AS11" s="118" cm="1">
        <f t="array" ref="AS11" xml:space="preserve"> IF(($A11-$A$4) &lt;= short_term, SUMPRODUCT($L10:$Q10, TRANSPOSE('Migration Matrix - vol'!D$65:D$70)), SUMPRODUCT($L10:$Q10, TRANSPOSE('Migration Matrix - vol'!D$77:D$82)))</f>
        <v>0</v>
      </c>
      <c r="AT11" s="118" cm="1">
        <f t="array" ref="AT11" xml:space="preserve"> IF(($A11-$A$4) &lt;= short_term, SUMPRODUCT($L10:$Q10, TRANSPOSE('Migration Matrix - vol'!E$65:E$70)), SUMPRODUCT($L10:$Q10, TRANSPOSE('Migration Matrix - vol'!E$77:E$82)))</f>
        <v>6949.9113135956995</v>
      </c>
      <c r="AU11" s="118" cm="1">
        <f t="array" ref="AU11" xml:space="preserve"> IF(($A11-$A$4) &lt;= short_term, SUMPRODUCT($L10:$Q10, TRANSPOSE('Migration Matrix - vol'!F$65:F$70)), SUMPRODUCT($L10:$Q10, TRANSPOSE('Migration Matrix - vol'!F$77:F$82)))</f>
        <v>10186.576201534557</v>
      </c>
      <c r="AV11" s="118" cm="1">
        <f t="array" ref="AV11" xml:space="preserve"> IF(($A11-$A$4) &lt;= short_term, SUMPRODUCT($L10:$Q10, TRANSPOSE('Migration Matrix - vol'!G$65:G$70)), SUMPRODUCT($L10:$Q10, TRANSPOSE('Migration Matrix - vol'!G$77:G$82)))</f>
        <v>2490.5557353941035</v>
      </c>
      <c r="AW11" s="118" cm="1">
        <f t="array" ref="AW11" xml:space="preserve"> IF(($A11-$A$4) &lt;= short_term, SUMPRODUCT($L10:$Q10, TRANSPOSE('Migration Matrix - vol'!H$65:H$70)), SUMPRODUCT($L10:$Q10, TRANSPOSE('Migration Matrix - vol'!H$77:H$82)))</f>
        <v>9903.4051002768065</v>
      </c>
      <c r="AZ11" s="60" cm="1">
        <f t="array" ref="AZ11" xml:space="preserve"> L10* IF(($A11-$A$4) &lt;= short_term, 1-INDEX('Migration Matrix - vol'!$AF$65:$AK$70, RIGHT(AZ$2,1), RIGHT(AZ$2,1)), 1-INDEX('Migration Matrix - vol'!$AF$77:$AK$82, RIGHT(AZ$2,1), RIGHT(AZ$2,1)))</f>
        <v>11083.33159813921</v>
      </c>
      <c r="BA11" s="60" cm="1">
        <f t="array" ref="BA11" xml:space="preserve"> M10* IF(($A11-$A$4) &lt;= short_term, 1-INDEX('Migration Matrix - vol'!$AF$65:$AK$70, RIGHT(BA$2,1), RIGHT(BA$2,1)), 1-INDEX('Migration Matrix - vol'!$AF$77:$AK$82, RIGHT(BA$2,1), RIGHT(BA$2,1)))</f>
        <v>12452.778676970518</v>
      </c>
      <c r="BB11" s="60" cm="1">
        <f t="array" ref="BB11" xml:space="preserve"> N10* IF(($A11-$A$4) &lt;= short_term, 1-INDEX('Migration Matrix - vol'!$AF$65:$AK$70, RIGHT(BB$2,1), RIGHT(BB$2,1)), 1-INDEX('Migration Matrix - vol'!$AF$77:$AK$82, RIGHT(BB$2,1), RIGHT(BB$2,1)))</f>
        <v>5906.9875733622112</v>
      </c>
      <c r="BC11" s="60" cm="1">
        <f t="array" ref="BC11" xml:space="preserve"> O10* IF(($A11-$A$4) &lt;= short_term, 1-INDEX('Migration Matrix - vol'!$AF$65:$AK$70, RIGHT(BC$2,1), RIGHT(BC$2,1)), 1-INDEX('Migration Matrix - vol'!$AF$77:$AK$82, RIGHT(BC$2,1), RIGHT(BC$2,1)))</f>
        <v>0</v>
      </c>
      <c r="BD11" s="60" cm="1">
        <f t="array" ref="BD11" xml:space="preserve"> P10* IF(($A11-$A$4) &lt;= short_term, 1-INDEX('Migration Matrix - vol'!$AF$65:$AK$70, RIGHT(BD$2,1), RIGHT(BD$2,1)), 1-INDEX('Migration Matrix - vol'!$AF$77:$AK$82, RIGHT(BD$2,1), RIGHT(BD$2,1)))</f>
        <v>3059.6468486207718</v>
      </c>
      <c r="BE11" s="60" cm="1">
        <f t="array" ref="BE11" xml:space="preserve"> Q10* IF(($A11-$A$4) &lt;= short_term, 1-INDEX('Migration Matrix - vol'!$AF$65:$AK$70, RIGHT(BE$2,1), RIGHT(BE$2,1)), 1-INDEX('Migration Matrix - vol'!$AF$77:$AK$82, RIGHT(BE$2,1), RIGHT(BE$2,1)))</f>
        <v>283.17110125774997</v>
      </c>
      <c r="BH11" s="118" cm="1">
        <f t="array" ref="BH11" xml:space="preserve"> SUMPRODUCT($L10:$Q10, TRANSPOSE('Migration Matrix - invol'!M$66:M$71))</f>
        <v>7580.2539403871233</v>
      </c>
      <c r="BI11" s="118" cm="1">
        <f t="array" ref="BI11" xml:space="preserve"> SUMPRODUCT($L10:$Q10, TRANSPOSE('Migration Matrix - invol'!N$66:N$71))</f>
        <v>8790.1198263777187</v>
      </c>
      <c r="BJ11" s="118" cm="1">
        <f t="array" ref="BJ11" xml:space="preserve"> SUMPRODUCT($L10:$Q10, TRANSPOSE('Migration Matrix - invol'!O$66:O$71))</f>
        <v>8647.1973356269827</v>
      </c>
      <c r="BK11" s="118" cm="1">
        <f t="array" ref="BK11" xml:space="preserve"> SUMPRODUCT($L10:$Q10, TRANSPOSE('Migration Matrix - invol'!P$66:P$71))</f>
        <v>11351.221966084235</v>
      </c>
      <c r="BL11" s="118" cm="1">
        <f t="array" ref="BL11" xml:space="preserve"> SUMPRODUCT($L10:$Q10, TRANSPOSE('Migration Matrix - invol'!Q$66:Q$71))</f>
        <v>11247.417988499148</v>
      </c>
      <c r="BM11" s="118" cm="1">
        <f t="array" ref="BM11" xml:space="preserve"> SUMPRODUCT($L10:$Q10, TRANSPOSE('Migration Matrix - invol'!R$66:R$71))</f>
        <v>11780.821480860601</v>
      </c>
      <c r="BP11" s="169">
        <f xml:space="preserve"> SUMPRODUCT($L10:$Q10, 'Migration Matrix - invol'!$M$66:$R$66)</f>
        <v>8341.4409179073045</v>
      </c>
      <c r="BQ11" s="169">
        <f xml:space="preserve"> SUMPRODUCT($L10:$Q10, 'Migration Matrix - invol'!$M$67:$R$67)</f>
        <v>10355.268166925685</v>
      </c>
      <c r="BR11" s="169">
        <f xml:space="preserve"> SUMPRODUCT($L10:$Q10, 'Migration Matrix - invol'!$M$68:$R$68)</f>
        <v>8668.0723770311797</v>
      </c>
      <c r="BS11" s="169">
        <f xml:space="preserve"> SUMPRODUCT($L10:$Q10, 'Migration Matrix - invol'!$M$69:$R$69)</f>
        <v>8033.8155082137973</v>
      </c>
      <c r="BT11" s="169">
        <f xml:space="preserve"> SUMPRODUCT($L10:$Q10, 'Migration Matrix - invol'!$M$70:$R$70)</f>
        <v>8218.9432468194955</v>
      </c>
      <c r="BU11" s="169">
        <f xml:space="preserve"> SUMPRODUCT($L10:$Q10, 'Migration Matrix - invol'!$M$71:$R$71)</f>
        <v>4035.8434612394431</v>
      </c>
      <c r="BX11" s="61">
        <f t="shared" si="26"/>
        <v>9.0949470177292824E-13</v>
      </c>
      <c r="BY11" s="61">
        <f t="shared" si="27"/>
        <v>0</v>
      </c>
      <c r="BZ11" s="61">
        <f t="shared" si="28"/>
        <v>0</v>
      </c>
      <c r="CA11" s="61">
        <f t="shared" si="29"/>
        <v>0</v>
      </c>
      <c r="CB11" s="61">
        <f t="shared" si="30"/>
        <v>0</v>
      </c>
      <c r="CC11" s="61">
        <f t="shared" si="31"/>
        <v>1.8189894035458565E-12</v>
      </c>
    </row>
    <row r="12" spans="1:81">
      <c r="A12">
        <f t="shared" si="12"/>
        <v>2028</v>
      </c>
      <c r="B12" s="40">
        <f>Population!B17</f>
        <v>1</v>
      </c>
      <c r="C12" s="117">
        <f t="shared" si="24"/>
        <v>0.16666666666666666</v>
      </c>
      <c r="D12" s="117">
        <f t="shared" si="21"/>
        <v>0.16666666666666666</v>
      </c>
      <c r="E12" s="117">
        <f t="shared" si="21"/>
        <v>0.16666666666666666</v>
      </c>
      <c r="F12" s="117">
        <f t="shared" si="21"/>
        <v>0.16666666666666666</v>
      </c>
      <c r="G12" s="117">
        <f t="shared" si="21"/>
        <v>0.16666666666666666</v>
      </c>
      <c r="H12" s="117">
        <f t="shared" si="21"/>
        <v>0.16666666666666666</v>
      </c>
      <c r="I12" s="116">
        <f t="shared" si="25"/>
        <v>0</v>
      </c>
      <c r="K12" s="52">
        <f>Population!L17</f>
        <v>18379116</v>
      </c>
      <c r="L12" s="114" cm="1">
        <f t="array" ref="L12">IF(($A12-$A$4) &lt;= short_term, SUMPRODUCT($L11:$Q11, TRANSPOSE('Migration Matrix - total'!D$6:D$11)), SUMPRODUCT($L11:$Q11, TRANSPOSE('Migration Matrix - total'!D$18:D$23)))+$K11*($B12-1)*C12</f>
        <v>6204113.8740725024</v>
      </c>
      <c r="M12" s="114" cm="1">
        <f t="array" ref="M12">IF(($A12-$A$4) &lt;= short_term, SUMPRODUCT($L11:$Q11, TRANSPOSE('Migration Matrix - total'!E$6:E$11)), SUMPRODUCT($L11:$Q11, TRANSPOSE('Migration Matrix - total'!E$18:E$23)))+$K11*($B12-1)*D12</f>
        <v>4173653.2552352692</v>
      </c>
      <c r="N12" s="114" cm="1">
        <f t="array" ref="N12">IF(($A12-$A$4) &lt;= short_term, SUMPRODUCT($L11:$Q11, TRANSPOSE('Migration Matrix - total'!F$6:F$11)), SUMPRODUCT($L11:$Q11, TRANSPOSE('Migration Matrix - total'!F$18:F$23)))+$K11*($B12-1)*E12</f>
        <v>4981496.82241973</v>
      </c>
      <c r="O12" s="114" cm="1">
        <f t="array" ref="O12">IF(($A12-$A$4) &lt;= short_term, SUMPRODUCT($L11:$Q11, TRANSPOSE('Migration Matrix - total'!G$6:G$11)), SUMPRODUCT($L11:$Q11, TRANSPOSE('Migration Matrix - total'!G$18:G$23)))+$K11*($B12-1)*F12</f>
        <v>1190789.5611642068</v>
      </c>
      <c r="P12" s="114" cm="1">
        <f t="array" ref="P12">IF(($A12-$A$4) &lt;= short_term, SUMPRODUCT($L11:$Q11, TRANSPOSE('Migration Matrix - total'!H$6:H$11)), SUMPRODUCT($L11:$Q11, TRANSPOSE('Migration Matrix - total'!H$18:H$23)))+$K11*($B12-1)*G12</f>
        <v>1308565.7232229412</v>
      </c>
      <c r="Q12" s="114" cm="1">
        <f t="array" ref="Q12">IF(($A12-$A$4) &lt;= short_term, SUMPRODUCT($L11:$Q11, TRANSPOSE('Migration Matrix - total'!I$6:I$11)), SUMPRODUCT($L11:$Q11, TRANSPOSE('Migration Matrix - total'!I$18:I$23)))+$K11*($B12-1)*H12</f>
        <v>520496.76388535148</v>
      </c>
      <c r="R12" s="115">
        <f t="shared" si="0"/>
        <v>0</v>
      </c>
      <c r="T12" s="120">
        <f t="shared" si="13"/>
        <v>0.33756323612476796</v>
      </c>
      <c r="U12" s="120">
        <f t="shared" si="14"/>
        <v>0.22708672469531552</v>
      </c>
      <c r="V12" s="120">
        <f t="shared" si="15"/>
        <v>0.27104115466814233</v>
      </c>
      <c r="W12" s="120">
        <f t="shared" si="16"/>
        <v>6.4790361036091537E-2</v>
      </c>
      <c r="X12" s="120">
        <f t="shared" si="17"/>
        <v>7.1198512660943042E-2</v>
      </c>
      <c r="Y12" s="120">
        <f t="shared" si="18"/>
        <v>2.8320010814739477E-2</v>
      </c>
      <c r="AB12" s="60" cm="1">
        <f t="array" ref="AB12">IF(($A12-$A$4)&lt;=short_term,SUMPRODUCT($L11:$Q11,TRANSPOSE('Migration Matrix - total'!N$6:N$11)),SUMPRODUCT($L11:$Q11,TRANSPOSE('Migration Matrix - total'!N$18:N$23)))+$K11*($B12-1)*C12</f>
        <v>10827.932323502197</v>
      </c>
      <c r="AC12" s="60" cm="1">
        <f t="array" ref="AC12">IF(($A12-$A$4)&lt;=short_term,SUMPRODUCT($L11:$Q11,TRANSPOSE('Migration Matrix - total'!O$6:O$11)),SUMPRODUCT($L11:$Q11,TRANSPOSE('Migration Matrix - total'!O$18:O$23)))+$K11*($B12-1)*D12</f>
        <v>8788.1224707079637</v>
      </c>
      <c r="AD12" s="60" cm="1">
        <f t="array" ref="AD12">IF(($A12-$A$4)&lt;=short_term,SUMPRODUCT($L11:$Q11,TRANSPOSE('Migration Matrix - total'!P$6:P$11)),SUMPRODUCT($L11:$Q11,TRANSPOSE('Migration Matrix - total'!P$18:P$23)))+$K11*($B12-1)*E12</f>
        <v>15565.717538891178</v>
      </c>
      <c r="AE12" s="60" cm="1">
        <f t="array" ref="AE12">IF(($A12-$A$4)&lt;=short_term,SUMPRODUCT($L11:$Q11,TRANSPOSE('Migration Matrix - total'!Q$6:Q$11)),SUMPRODUCT($L11:$Q11,TRANSPOSE('Migration Matrix - total'!Q$18:Q$23)))+$K11*($B12-1)*F12</f>
        <v>21501.909825263709</v>
      </c>
      <c r="AF12" s="60" cm="1">
        <f t="array" ref="AF12">IF(($A12-$A$4)&lt;=short_term,SUMPRODUCT($L11:$Q11,TRANSPOSE('Migration Matrix - total'!R$6:R$11)),SUMPRODUCT($L11:$Q11,TRANSPOSE('Migration Matrix - total'!R$18:R$23)))+$K11*($B12-1)*G12</f>
        <v>13707.14806851188</v>
      </c>
      <c r="AG12" s="60" cm="1">
        <f t="array" ref="AG12">IF(($A12-$A$4)&lt;=short_term,SUMPRODUCT($L11:$Q11,TRANSPOSE('Migration Matrix - total'!S$6:S$11)),SUMPRODUCT($L11:$Q11,TRANSPOSE('Migration Matrix - total'!S$18:S$23)))+$K11*($B12-1)*H12</f>
        <v>21640.078332679135</v>
      </c>
      <c r="AJ12" s="60" cm="1">
        <f t="array" ref="AJ12" xml:space="preserve"> L11* IF(($A12-$A$4) &lt;= short_term, 1-INDEX('Migration Matrix - total'!$D$6:$I$11, RIGHT(AJ$2,1), RIGHT(AJ$2,1)), 1-INDEX('Migration Matrix - total'!$D$18:$I$23, RIGHT(AJ$2,1), RIGHT(AJ$2,1)))</f>
        <v>32451.007361413282</v>
      </c>
      <c r="AK12" s="60" cm="1">
        <f t="array" ref="AK12" xml:space="preserve"> M11* IF(($A12-$A$4) &lt;= short_term, 1-INDEX('Migration Matrix - total'!$D$6:$I$11, RIGHT(AK$2,1), RIGHT(AK$2,1)), 1-INDEX('Migration Matrix - total'!$D$18:$I$23, RIGHT(AK$2,1), RIGHT(AK$2,1)))</f>
        <v>27718.619331611411</v>
      </c>
      <c r="AL12" s="60" cm="1">
        <f t="array" ref="AL12" xml:space="preserve"> N11* IF(($A12-$A$4) &lt;= short_term, 1-INDEX('Migration Matrix - total'!$D$6:$I$11, RIGHT(AL$2,1), RIGHT(AL$2,1)), 1-INDEX('Migration Matrix - total'!$D$18:$I$23, RIGHT(AL$2,1), RIGHT(AL$2,1)))</f>
        <v>22061.959206135049</v>
      </c>
      <c r="AM12" s="60" cm="1">
        <f t="array" ref="AM12" xml:space="preserve"> O11* IF(($A12-$A$4) &lt;= short_term, 1-INDEX('Migration Matrix - total'!$D$6:$I$11, RIGHT(AM$2,1), RIGHT(AM$2,1)), 1-INDEX('Migration Matrix - total'!$D$18:$I$23, RIGHT(AM$2,1), RIGHT(AM$2,1)))</f>
        <v>2733.0281251005167</v>
      </c>
      <c r="AN12" s="60" cm="1">
        <f t="array" ref="AN12" xml:space="preserve"> P11* IF(($A12-$A$4) &lt;= short_term, 1-INDEX('Migration Matrix - total'!$D$6:$I$11, RIGHT(AN$2,1), RIGHT(AN$2,1)), 1-INDEX('Migration Matrix - total'!$D$18:$I$23, RIGHT(AN$2,1), RIGHT(AN$2,1)))</f>
        <v>6207.2604497726052</v>
      </c>
      <c r="AO12" s="60" cm="1">
        <f t="array" ref="AO12" xml:space="preserve"> Q11* IF(($A12-$A$4) &lt;= short_term, 1-INDEX('Migration Matrix - total'!$D$6:$I$11, RIGHT(AO$2,1), RIGHT(AO$2,1)), 1-INDEX('Migration Matrix - total'!$D$18:$I$23, RIGHT(AO$2,1), RIGHT(AO$2,1)))</f>
        <v>859.03408552310589</v>
      </c>
      <c r="AP12" s="61">
        <f t="shared" si="22"/>
        <v>0</v>
      </c>
      <c r="AR12" s="118" cm="1">
        <f t="array" ref="AR12" xml:space="preserve"> IF(($A12-$A$4) &lt;= short_term, SUMPRODUCT($L11:$Q11, TRANSPOSE('Migration Matrix - vol'!C$65:C$70)), SUMPRODUCT($L11:$Q11, TRANSPOSE('Migration Matrix - vol'!C$77:C$82)))</f>
        <v>3248.6742095138284</v>
      </c>
      <c r="AS12" s="118" cm="1">
        <f t="array" ref="AS12" xml:space="preserve"> IF(($A12-$A$4) &lt;= short_term, SUMPRODUCT($L11:$Q11, TRANSPOSE('Migration Matrix - vol'!D$65:D$70)), SUMPRODUCT($L11:$Q11, TRANSPOSE('Migration Matrix - vol'!D$77:D$82)))</f>
        <v>0</v>
      </c>
      <c r="AT12" s="118" cm="1">
        <f t="array" ref="AT12" xml:space="preserve"> IF(($A12-$A$4) &lt;= short_term, SUMPRODUCT($L11:$Q11, TRANSPOSE('Migration Matrix - vol'!E$65:E$70)), SUMPRODUCT($L11:$Q11, TRANSPOSE('Migration Matrix - vol'!E$77:E$82)))</f>
        <v>6930.2688833121974</v>
      </c>
      <c r="AU12" s="118" cm="1">
        <f t="array" ref="AU12" xml:space="preserve"> IF(($A12-$A$4) &lt;= short_term, SUMPRODUCT($L11:$Q11, TRANSPOSE('Migration Matrix - vol'!F$65:F$70)), SUMPRODUCT($L11:$Q11, TRANSPOSE('Migration Matrix - vol'!F$77:F$82)))</f>
        <v>10175.429993501084</v>
      </c>
      <c r="AV12" s="118" cm="1">
        <f t="array" ref="AV12" xml:space="preserve"> IF(($A12-$A$4) &lt;= short_term, SUMPRODUCT($L11:$Q11, TRANSPOSE('Migration Matrix - vol'!G$65:G$70)), SUMPRODUCT($L11:$Q11, TRANSPOSE('Migration Matrix - vol'!G$77:G$82)))</f>
        <v>2479.2878557736676</v>
      </c>
      <c r="AW12" s="118" cm="1">
        <f t="array" ref="AW12" xml:space="preserve"> IF(($A12-$A$4) &lt;= short_term, SUMPRODUCT($L11:$Q11, TRANSPOSE('Migration Matrix - vol'!H$65:H$70)), SUMPRODUCT($L11:$Q11, TRANSPOSE('Migration Matrix - vol'!H$77:H$82)))</f>
        <v>9879.9226910127927</v>
      </c>
      <c r="AZ12" s="60" cm="1">
        <f t="array" ref="AZ12" xml:space="preserve"> L11* IF(($A12-$A$4) &lt;= short_term, 1-INDEX('Migration Matrix - vol'!$AF$65:$AK$70, RIGHT(AZ$2,1), RIGHT(AZ$2,1)), 1-INDEX('Migration Matrix - vol'!$AF$77:$AK$82, RIGHT(AZ$2,1), RIGHT(AZ$2,1)))</f>
        <v>11044.784021395108</v>
      </c>
      <c r="BA12" s="60" cm="1">
        <f t="array" ref="BA12" xml:space="preserve"> M11* IF(($A12-$A$4) &lt;= short_term, 1-INDEX('Migration Matrix - vol'!$AF$65:$AK$70, RIGHT(BA$2,1), RIGHT(BA$2,1)), 1-INDEX('Migration Matrix - vol'!$AF$77:$AK$82, RIGHT(BA$2,1), RIGHT(BA$2,1)))</f>
        <v>12396.439278868338</v>
      </c>
      <c r="BB12" s="60" cm="1">
        <f t="array" ref="BB12" xml:space="preserve"> N11* IF(($A12-$A$4) &lt;= short_term, 1-INDEX('Migration Matrix - vol'!$AF$65:$AK$70, RIGHT(BB$2,1), RIGHT(BB$2,1)), 1-INDEX('Migration Matrix - vol'!$AF$77:$AK$82, RIGHT(BB$2,1), RIGHT(BB$2,1)))</f>
        <v>5899.3076154011887</v>
      </c>
      <c r="BC12" s="60" cm="1">
        <f t="array" ref="BC12" xml:space="preserve"> O11* IF(($A12-$A$4) &lt;= short_term, 1-INDEX('Migration Matrix - vol'!$AF$65:$AK$70, RIGHT(BC$2,1), RIGHT(BC$2,1)), 1-INDEX('Migration Matrix - vol'!$AF$77:$AK$82, RIGHT(BC$2,1), RIGHT(BC$2,1)))</f>
        <v>0</v>
      </c>
      <c r="BD12" s="60" cm="1">
        <f t="array" ref="BD12" xml:space="preserve"> P11* IF(($A12-$A$4) &lt;= short_term, 1-INDEX('Migration Matrix - vol'!$AF$65:$AK$70, RIGHT(BD$2,1), RIGHT(BD$2,1)), 1-INDEX('Migration Matrix - vol'!$AF$77:$AK$82, RIGHT(BD$2,1), RIGHT(BD$2,1)))</f>
        <v>3077.5454149606435</v>
      </c>
      <c r="BE12" s="60" cm="1">
        <f t="array" ref="BE12" xml:space="preserve"> Q11* IF(($A12-$A$4) &lt;= short_term, 1-INDEX('Migration Matrix - vol'!$AF$65:$AK$70, RIGHT(BE$2,1), RIGHT(BE$2,1)), 1-INDEX('Migration Matrix - vol'!$AF$77:$AK$82, RIGHT(BE$2,1), RIGHT(BE$2,1)))</f>
        <v>295.50730248829075</v>
      </c>
      <c r="BH12" s="118" cm="1">
        <f t="array" ref="BH12" xml:space="preserve"> SUMPRODUCT($L11:$Q11, TRANSPOSE('Migration Matrix - invol'!M$66:M$71))</f>
        <v>7579.2581139883687</v>
      </c>
      <c r="BI12" s="118" cm="1">
        <f t="array" ref="BI12" xml:space="preserve"> SUMPRODUCT($L11:$Q11, TRANSPOSE('Migration Matrix - invol'!N$66:N$71))</f>
        <v>8788.1224707079637</v>
      </c>
      <c r="BJ12" s="118" cm="1">
        <f t="array" ref="BJ12" xml:space="preserve"> SUMPRODUCT($L11:$Q11, TRANSPOSE('Migration Matrix - invol'!O$66:O$71))</f>
        <v>8635.4486555789808</v>
      </c>
      <c r="BK12" s="118" cm="1">
        <f t="array" ref="BK12" xml:space="preserve"> SUMPRODUCT($L11:$Q11, TRANSPOSE('Migration Matrix - invol'!P$66:P$71))</f>
        <v>11326.479831762626</v>
      </c>
      <c r="BL12" s="118" cm="1">
        <f t="array" ref="BL12" xml:space="preserve"> SUMPRODUCT($L11:$Q11, TRANSPOSE('Migration Matrix - invol'!Q$66:Q$71))</f>
        <v>11227.860212738215</v>
      </c>
      <c r="BM12" s="118" cm="1">
        <f t="array" ref="BM12" xml:space="preserve"> SUMPRODUCT($L11:$Q11, TRANSPOSE('Migration Matrix - invol'!R$66:R$71))</f>
        <v>11760.155641666346</v>
      </c>
      <c r="BP12" s="169">
        <f xml:space="preserve"> SUMPRODUCT($L11:$Q11, 'Migration Matrix - invol'!$M$66:$R$66)</f>
        <v>8356.4174685502967</v>
      </c>
      <c r="BQ12" s="169">
        <f xml:space="preserve"> SUMPRODUCT($L11:$Q11, 'Migration Matrix - invol'!$M$67:$R$67)</f>
        <v>10369.195430753069</v>
      </c>
      <c r="BR12" s="169">
        <f xml:space="preserve"> SUMPRODUCT($L11:$Q11, 'Migration Matrix - invol'!$M$68:$R$68)</f>
        <v>8672.3404601196471</v>
      </c>
      <c r="BS12" s="169">
        <f xml:space="preserve"> SUMPRODUCT($L11:$Q11, 'Migration Matrix - invol'!$M$69:$R$69)</f>
        <v>8025.0248628403706</v>
      </c>
      <c r="BT12" s="169">
        <f xml:space="preserve"> SUMPRODUCT($L11:$Q11, 'Migration Matrix - invol'!$M$70:$R$70)</f>
        <v>8215.3238284594554</v>
      </c>
      <c r="BU12" s="169">
        <f xml:space="preserve"> SUMPRODUCT($L11:$Q11, 'Migration Matrix - invol'!$M$71:$R$71)</f>
        <v>4031.1514066631194</v>
      </c>
      <c r="BX12" s="61">
        <f t="shared" si="26"/>
        <v>-9.0949470177292824E-13</v>
      </c>
      <c r="BY12" s="61">
        <f t="shared" si="27"/>
        <v>0</v>
      </c>
      <c r="BZ12" s="61">
        <f t="shared" si="28"/>
        <v>0</v>
      </c>
      <c r="CA12" s="61">
        <f t="shared" si="29"/>
        <v>-1.8189894035458565E-12</v>
      </c>
      <c r="CB12" s="61">
        <f t="shared" si="30"/>
        <v>-1.8189894035458565E-12</v>
      </c>
      <c r="CC12" s="61">
        <f t="shared" si="31"/>
        <v>-3.637978807091713E-12</v>
      </c>
    </row>
    <row r="13" spans="1:81">
      <c r="A13">
        <f t="shared" si="12"/>
        <v>2029</v>
      </c>
      <c r="B13" s="40">
        <f>Population!B18</f>
        <v>1</v>
      </c>
      <c r="C13" s="117">
        <f t="shared" si="24"/>
        <v>0.16666666666666666</v>
      </c>
      <c r="D13" s="117">
        <f t="shared" si="21"/>
        <v>0.16666666666666666</v>
      </c>
      <c r="E13" s="117">
        <f t="shared" si="21"/>
        <v>0.16666666666666666</v>
      </c>
      <c r="F13" s="117">
        <f t="shared" si="21"/>
        <v>0.16666666666666666</v>
      </c>
      <c r="G13" s="117">
        <f t="shared" si="21"/>
        <v>0.16666666666666666</v>
      </c>
      <c r="H13" s="117">
        <f t="shared" si="21"/>
        <v>0.16666666666666666</v>
      </c>
      <c r="I13" s="116">
        <f t="shared" si="25"/>
        <v>0</v>
      </c>
      <c r="K13" s="52">
        <f>Population!L18</f>
        <v>18379116</v>
      </c>
      <c r="L13" s="114" cm="1">
        <f t="array" ref="L13">IF(($A13-$A$4) &lt;= short_term, SUMPRODUCT($L12:$Q12, TRANSPOSE('Migration Matrix - total'!D$6:D$11)), SUMPRODUCT($L12:$Q12, TRANSPOSE('Migration Matrix - total'!D$18:D$23)))+$K12*($B13-1)*C13</f>
        <v>6182595.7531438777</v>
      </c>
      <c r="M13" s="114" cm="1">
        <f t="array" ref="M13">IF(($A13-$A$4) &lt;= short_term, SUMPRODUCT($L12:$Q12, TRANSPOSE('Migration Matrix - total'!E$6:E$11)), SUMPRODUCT($L12:$Q12, TRANSPOSE('Migration Matrix - total'!E$18:E$23)))+$K12*($B13-1)*D13</f>
        <v>4154845.9003560659</v>
      </c>
      <c r="N13" s="114" cm="1">
        <f t="array" ref="N13">IF(($A13-$A$4) &lt;= short_term, SUMPRODUCT($L12:$Q12, TRANSPOSE('Migration Matrix - total'!F$6:F$11)), SUMPRODUCT($L12:$Q12, TRANSPOSE('Migration Matrix - total'!F$18:F$23)))+$K12*($B13-1)*E13</f>
        <v>4974998.0944425715</v>
      </c>
      <c r="O13" s="114" cm="1">
        <f t="array" ref="O13">IF(($A13-$A$4) &lt;= short_term, SUMPRODUCT($L12:$Q12, TRANSPOSE('Migration Matrix - total'!G$6:G$11)), SUMPRODUCT($L12:$Q12, TRANSPOSE('Migration Matrix - total'!G$18:G$23)))+$K12*($B13-1)*F13</f>
        <v>1209478.9458810878</v>
      </c>
      <c r="P13" s="114" cm="1">
        <f t="array" ref="P13">IF(($A13-$A$4) &lt;= short_term, SUMPRODUCT($L12:$Q12, TRANSPOSE('Migration Matrix - total'!H$6:H$11)), SUMPRODUCT($L12:$Q12, TRANSPOSE('Migration Matrix - total'!H$18:H$23)))+$K12*($B13-1)*G13</f>
        <v>1315999.1832918497</v>
      </c>
      <c r="Q13" s="114" cm="1">
        <f t="array" ref="Q13">IF(($A13-$A$4) &lt;= short_term, SUMPRODUCT($L12:$Q12, TRANSPOSE('Migration Matrix - total'!I$6:I$11)), SUMPRODUCT($L12:$Q12, TRANSPOSE('Migration Matrix - total'!I$18:I$23)))+$K12*($B13-1)*H13</f>
        <v>541198.1228845478</v>
      </c>
      <c r="R13" s="115">
        <f t="shared" si="0"/>
        <v>0</v>
      </c>
      <c r="T13" s="120">
        <f t="shared" si="13"/>
        <v>0.33639244418196595</v>
      </c>
      <c r="U13" s="120">
        <f t="shared" si="14"/>
        <v>0.22606342439734675</v>
      </c>
      <c r="V13" s="120">
        <f t="shared" si="15"/>
        <v>0.27068756160212337</v>
      </c>
      <c r="W13" s="120">
        <f t="shared" si="16"/>
        <v>6.5807242626962456E-2</v>
      </c>
      <c r="X13" s="120">
        <f t="shared" si="17"/>
        <v>7.1602964108385278E-2</v>
      </c>
      <c r="Y13" s="120">
        <f t="shared" si="18"/>
        <v>2.944636308321618E-2</v>
      </c>
      <c r="AB13" s="60" cm="1">
        <f t="array" ref="AB13">IF(($A13-$A$4)&lt;=short_term,SUMPRODUCT($L12:$Q12,TRANSPOSE('Migration Matrix - total'!N$6:N$11)),SUMPRODUCT($L12:$Q12,TRANSPOSE('Migration Matrix - total'!N$18:N$23)))+$K12*($B13-1)*C13</f>
        <v>10820.178399512311</v>
      </c>
      <c r="AC13" s="60" cm="1">
        <f t="array" ref="AC13">IF(($A13-$A$4)&lt;=short_term,SUMPRODUCT($L12:$Q12,TRANSPOSE('Migration Matrix - total'!O$6:O$11)),SUMPRODUCT($L12:$Q12,TRANSPOSE('Migration Matrix - total'!O$18:O$23)))+$K12*($B13-1)*D13</f>
        <v>8786.1083989403578</v>
      </c>
      <c r="AD13" s="60" cm="1">
        <f t="array" ref="AD13">IF(($A13-$A$4)&lt;=short_term,SUMPRODUCT($L12:$Q12,TRANSPOSE('Migration Matrix - total'!P$6:P$11)),SUMPRODUCT($L12:$Q12,TRANSPOSE('Migration Matrix - total'!P$18:P$23)))+$K12*($B13-1)*E13</f>
        <v>15534.498266277385</v>
      </c>
      <c r="AE13" s="60" cm="1">
        <f t="array" ref="AE13">IF(($A13-$A$4)&lt;=short_term,SUMPRODUCT($L12:$Q12,TRANSPOSE('Migration Matrix - total'!Q$6:Q$11)),SUMPRODUCT($L12:$Q12,TRANSPOSE('Migration Matrix - total'!Q$18:Q$23)))+$K12*($B13-1)*F13</f>
        <v>21466.17988676313</v>
      </c>
      <c r="AF13" s="60" cm="1">
        <f t="array" ref="AF13">IF(($A13-$A$4)&lt;=short_term,SUMPRODUCT($L12:$Q12,TRANSPOSE('Migration Matrix - total'!R$6:R$11)),SUMPRODUCT($L12:$Q12,TRANSPOSE('Migration Matrix - total'!R$18:R$23)))+$K12*($B13-1)*G13</f>
        <v>13676.50176396459</v>
      </c>
      <c r="AG13" s="60" cm="1">
        <f t="array" ref="AG13">IF(($A13-$A$4)&lt;=short_term,SUMPRODUCT($L12:$Q12,TRANSPOSE('Migration Matrix - total'!S$6:S$11)),SUMPRODUCT($L12:$Q12,TRANSPOSE('Migration Matrix - total'!S$18:S$23)))+$K12*($B13-1)*H13</f>
        <v>21596.116646415663</v>
      </c>
      <c r="AJ13" s="60" cm="1">
        <f t="array" ref="AJ13" xml:space="preserve"> L12* IF(($A13-$A$4) &lt;= short_term, 1-INDEX('Migration Matrix - total'!$D$6:$I$11, RIGHT(AJ$2,1), RIGHT(AJ$2,1)), 1-INDEX('Migration Matrix - total'!$D$18:$I$23, RIGHT(AJ$2,1), RIGHT(AJ$2,1)))</f>
        <v>32338.299328136687</v>
      </c>
      <c r="AK13" s="60" cm="1">
        <f t="array" ref="AK13" xml:space="preserve"> M12* IF(($A13-$A$4) &lt;= short_term, 1-INDEX('Migration Matrix - total'!$D$6:$I$11, RIGHT(AK$2,1), RIGHT(AK$2,1)), 1-INDEX('Migration Matrix - total'!$D$18:$I$23, RIGHT(AK$2,1), RIGHT(AK$2,1)))</f>
        <v>27593.463278143594</v>
      </c>
      <c r="AL13" s="60" cm="1">
        <f t="array" ref="AL13" xml:space="preserve"> N12* IF(($A13-$A$4) &lt;= short_term, 1-INDEX('Migration Matrix - total'!$D$6:$I$11, RIGHT(AL$2,1), RIGHT(AL$2,1)), 1-INDEX('Migration Matrix - total'!$D$18:$I$23, RIGHT(AL$2,1), RIGHT(AL$2,1)))</f>
        <v>22033.226243435514</v>
      </c>
      <c r="AM13" s="60" cm="1">
        <f t="array" ref="AM13" xml:space="preserve"> O12* IF(($A13-$A$4) &lt;= short_term, 1-INDEX('Migration Matrix - total'!$D$6:$I$11, RIGHT(AM$2,1), RIGHT(AM$2,1)), 1-INDEX('Migration Matrix - total'!$D$18:$I$23, RIGHT(AM$2,1), RIGHT(AM$2,1)))</f>
        <v>2776.795169882259</v>
      </c>
      <c r="AN13" s="60" cm="1">
        <f t="array" ref="AN13" xml:space="preserve"> P12* IF(($A13-$A$4) &lt;= short_term, 1-INDEX('Migration Matrix - total'!$D$6:$I$11, RIGHT(AN$2,1), RIGHT(AN$2,1)), 1-INDEX('Migration Matrix - total'!$D$18:$I$23, RIGHT(AN$2,1), RIGHT(AN$2,1)))</f>
        <v>6243.0416950559538</v>
      </c>
      <c r="AO13" s="60" cm="1">
        <f t="array" ref="AO13" xml:space="preserve"> Q12* IF(($A13-$A$4) &lt;= short_term, 1-INDEX('Migration Matrix - total'!$D$6:$I$11, RIGHT(AO$2,1), RIGHT(AO$2,1)), 1-INDEX('Migration Matrix - total'!$D$18:$I$23, RIGHT(AO$2,1), RIGHT(AO$2,1)))</f>
        <v>894.75764721933547</v>
      </c>
      <c r="AP13" s="61">
        <f t="shared" si="22"/>
        <v>0</v>
      </c>
      <c r="AR13" s="118" cm="1">
        <f t="array" ref="AR13" xml:space="preserve"> IF(($A13-$A$4) &lt;= short_term, SUMPRODUCT($L12:$Q12, TRANSPOSE('Migration Matrix - vol'!C$65:C$70)), SUMPRODUCT($L12:$Q12, TRANSPOSE('Migration Matrix - vol'!C$77:C$82)))</f>
        <v>3241.9147093216079</v>
      </c>
      <c r="AS13" s="118" cm="1">
        <f t="array" ref="AS13" xml:space="preserve"> IF(($A13-$A$4) &lt;= short_term, SUMPRODUCT($L12:$Q12, TRANSPOSE('Migration Matrix - vol'!D$65:D$70)), SUMPRODUCT($L12:$Q12, TRANSPOSE('Migration Matrix - vol'!D$77:D$82)))</f>
        <v>0</v>
      </c>
      <c r="AT13" s="118" cm="1">
        <f t="array" ref="AT13" xml:space="preserve"> IF(($A13-$A$4) &lt;= short_term, SUMPRODUCT($L12:$Q12, TRANSPOSE('Migration Matrix - vol'!E$65:E$70)), SUMPRODUCT($L12:$Q12, TRANSPOSE('Migration Matrix - vol'!E$77:E$82)))</f>
        <v>6910.7225598825953</v>
      </c>
      <c r="AU13" s="118" cm="1">
        <f t="array" ref="AU13" xml:space="preserve"> IF(($A13-$A$4) &lt;= short_term, SUMPRODUCT($L12:$Q12, TRANSPOSE('Migration Matrix - vol'!F$65:F$70)), SUMPRODUCT($L12:$Q12, TRANSPOSE('Migration Matrix - vol'!F$77:F$82)))</f>
        <v>10164.330999845342</v>
      </c>
      <c r="AV13" s="118" cm="1">
        <f t="array" ref="AV13" xml:space="preserve"> IF(($A13-$A$4) &lt;= short_term, SUMPRODUCT($L12:$Q12, TRANSPOSE('Migration Matrix - vol'!G$65:G$70)), SUMPRODUCT($L12:$Q12, TRANSPOSE('Migration Matrix - vol'!G$77:G$82)))</f>
        <v>2468.0932908594818</v>
      </c>
      <c r="AW13" s="118" cm="1">
        <f t="array" ref="AW13" xml:space="preserve"> IF(($A13-$A$4) &lt;= short_term, SUMPRODUCT($L12:$Q12, TRANSPOSE('Migration Matrix - vol'!H$65:H$70)), SUMPRODUCT($L12:$Q12, TRANSPOSE('Migration Matrix - vol'!H$77:H$82)))</f>
        <v>9856.5348097214719</v>
      </c>
      <c r="AZ13" s="60" cm="1">
        <f t="array" ref="AZ13" xml:space="preserve"> L12* IF(($A13-$A$4) &lt;= short_term, 1-INDEX('Migration Matrix - vol'!$AF$65:$AK$70, RIGHT(AZ$2,1), RIGHT(AZ$2,1)), 1-INDEX('Migration Matrix - vol'!$AF$77:$AK$82, RIGHT(AZ$2,1), RIGHT(AZ$2,1)))</f>
        <v>11006.423551682959</v>
      </c>
      <c r="BA13" s="60" cm="1">
        <f t="array" ref="BA13" xml:space="preserve"> M12* IF(($A13-$A$4) &lt;= short_term, 1-INDEX('Migration Matrix - vol'!$AF$65:$AK$70, RIGHT(BA$2,1), RIGHT(BA$2,1)), 1-INDEX('Migration Matrix - vol'!$AF$77:$AK$82, RIGHT(BA$2,1), RIGHT(BA$2,1)))</f>
        <v>12340.46645429741</v>
      </c>
      <c r="BB13" s="60" cm="1">
        <f t="array" ref="BB13" xml:space="preserve"> N12* IF(($A13-$A$4) &lt;= short_term, 1-INDEX('Migration Matrix - vol'!$AF$65:$AK$70, RIGHT(BB$2,1), RIGHT(BB$2,1)), 1-INDEX('Migration Matrix - vol'!$AF$77:$AK$82, RIGHT(BB$2,1), RIGHT(BB$2,1)))</f>
        <v>5891.624499677755</v>
      </c>
      <c r="BC13" s="60" cm="1">
        <f t="array" ref="BC13" xml:space="preserve"> O12* IF(($A13-$A$4) &lt;= short_term, 1-INDEX('Migration Matrix - vol'!$AF$65:$AK$70, RIGHT(BC$2,1), RIGHT(BC$2,1)), 1-INDEX('Migration Matrix - vol'!$AF$77:$AK$82, RIGHT(BC$2,1), RIGHT(BC$2,1)))</f>
        <v>0</v>
      </c>
      <c r="BD13" s="60" cm="1">
        <f t="array" ref="BD13" xml:space="preserve"> P12* IF(($A13-$A$4) &lt;= short_term, 1-INDEX('Migration Matrix - vol'!$AF$65:$AK$70, RIGHT(BD$2,1), RIGHT(BD$2,1)), 1-INDEX('Migration Matrix - vol'!$AF$77:$AK$82, RIGHT(BD$2,1), RIGHT(BD$2,1)))</f>
        <v>3095.2856738485052</v>
      </c>
      <c r="BE13" s="60" cm="1">
        <f t="array" ref="BE13" xml:space="preserve"> Q12* IF(($A13-$A$4) &lt;= short_term, 1-INDEX('Migration Matrix - vol'!$AF$65:$AK$70, RIGHT(BE$2,1), RIGHT(BE$2,1)), 1-INDEX('Migration Matrix - vol'!$AF$77:$AK$82, RIGHT(BE$2,1), RIGHT(BE$2,1)))</f>
        <v>307.79619012387099</v>
      </c>
      <c r="BH13" s="118" cm="1">
        <f t="array" ref="BH13" xml:space="preserve"> SUMPRODUCT($L12:$Q12, TRANSPOSE('Migration Matrix - invol'!M$66:M$71))</f>
        <v>7578.2636901907035</v>
      </c>
      <c r="BI13" s="118" cm="1">
        <f t="array" ref="BI13" xml:space="preserve"> SUMPRODUCT($L12:$Q12, TRANSPOSE('Migration Matrix - invol'!N$66:N$71))</f>
        <v>8786.1083989403578</v>
      </c>
      <c r="BJ13" s="118" cm="1">
        <f t="array" ref="BJ13" xml:space="preserve"> SUMPRODUCT($L12:$Q12, TRANSPOSE('Migration Matrix - invol'!O$66:O$71))</f>
        <v>8623.775706394792</v>
      </c>
      <c r="BK13" s="118" cm="1">
        <f t="array" ref="BK13" xml:space="preserve"> SUMPRODUCT($L12:$Q12, TRANSPOSE('Migration Matrix - invol'!P$66:P$71))</f>
        <v>11301.848886917785</v>
      </c>
      <c r="BL13" s="118" cm="1">
        <f t="array" ref="BL13" xml:space="preserve"> SUMPRODUCT($L12:$Q12, TRANSPOSE('Migration Matrix - invol'!Q$66:Q$71))</f>
        <v>11208.408473105108</v>
      </c>
      <c r="BM13" s="118" cm="1">
        <f t="array" ref="BM13" xml:space="preserve"> SUMPRODUCT($L12:$Q12, TRANSPOSE('Migration Matrix - invol'!R$66:R$71))</f>
        <v>11739.581836694189</v>
      </c>
      <c r="BP13" s="169">
        <f xml:space="preserve"> SUMPRODUCT($L12:$Q12, 'Migration Matrix - invol'!$M$66:$R$66)</f>
        <v>8371.3213219358859</v>
      </c>
      <c r="BQ13" s="169">
        <f xml:space="preserve"> SUMPRODUCT($L12:$Q12, 'Migration Matrix - invol'!$M$67:$R$67)</f>
        <v>10383.032076532447</v>
      </c>
      <c r="BR13" s="169">
        <f xml:space="preserve"> SUMPRODUCT($L12:$Q12, 'Migration Matrix - invol'!$M$68:$R$68)</f>
        <v>8676.6100140233848</v>
      </c>
      <c r="BS13" s="169">
        <f xml:space="preserve"> SUMPRODUCT($L12:$Q12, 'Migration Matrix - invol'!$M$69:$R$69)</f>
        <v>8016.271453884021</v>
      </c>
      <c r="BT13" s="169">
        <f xml:space="preserve"> SUMPRODUCT($L12:$Q12, 'Migration Matrix - invol'!$M$70:$R$70)</f>
        <v>8211.7364760493547</v>
      </c>
      <c r="BU13" s="169">
        <f xml:space="preserve"> SUMPRODUCT($L12:$Q12, 'Migration Matrix - invol'!$M$71:$R$71)</f>
        <v>4026.4773434984345</v>
      </c>
      <c r="BX13" s="61">
        <f t="shared" si="26"/>
        <v>0</v>
      </c>
      <c r="BY13" s="61">
        <f t="shared" si="27"/>
        <v>0</v>
      </c>
      <c r="BZ13" s="61">
        <f t="shared" si="28"/>
        <v>-1.8189894035458565E-12</v>
      </c>
      <c r="CA13" s="61">
        <f t="shared" si="29"/>
        <v>1.8189894035458565E-12</v>
      </c>
      <c r="CB13" s="61">
        <f t="shared" si="30"/>
        <v>0</v>
      </c>
      <c r="CC13" s="61">
        <f t="shared" si="31"/>
        <v>1.8189894035458565E-12</v>
      </c>
    </row>
    <row r="14" spans="1:81">
      <c r="A14">
        <f t="shared" si="12"/>
        <v>2030</v>
      </c>
      <c r="B14" s="40">
        <f>Population!B19</f>
        <v>1</v>
      </c>
      <c r="C14" s="117">
        <f t="shared" si="24"/>
        <v>0.16666666666666666</v>
      </c>
      <c r="D14" s="117">
        <f t="shared" si="21"/>
        <v>0.16666666666666666</v>
      </c>
      <c r="E14" s="117">
        <f t="shared" si="21"/>
        <v>0.16666666666666666</v>
      </c>
      <c r="F14" s="117">
        <f t="shared" si="21"/>
        <v>0.16666666666666666</v>
      </c>
      <c r="G14" s="117">
        <f t="shared" si="21"/>
        <v>0.16666666666666666</v>
      </c>
      <c r="H14" s="117">
        <f t="shared" si="21"/>
        <v>0.16666666666666666</v>
      </c>
      <c r="I14" s="116">
        <f t="shared" si="25"/>
        <v>0</v>
      </c>
      <c r="K14" s="52">
        <f>Population!L19</f>
        <v>18379116</v>
      </c>
      <c r="L14" s="114" cm="1">
        <f t="array" ref="L14">IF(($A14-$A$4) &lt;= short_term, SUMPRODUCT($L13:$Q13, TRANSPOSE('Migration Matrix - total'!D$6:D$11)), SUMPRODUCT($L13:$Q13, TRANSPOSE('Migration Matrix - total'!D$18:D$23)))+$K13*($B14-1)*C14</f>
        <v>6161182.0741842315</v>
      </c>
      <c r="M14" s="114" cm="1">
        <f t="array" ref="M14">IF(($A14-$A$4) &lt;= short_term, SUMPRODUCT($L13:$Q13, TRANSPOSE('Migration Matrix - total'!E$6:E$11)), SUMPRODUCT($L13:$Q13, TRANSPOSE('Migration Matrix - total'!E$18:E$23)))+$K13*($B14-1)*D14</f>
        <v>4136160.8568470287</v>
      </c>
      <c r="N14" s="114" cm="1">
        <f t="array" ref="N14">IF(($A14-$A$4) &lt;= short_term, SUMPRODUCT($L13:$Q13, TRANSPOSE('Migration Matrix - total'!F$6:F$11)), SUMPRODUCT($L13:$Q13, TRANSPOSE('Migration Matrix - total'!F$18:F$23)))+$K13*($B14-1)*E14</f>
        <v>4968497.0619944045</v>
      </c>
      <c r="O14" s="114" cm="1">
        <f t="array" ref="O14">IF(($A14-$A$4) &lt;= short_term, SUMPRODUCT($L13:$Q13, TRANSPOSE('Migration Matrix - total'!G$6:G$11)), SUMPRODUCT($L13:$Q13, TRANSPOSE('Migration Matrix - total'!G$18:G$23)))+$K13*($B14-1)*F14</f>
        <v>1228089.1766602176</v>
      </c>
      <c r="P14" s="114" cm="1">
        <f t="array" ref="P14">IF(($A14-$A$4) &lt;= short_term, SUMPRODUCT($L13:$Q13, TRANSPOSE('Migration Matrix - total'!H$6:H$11)), SUMPRODUCT($L13:$Q13, TRANSPOSE('Migration Matrix - total'!H$18:H$23)))+$K13*($B14-1)*G14</f>
        <v>1323366.7109746342</v>
      </c>
      <c r="Q14" s="114" cm="1">
        <f t="array" ref="Q14">IF(($A14-$A$4) &lt;= short_term, SUMPRODUCT($L13:$Q13, TRANSPOSE('Migration Matrix - total'!I$6:I$11)), SUMPRODUCT($L13:$Q13, TRANSPOSE('Migration Matrix - total'!I$18:I$23)))+$K13*($B14-1)*H14</f>
        <v>561820.11933948612</v>
      </c>
      <c r="R14" s="115">
        <f t="shared" si="0"/>
        <v>0</v>
      </c>
      <c r="T14" s="120">
        <f t="shared" si="13"/>
        <v>0.33522733488293077</v>
      </c>
      <c r="U14" s="120">
        <f t="shared" si="14"/>
        <v>0.22504677900977549</v>
      </c>
      <c r="V14" s="120">
        <f t="shared" si="15"/>
        <v>0.2703338431508025</v>
      </c>
      <c r="W14" s="120">
        <f t="shared" si="16"/>
        <v>6.6819817485248886E-2</v>
      </c>
      <c r="X14" s="120">
        <f t="shared" si="17"/>
        <v>7.2003828202326717E-2</v>
      </c>
      <c r="Y14" s="120">
        <f t="shared" si="18"/>
        <v>3.0568397268915769E-2</v>
      </c>
      <c r="AB14" s="60" cm="1">
        <f t="array" ref="AB14">IF(($A14-$A$4)&lt;=short_term,SUMPRODUCT($L13:$Q13,TRANSPOSE('Migration Matrix - total'!N$6:N$11)),SUMPRODUCT($L13:$Q13,TRANSPOSE('Migration Matrix - total'!N$18:N$23)))+$K13*($B14-1)*C14</f>
        <v>10812.459397608778</v>
      </c>
      <c r="AC14" s="60" cm="1">
        <f t="array" ref="AC14">IF(($A14-$A$4)&lt;=short_term,SUMPRODUCT($L13:$Q13,TRANSPOSE('Migration Matrix - total'!O$6:O$11)),SUMPRODUCT($L13:$Q13,TRANSPOSE('Migration Matrix - total'!O$18:O$23)))+$K13*($B14-1)*D14</f>
        <v>8784.0778498139134</v>
      </c>
      <c r="AD14" s="60" cm="1">
        <f t="array" ref="AD14">IF(($A14-$A$4)&lt;=short_term,SUMPRODUCT($L13:$Q13,TRANSPOSE('Migration Matrix - total'!P$6:P$11)),SUMPRODUCT($L13:$Q13,TRANSPOSE('Migration Matrix - total'!P$18:P$23)))+$K13*($B14-1)*E14</f>
        <v>15503.449835586121</v>
      </c>
      <c r="AE14" s="60" cm="1">
        <f t="array" ref="AE14">IF(($A14-$A$4)&lt;=short_term,SUMPRODUCT($L13:$Q13,TRANSPOSE('Migration Matrix - total'!Q$6:Q$11)),SUMPRODUCT($L13:$Q13,TRANSPOSE('Migration Matrix - total'!Q$18:Q$23)))+$K13*($B14-1)*F14</f>
        <v>21430.607615246343</v>
      </c>
      <c r="AF14" s="60" cm="1">
        <f t="array" ref="AF14">IF(($A14-$A$4)&lt;=short_term,SUMPRODUCT($L13:$Q13,TRANSPOSE('Migration Matrix - total'!R$6:R$11)),SUMPRODUCT($L13:$Q13,TRANSPOSE('Migration Matrix - total'!R$18:R$23)))+$K13*($B14-1)*G14</f>
        <v>13646.03370364794</v>
      </c>
      <c r="AG14" s="60" cm="1">
        <f t="array" ref="AG14">IF(($A14-$A$4)&lt;=short_term,SUMPRODUCT($L13:$Q13,TRANSPOSE('Migration Matrix - total'!S$6:S$11)),SUMPRODUCT($L13:$Q13,TRANSPOSE('Migration Matrix - total'!S$18:S$23)))+$K13*($B14-1)*H14</f>
        <v>21552.340681282752</v>
      </c>
      <c r="AJ14" s="60" cm="1">
        <f t="array" ref="AJ14" xml:space="preserve"> L13* IF(($A14-$A$4) &lt;= short_term, 1-INDEX('Migration Matrix - total'!$D$6:$I$11, RIGHT(AJ$2,1), RIGHT(AJ$2,1)), 1-INDEX('Migration Matrix - total'!$D$18:$I$23, RIGHT(AJ$2,1), RIGHT(AJ$2,1)))</f>
        <v>32226.138357256226</v>
      </c>
      <c r="AK14" s="60" cm="1">
        <f t="array" ref="AK14" xml:space="preserve"> M13* IF(($A14-$A$4) &lt;= short_term, 1-INDEX('Migration Matrix - total'!$D$6:$I$11, RIGHT(AK$2,1), RIGHT(AK$2,1)), 1-INDEX('Migration Matrix - total'!$D$18:$I$23, RIGHT(AK$2,1), RIGHT(AK$2,1)))</f>
        <v>27469.121358850862</v>
      </c>
      <c r="AL14" s="60" cm="1">
        <f t="array" ref="AL14" xml:space="preserve"> N13* IF(($A14-$A$4) &lt;= short_term, 1-INDEX('Migration Matrix - total'!$D$6:$I$11, RIGHT(AL$2,1), RIGHT(AL$2,1)), 1-INDEX('Migration Matrix - total'!$D$18:$I$23, RIGHT(AL$2,1), RIGHT(AL$2,1)))</f>
        <v>22004.482283754391</v>
      </c>
      <c r="AM14" s="60" cm="1">
        <f t="array" ref="AM14" xml:space="preserve"> O13* IF(($A14-$A$4) &lt;= short_term, 1-INDEX('Migration Matrix - total'!$D$6:$I$11, RIGHT(AM$2,1), RIGHT(AM$2,1)), 1-INDEX('Migration Matrix - total'!$D$18:$I$23, RIGHT(AM$2,1), RIGHT(AM$2,1)))</f>
        <v>2820.3768361165248</v>
      </c>
      <c r="AN14" s="60" cm="1">
        <f t="array" ref="AN14" xml:space="preserve"> P13* IF(($A14-$A$4) &lt;= short_term, 1-INDEX('Migration Matrix - total'!$D$6:$I$11, RIGHT(AN$2,1), RIGHT(AN$2,1)), 1-INDEX('Migration Matrix - total'!$D$18:$I$23, RIGHT(AN$2,1), RIGHT(AN$2,1)))</f>
        <v>6278.5060208633195</v>
      </c>
      <c r="AO14" s="60" cm="1">
        <f t="array" ref="AO14" xml:space="preserve"> Q13* IF(($A14-$A$4) &lt;= short_term, 1-INDEX('Migration Matrix - total'!$D$6:$I$11, RIGHT(AO$2,1), RIGHT(AO$2,1)), 1-INDEX('Migration Matrix - total'!$D$18:$I$23, RIGHT(AO$2,1), RIGHT(AO$2,1)))</f>
        <v>930.34422634443388</v>
      </c>
      <c r="AP14" s="61">
        <f t="shared" si="22"/>
        <v>0</v>
      </c>
      <c r="AR14" s="118" cm="1">
        <f t="array" ref="AR14" xml:space="preserve"> IF(($A14-$A$4) &lt;= short_term, SUMPRODUCT($L13:$Q13, TRANSPOSE('Migration Matrix - vol'!C$65:C$70)), SUMPRODUCT($L13:$Q13, TRANSPOSE('Migration Matrix - vol'!C$77:C$82)))</f>
        <v>3235.1887472553976</v>
      </c>
      <c r="AS14" s="118" cm="1">
        <f t="array" ref="AS14" xml:space="preserve"> IF(($A14-$A$4) &lt;= short_term, SUMPRODUCT($L13:$Q13, TRANSPOSE('Migration Matrix - vol'!D$65:D$70)), SUMPRODUCT($L13:$Q13, TRANSPOSE('Migration Matrix - vol'!D$77:D$82)))</f>
        <v>0</v>
      </c>
      <c r="AT14" s="118" cm="1">
        <f t="array" ref="AT14" xml:space="preserve"> IF(($A14-$A$4) &lt;= short_term, SUMPRODUCT($L13:$Q13, TRANSPOSE('Migration Matrix - vol'!E$65:E$70)), SUMPRODUCT($L13:$Q13, TRANSPOSE('Migration Matrix - vol'!E$77:E$82)))</f>
        <v>6891.2718392779916</v>
      </c>
      <c r="AU14" s="118" cm="1">
        <f t="array" ref="AU14" xml:space="preserve"> IF(($A14-$A$4) &lt;= short_term, SUMPRODUCT($L13:$Q13, TRANSPOSE('Migration Matrix - vol'!F$65:F$70)), SUMPRODUCT($L13:$Q13, TRANSPOSE('Migration Matrix - vol'!F$77:F$82)))</f>
        <v>10153.279016796159</v>
      </c>
      <c r="AV14" s="118" cm="1">
        <f t="array" ref="AV14" xml:space="preserve"> IF(($A14-$A$4) &lt;= short_term, SUMPRODUCT($L13:$Q13, TRANSPOSE('Migration Matrix - vol'!G$65:G$70)), SUMPRODUCT($L13:$Q13, TRANSPOSE('Migration Matrix - vol'!G$77:G$82)))</f>
        <v>2456.9715460576231</v>
      </c>
      <c r="AW14" s="118" cm="1">
        <f t="array" ref="AW14" xml:space="preserve"> IF(($A14-$A$4) &lt;= short_term, SUMPRODUCT($L13:$Q13, TRANSPOSE('Migration Matrix - vol'!H$65:H$70)), SUMPRODUCT($L13:$Q13, TRANSPOSE('Migration Matrix - vol'!H$77:H$82)))</f>
        <v>9833.2410609737362</v>
      </c>
      <c r="AZ14" s="60" cm="1">
        <f t="array" ref="AZ14" xml:space="preserve"> L13* IF(($A14-$A$4) &lt;= short_term, 1-INDEX('Migration Matrix - vol'!$AF$65:$AK$70, RIGHT(AZ$2,1), RIGHT(AZ$2,1)), 1-INDEX('Migration Matrix - vol'!$AF$77:$AK$82, RIGHT(AZ$2,1), RIGHT(AZ$2,1)))</f>
        <v>10968.249276067783</v>
      </c>
      <c r="BA14" s="60" cm="1">
        <f t="array" ref="BA14" xml:space="preserve"> M13* IF(($A14-$A$4) &lt;= short_term, 1-INDEX('Migration Matrix - vol'!$AF$65:$AK$70, RIGHT(BA$2,1), RIGHT(BA$2,1)), 1-INDEX('Migration Matrix - vol'!$AF$77:$AK$82, RIGHT(BA$2,1), RIGHT(BA$2,1)))</f>
        <v>12284.857730288115</v>
      </c>
      <c r="BB14" s="60" cm="1">
        <f t="array" ref="BB14" xml:space="preserve"> N13* IF(($A14-$A$4) &lt;= short_term, 1-INDEX('Migration Matrix - vol'!$AF$65:$AK$70, RIGHT(BB$2,1), RIGHT(BB$2,1)), 1-INDEX('Migration Matrix - vol'!$AF$77:$AK$82, RIGHT(BB$2,1), RIGHT(BB$2,1)))</f>
        <v>5883.9384433914902</v>
      </c>
      <c r="BC14" s="60" cm="1">
        <f t="array" ref="BC14" xml:space="preserve"> O13* IF(($A14-$A$4) &lt;= short_term, 1-INDEX('Migration Matrix - vol'!$AF$65:$AK$70, RIGHT(BC$2,1), RIGHT(BC$2,1)), 1-INDEX('Migration Matrix - vol'!$AF$77:$AK$82, RIGHT(BC$2,1), RIGHT(BC$2,1)))</f>
        <v>0</v>
      </c>
      <c r="BD14" s="60" cm="1">
        <f t="array" ref="BD14" xml:space="preserve"> P13* IF(($A14-$A$4) &lt;= short_term, 1-INDEX('Migration Matrix - vol'!$AF$65:$AK$70, RIGHT(BD$2,1), RIGHT(BD$2,1)), 1-INDEX('Migration Matrix - vol'!$AF$77:$AK$82, RIGHT(BD$2,1), RIGHT(BD$2,1)))</f>
        <v>3112.8688047910978</v>
      </c>
      <c r="BE14" s="60" cm="1">
        <f t="array" ref="BE14" xml:space="preserve"> Q13* IF(($A14-$A$4) &lt;= short_term, 1-INDEX('Migration Matrix - vol'!$AF$65:$AK$70, RIGHT(BE$2,1), RIGHT(BE$2,1)), 1-INDEX('Migration Matrix - vol'!$AF$77:$AK$82, RIGHT(BE$2,1), RIGHT(BE$2,1)))</f>
        <v>320.03795582242321</v>
      </c>
      <c r="BH14" s="118" cm="1">
        <f t="array" ref="BH14" xml:space="preserve"> SUMPRODUCT($L13:$Q13, TRANSPOSE('Migration Matrix - invol'!M$66:M$71))</f>
        <v>7577.2706503533809</v>
      </c>
      <c r="BI14" s="118" cm="1">
        <f t="array" ref="BI14" xml:space="preserve"> SUMPRODUCT($L13:$Q13, TRANSPOSE('Migration Matrix - invol'!N$66:N$71))</f>
        <v>8784.0778498139134</v>
      </c>
      <c r="BJ14" s="118" cm="1">
        <f t="array" ref="BJ14" xml:space="preserve"> SUMPRODUCT($L13:$Q13, TRANSPOSE('Migration Matrix - invol'!O$66:O$71))</f>
        <v>8612.1779963081317</v>
      </c>
      <c r="BK14" s="118" cm="1">
        <f t="array" ref="BK14" xml:space="preserve"> SUMPRODUCT($L13:$Q13, TRANSPOSE('Migration Matrix - invol'!P$66:P$71))</f>
        <v>11277.328598450184</v>
      </c>
      <c r="BL14" s="118" cm="1">
        <f t="array" ref="BL14" xml:space="preserve"> SUMPRODUCT($L13:$Q13, TRANSPOSE('Migration Matrix - invol'!Q$66:Q$71))</f>
        <v>11189.062157590317</v>
      </c>
      <c r="BM14" s="118" cm="1">
        <f t="array" ref="BM14" xml:space="preserve"> SUMPRODUCT($L13:$Q13, TRANSPOSE('Migration Matrix - invol'!R$66:R$71))</f>
        <v>11719.099620309014</v>
      </c>
      <c r="BP14" s="169">
        <f xml:space="preserve"> SUMPRODUCT($L13:$Q13, 'Migration Matrix - invol'!$M$66:$R$66)</f>
        <v>8386.1528328709683</v>
      </c>
      <c r="BQ14" s="169">
        <f xml:space="preserve"> SUMPRODUCT($L13:$Q13, 'Migration Matrix - invol'!$M$67:$R$67)</f>
        <v>10396.778715589131</v>
      </c>
      <c r="BR14" s="169">
        <f xml:space="preserve"> SUMPRODUCT($L13:$Q13, 'Migration Matrix - invol'!$M$68:$R$68)</f>
        <v>8680.88092092443</v>
      </c>
      <c r="BS14" s="169">
        <f xml:space="preserve"> SUMPRODUCT($L13:$Q13, 'Migration Matrix - invol'!$M$69:$R$69)</f>
        <v>8007.5551206371683</v>
      </c>
      <c r="BT14" s="169">
        <f xml:space="preserve"> SUMPRODUCT($L13:$Q13, 'Migration Matrix - invol'!$M$70:$R$70)</f>
        <v>8208.1809505698639</v>
      </c>
      <c r="BU14" s="169">
        <f xml:space="preserve"> SUMPRODUCT($L13:$Q13, 'Migration Matrix - invol'!$M$71:$R$71)</f>
        <v>4021.8211988776538</v>
      </c>
      <c r="BX14" s="61">
        <f t="shared" si="26"/>
        <v>0</v>
      </c>
      <c r="BY14" s="61">
        <f t="shared" si="27"/>
        <v>0</v>
      </c>
      <c r="BZ14" s="61">
        <f t="shared" si="28"/>
        <v>-1.8189894035458565E-12</v>
      </c>
      <c r="CA14" s="61">
        <f t="shared" si="29"/>
        <v>0</v>
      </c>
      <c r="CB14" s="61">
        <f t="shared" si="30"/>
        <v>0</v>
      </c>
      <c r="CC14" s="61">
        <f t="shared" si="31"/>
        <v>1.8189894035458565E-12</v>
      </c>
    </row>
    <row r="15" spans="1:81">
      <c r="A15">
        <f t="shared" si="12"/>
        <v>2031</v>
      </c>
      <c r="B15" s="40">
        <f>Population!B20</f>
        <v>1</v>
      </c>
      <c r="C15" s="117">
        <f t="shared" si="24"/>
        <v>0.16666666666666666</v>
      </c>
      <c r="D15" s="117">
        <f t="shared" si="21"/>
        <v>0.16666666666666666</v>
      </c>
      <c r="E15" s="117">
        <f t="shared" si="21"/>
        <v>0.16666666666666666</v>
      </c>
      <c r="F15" s="117">
        <f t="shared" si="21"/>
        <v>0.16666666666666666</v>
      </c>
      <c r="G15" s="117">
        <f t="shared" si="21"/>
        <v>0.16666666666666666</v>
      </c>
      <c r="H15" s="117">
        <f t="shared" si="21"/>
        <v>0.16666666666666666</v>
      </c>
      <c r="I15" s="116">
        <f t="shared" si="25"/>
        <v>0</v>
      </c>
      <c r="K15" s="52">
        <f>Population!L20</f>
        <v>18379116</v>
      </c>
      <c r="L15" s="114" cm="1">
        <f t="array" ref="L15">IF(($A15-$A$4) &lt;= short_term, SUMPRODUCT($L14:$Q14, TRANSPOSE('Migration Matrix - total'!D$6:D$11)), SUMPRODUCT($L14:$Q14, TRANSPOSE('Migration Matrix - total'!D$18:D$23)))+$K14*($B15-1)*C15</f>
        <v>6139872.3275060551</v>
      </c>
      <c r="M15" s="114" cm="1">
        <f t="array" ref="M15">IF(($A15-$A$4) &lt;= short_term, SUMPRODUCT($L14:$Q14, TRANSPOSE('Migration Matrix - total'!E$6:E$11)), SUMPRODUCT($L14:$Q14, TRANSPOSE('Migration Matrix - total'!E$18:E$23)))+$K14*($B15-1)*D15</f>
        <v>4117597.2998246369</v>
      </c>
      <c r="N15" s="114" cm="1">
        <f t="array" ref="N15">IF(($A15-$A$4) &lt;= short_term, SUMPRODUCT($L14:$Q14, TRANSPOSE('Migration Matrix - total'!F$6:F$11)), SUMPRODUCT($L14:$Q14, TRANSPOSE('Migration Matrix - total'!F$18:F$23)))+$K14*($B15-1)*E15</f>
        <v>4961993.9051200664</v>
      </c>
      <c r="O15" s="114" cm="1">
        <f t="array" ref="O15">IF(($A15-$A$4) &lt;= short_term, SUMPRODUCT($L14:$Q14, TRANSPOSE('Migration Matrix - total'!G$6:G$11)), SUMPRODUCT($L14:$Q14, TRANSPOSE('Migration Matrix - total'!G$18:G$23)))+$K14*($B15-1)*F15</f>
        <v>1246620.5950139672</v>
      </c>
      <c r="P15" s="114" cm="1">
        <f t="array" ref="P15">IF(($A15-$A$4) &lt;= short_term, SUMPRODUCT($L14:$Q14, TRANSPOSE('Migration Matrix - total'!H$6:H$11)), SUMPRODUCT($L14:$Q14, TRANSPOSE('Migration Matrix - total'!H$18:H$23)))+$K14*($B15-1)*G15</f>
        <v>1330668.7979731346</v>
      </c>
      <c r="Q15" s="114" cm="1">
        <f t="array" ref="Q15">IF(($A15-$A$4) &lt;= short_term, SUMPRODUCT($L14:$Q14, TRANSPOSE('Migration Matrix - total'!I$6:I$11)), SUMPRODUCT($L14:$Q14, TRANSPOSE('Migration Matrix - total'!I$18:I$23)))+$K14*($B15-1)*H15</f>
        <v>582363.07456214179</v>
      </c>
      <c r="R15" s="115">
        <f t="shared" si="0"/>
        <v>0</v>
      </c>
      <c r="T15" s="120">
        <f t="shared" si="13"/>
        <v>0.33406788049577868</v>
      </c>
      <c r="U15" s="120">
        <f t="shared" si="14"/>
        <v>0.22403674365103501</v>
      </c>
      <c r="V15" s="120">
        <f t="shared" si="15"/>
        <v>0.26998000911034381</v>
      </c>
      <c r="W15" s="120">
        <f t="shared" si="16"/>
        <v>6.7828104192495825E-2</v>
      </c>
      <c r="X15" s="120">
        <f t="shared" si="17"/>
        <v>7.2401131696058413E-2</v>
      </c>
      <c r="Y15" s="120">
        <f t="shared" si="18"/>
        <v>3.1686130854288189E-2</v>
      </c>
      <c r="AB15" s="60" cm="1">
        <f t="array" ref="AB15">IF(($A15-$A$4)&lt;=short_term,SUMPRODUCT($L14:$Q14,TRANSPOSE('Migration Matrix - total'!N$6:N$11)),SUMPRODUCT($L14:$Q14,TRANSPOSE('Migration Matrix - total'!N$18:N$23)))+$K14*($B15-1)*C15</f>
        <v>10804.775101117733</v>
      </c>
      <c r="AC15" s="60" cm="1">
        <f t="array" ref="AC15">IF(($A15-$A$4)&lt;=short_term,SUMPRODUCT($L14:$Q14,TRANSPOSE('Migration Matrix - total'!O$6:O$11)),SUMPRODUCT($L14:$Q14,TRANSPOSE('Migration Matrix - total'!O$18:O$23)))+$K14*($B15-1)*D15</f>
        <v>8782.0310598817414</v>
      </c>
      <c r="AD15" s="60" cm="1">
        <f t="array" ref="AD15">IF(($A15-$A$4)&lt;=short_term,SUMPRODUCT($L14:$Q14,TRANSPOSE('Migration Matrix - total'!P$6:P$11)),SUMPRODUCT($L14:$Q14,TRANSPOSE('Migration Matrix - total'!P$18:P$23)))+$K14*($B15-1)*E15</f>
        <v>15472.571257030051</v>
      </c>
      <c r="AE15" s="60" cm="1">
        <f t="array" ref="AE15">IF(($A15-$A$4)&lt;=short_term,SUMPRODUCT($L14:$Q14,TRANSPOSE('Migration Matrix - total'!Q$6:Q$11)),SUMPRODUCT($L14:$Q14,TRANSPOSE('Migration Matrix - total'!Q$18:Q$23)))+$K14*($B15-1)*F15</f>
        <v>21395.192277498587</v>
      </c>
      <c r="AF15" s="60" cm="1">
        <f t="array" ref="AF15">IF(($A15-$A$4)&lt;=short_term,SUMPRODUCT($L14:$Q14,TRANSPOSE('Migration Matrix - total'!R$6:R$11)),SUMPRODUCT($L14:$Q14,TRANSPOSE('Migration Matrix - total'!R$18:R$23)))+$K14*($B15-1)*G15</f>
        <v>13615.742788073459</v>
      </c>
      <c r="AG15" s="60" cm="1">
        <f t="array" ref="AG15">IF(($A15-$A$4)&lt;=short_term,SUMPRODUCT($L14:$Q14,TRANSPOSE('Migration Matrix - total'!S$6:S$11)),SUMPRODUCT($L14:$Q14,TRANSPOSE('Migration Matrix - total'!S$18:S$23)))+$K14*($B15-1)*H15</f>
        <v>21508.749600296505</v>
      </c>
      <c r="AJ15" s="60" cm="1">
        <f t="array" ref="AJ15" xml:space="preserve"> L14* IF(($A15-$A$4) &lt;= short_term, 1-INDEX('Migration Matrix - total'!$D$6:$I$11, RIGHT(AJ$2,1), RIGHT(AJ$2,1)), 1-INDEX('Migration Matrix - total'!$D$18:$I$23, RIGHT(AJ$2,1), RIGHT(AJ$2,1)))</f>
        <v>32114.521779293722</v>
      </c>
      <c r="AK15" s="60" cm="1">
        <f t="array" ref="AK15" xml:space="preserve"> M14* IF(($A15-$A$4) &lt;= short_term, 1-INDEX('Migration Matrix - total'!$D$6:$I$11, RIGHT(AK$2,1), RIGHT(AK$2,1)), 1-INDEX('Migration Matrix - total'!$D$18:$I$23, RIGHT(AK$2,1), RIGHT(AK$2,1)))</f>
        <v>27345.588082273465</v>
      </c>
      <c r="AL15" s="60" cm="1">
        <f t="array" ref="AL15" xml:space="preserve"> N14* IF(($A15-$A$4) &lt;= short_term, 1-INDEX('Migration Matrix - total'!$D$6:$I$11, RIGHT(AL$2,1), RIGHT(AL$2,1)), 1-INDEX('Migration Matrix - total'!$D$18:$I$23, RIGHT(AL$2,1), RIGHT(AL$2,1)))</f>
        <v>21975.728131367559</v>
      </c>
      <c r="AM15" s="60" cm="1">
        <f t="array" ref="AM15" xml:space="preserve"> O14* IF(($A15-$A$4) &lt;= short_term, 1-INDEX('Migration Matrix - total'!$D$6:$I$11, RIGHT(AM$2,1), RIGHT(AM$2,1)), 1-INDEX('Migration Matrix - total'!$D$18:$I$23, RIGHT(AM$2,1), RIGHT(AM$2,1)))</f>
        <v>2863.7739237491696</v>
      </c>
      <c r="AN15" s="60" cm="1">
        <f t="array" ref="AN15" xml:space="preserve"> P14* IF(($A15-$A$4) &lt;= short_term, 1-INDEX('Migration Matrix - total'!$D$6:$I$11, RIGHT(AN$2,1), RIGHT(AN$2,1)), 1-INDEX('Migration Matrix - total'!$D$18:$I$23, RIGHT(AN$2,1), RIGHT(AN$2,1)))</f>
        <v>6313.6557895733058</v>
      </c>
      <c r="AO15" s="60" cm="1">
        <f t="array" ref="AO15" xml:space="preserve"> Q14* IF(($A15-$A$4) &lt;= short_term, 1-INDEX('Migration Matrix - total'!$D$6:$I$11, RIGHT(AO$2,1), RIGHT(AO$2,1)), 1-INDEX('Migration Matrix - total'!$D$18:$I$23, RIGHT(AO$2,1), RIGHT(AO$2,1)))</f>
        <v>965.79437764076431</v>
      </c>
      <c r="AP15" s="61">
        <f t="shared" si="22"/>
        <v>0</v>
      </c>
      <c r="AR15" s="118" cm="1">
        <f t="array" ref="AR15" xml:space="preserve"> IF(($A15-$A$4) &lt;= short_term, SUMPRODUCT($L14:$Q14, TRANSPOSE('Migration Matrix - vol'!C$65:C$70)), SUMPRODUCT($L14:$Q14, TRANSPOSE('Migration Matrix - vol'!C$77:C$82)))</f>
        <v>3228.4961249478465</v>
      </c>
      <c r="AS15" s="118" cm="1">
        <f t="array" ref="AS15" xml:space="preserve"> IF(($A15-$A$4) &lt;= short_term, SUMPRODUCT($L14:$Q14, TRANSPOSE('Migration Matrix - vol'!D$65:D$70)), SUMPRODUCT($L14:$Q14, TRANSPOSE('Migration Matrix - vol'!D$77:D$82)))</f>
        <v>0</v>
      </c>
      <c r="AT15" s="118" cm="1">
        <f t="array" ref="AT15" xml:space="preserve"> IF(($A15-$A$4) &lt;= short_term, SUMPRODUCT($L14:$Q14, TRANSPOSE('Migration Matrix - vol'!E$65:E$70)), SUMPRODUCT($L14:$Q14, TRANSPOSE('Migration Matrix - vol'!E$77:E$82)))</f>
        <v>6871.9162202764473</v>
      </c>
      <c r="AU15" s="118" cm="1">
        <f t="array" ref="AU15" xml:space="preserve"> IF(($A15-$A$4) &lt;= short_term, SUMPRODUCT($L14:$Q14, TRANSPOSE('Migration Matrix - vol'!F$65:F$70)), SUMPRODUCT($L14:$Q14, TRANSPOSE('Migration Matrix - vol'!F$77:F$82)))</f>
        <v>10142.273841493279</v>
      </c>
      <c r="AV15" s="118" cm="1">
        <f t="array" ref="AV15" xml:space="preserve"> IF(($A15-$A$4) &lt;= short_term, SUMPRODUCT($L14:$Q14, TRANSPOSE('Migration Matrix - vol'!G$65:G$70)), SUMPRODUCT($L14:$Q14, TRANSPOSE('Migration Matrix - vol'!G$77:G$82)))</f>
        <v>2445.9221301852754</v>
      </c>
      <c r="AW15" s="118" cm="1">
        <f t="array" ref="AW15" xml:space="preserve"> IF(($A15-$A$4) &lt;= short_term, SUMPRODUCT($L14:$Q14, TRANSPOSE('Migration Matrix - vol'!H$65:H$70)), SUMPRODUCT($L14:$Q14, TRANSPOSE('Migration Matrix - vol'!H$77:H$82)))</f>
        <v>9810.0410510782312</v>
      </c>
      <c r="AZ15" s="60" cm="1">
        <f t="array" ref="AZ15" xml:space="preserve"> L14* IF(($A15-$A$4) &lt;= short_term, 1-INDEX('Migration Matrix - vol'!$AF$65:$AK$70, RIGHT(AZ$2,1), RIGHT(AZ$2,1)), 1-INDEX('Migration Matrix - vol'!$AF$77:$AK$82, RIGHT(AZ$2,1), RIGHT(AZ$2,1)))</f>
        <v>10930.260285985802</v>
      </c>
      <c r="BA15" s="60" cm="1">
        <f t="array" ref="BA15" xml:space="preserve"> M14* IF(($A15-$A$4) &lt;= short_term, 1-INDEX('Migration Matrix - vol'!$AF$65:$AK$70, RIGHT(BA$2,1), RIGHT(BA$2,1)), 1-INDEX('Migration Matrix - vol'!$AF$77:$AK$82, RIGHT(BA$2,1), RIGHT(BA$2,1)))</f>
        <v>12229.610650926375</v>
      </c>
      <c r="BB15" s="60" cm="1">
        <f t="array" ref="BB15" xml:space="preserve"> N14* IF(($A15-$A$4) &lt;= short_term, 1-INDEX('Migration Matrix - vol'!$AF$65:$AK$70, RIGHT(BB$2,1), RIGHT(BB$2,1)), 1-INDEX('Migration Matrix - vol'!$AF$77:$AK$82, RIGHT(BB$2,1), RIGHT(BB$2,1)))</f>
        <v>5876.2496616035669</v>
      </c>
      <c r="BC15" s="60" cm="1">
        <f t="array" ref="BC15" xml:space="preserve"> O14* IF(($A15-$A$4) &lt;= short_term, 1-INDEX('Migration Matrix - vol'!$AF$65:$AK$70, RIGHT(BC$2,1), RIGHT(BC$2,1)), 1-INDEX('Migration Matrix - vol'!$AF$77:$AK$82, RIGHT(BC$2,1), RIGHT(BC$2,1)))</f>
        <v>0</v>
      </c>
      <c r="BD15" s="60" cm="1">
        <f t="array" ref="BD15" xml:space="preserve"> P14* IF(($A15-$A$4) &lt;= short_term, 1-INDEX('Migration Matrix - vol'!$AF$65:$AK$70, RIGHT(BD$2,1), RIGHT(BD$2,1)), 1-INDEX('Migration Matrix - vol'!$AF$77:$AK$82, RIGHT(BD$2,1), RIGHT(BD$2,1)))</f>
        <v>3130.2959790502846</v>
      </c>
      <c r="BE15" s="60" cm="1">
        <f t="array" ref="BE15" xml:space="preserve"> Q14* IF(($A15-$A$4) &lt;= short_term, 1-INDEX('Migration Matrix - vol'!$AF$65:$AK$70, RIGHT(BE$2,1), RIGHT(BE$2,1)), 1-INDEX('Migration Matrix - vol'!$AF$77:$AK$82, RIGHT(BE$2,1), RIGHT(BE$2,1)))</f>
        <v>332.2327904150473</v>
      </c>
      <c r="BH15" s="118" cm="1">
        <f t="array" ref="BH15" xml:space="preserve"> SUMPRODUCT($L14:$Q14, TRANSPOSE('Migration Matrix - invol'!M$66:M$71))</f>
        <v>7576.2789761698878</v>
      </c>
      <c r="BI15" s="118" cm="1">
        <f t="array" ref="BI15" xml:space="preserve"> SUMPRODUCT($L14:$Q14, TRANSPOSE('Migration Matrix - invol'!N$66:N$71))</f>
        <v>8782.0310598817414</v>
      </c>
      <c r="BJ15" s="118" cm="1">
        <f t="array" ref="BJ15" xml:space="preserve"> SUMPRODUCT($L14:$Q14, TRANSPOSE('Migration Matrix - invol'!O$66:O$71))</f>
        <v>8600.6550367536038</v>
      </c>
      <c r="BK15" s="118" cm="1">
        <f t="array" ref="BK15" xml:space="preserve"> SUMPRODUCT($L14:$Q14, TRANSPOSE('Migration Matrix - invol'!P$66:P$71))</f>
        <v>11252.91843600531</v>
      </c>
      <c r="BL15" s="118" cm="1">
        <f t="array" ref="BL15" xml:space="preserve"> SUMPRODUCT($L14:$Q14, TRANSPOSE('Migration Matrix - invol'!Q$66:Q$71))</f>
        <v>11169.820657888185</v>
      </c>
      <c r="BM15" s="118" cm="1">
        <f t="array" ref="BM15" xml:space="preserve"> SUMPRODUCT($L14:$Q14, TRANSPOSE('Migration Matrix - invol'!R$66:R$71))</f>
        <v>11698.708549218276</v>
      </c>
      <c r="BP15" s="169">
        <f xml:space="preserve"> SUMPRODUCT($L14:$Q14, 'Migration Matrix - invol'!$M$66:$R$66)</f>
        <v>8400.9123544624581</v>
      </c>
      <c r="BQ15" s="169">
        <f xml:space="preserve"> SUMPRODUCT($L14:$Q14, 'Migration Matrix - invol'!$M$67:$R$67)</f>
        <v>10410.435955032264</v>
      </c>
      <c r="BR15" s="169">
        <f xml:space="preserve"> SUMPRODUCT($L14:$Q14, 'Migration Matrix - invol'!$M$68:$R$68)</f>
        <v>8685.1530641706577</v>
      </c>
      <c r="BS15" s="169">
        <f xml:space="preserve"> SUMPRODUCT($L14:$Q14, 'Migration Matrix - invol'!$M$69:$R$69)</f>
        <v>7998.8757031106397</v>
      </c>
      <c r="BT15" s="169">
        <f xml:space="preserve"> SUMPRODUCT($L14:$Q14, 'Migration Matrix - invol'!$M$70:$R$70)</f>
        <v>8204.6570146725189</v>
      </c>
      <c r="BU15" s="169">
        <f xml:space="preserve"> SUMPRODUCT($L14:$Q14, 'Migration Matrix - invol'!$M$71:$R$71)</f>
        <v>4017.182900247371</v>
      </c>
      <c r="BX15" s="61">
        <f t="shared" si="26"/>
        <v>-9.0949470177292824E-13</v>
      </c>
      <c r="BY15" s="61">
        <f t="shared" si="27"/>
        <v>0</v>
      </c>
      <c r="BZ15" s="61">
        <f t="shared" si="28"/>
        <v>0</v>
      </c>
      <c r="CA15" s="61">
        <f t="shared" si="29"/>
        <v>-1.8189894035458565E-12</v>
      </c>
      <c r="CB15" s="61">
        <f t="shared" si="30"/>
        <v>-1.8189894035458565E-12</v>
      </c>
      <c r="CC15" s="61">
        <f t="shared" si="31"/>
        <v>-1.8189894035458565E-12</v>
      </c>
    </row>
    <row r="16" spans="1:81">
      <c r="A16">
        <f t="shared" si="12"/>
        <v>2032</v>
      </c>
      <c r="B16" s="40">
        <f>Population!B21</f>
        <v>1</v>
      </c>
      <c r="C16" s="117">
        <f t="shared" si="24"/>
        <v>0.16666666666666666</v>
      </c>
      <c r="D16" s="117">
        <f t="shared" si="21"/>
        <v>0.16666666666666666</v>
      </c>
      <c r="E16" s="117">
        <f t="shared" si="21"/>
        <v>0.16666666666666666</v>
      </c>
      <c r="F16" s="117">
        <f t="shared" si="21"/>
        <v>0.16666666666666666</v>
      </c>
      <c r="G16" s="117">
        <f t="shared" si="21"/>
        <v>0.16666666666666666</v>
      </c>
      <c r="H16" s="117">
        <f t="shared" si="21"/>
        <v>0.16666666666666666</v>
      </c>
      <c r="I16" s="116">
        <f t="shared" si="25"/>
        <v>0</v>
      </c>
      <c r="K16" s="52">
        <f>Population!L21</f>
        <v>18379116</v>
      </c>
      <c r="L16" s="114" cm="1">
        <f t="array" ref="L16">IF(($A16-$A$4) &lt;= short_term, SUMPRODUCT($L15:$Q15, TRANSPOSE('Migration Matrix - total'!D$6:D$11)), SUMPRODUCT($L15:$Q15, TRANSPOSE('Migration Matrix - total'!D$18:D$23)))+$K15*($B16-1)*C16</f>
        <v>6118666.0058635334</v>
      </c>
      <c r="M16" s="114" cm="1">
        <f t="array" ref="M16">IF(($A16-$A$4) &lt;= short_term, SUMPRODUCT($L15:$Q15, TRANSPOSE('Migration Matrix - total'!E$6:E$11)), SUMPRODUCT($L15:$Q15, TRANSPOSE('Migration Matrix - total'!E$18:E$23)))+$K15*($B16-1)*D16</f>
        <v>4099154.4100933438</v>
      </c>
      <c r="N16" s="114" cm="1">
        <f t="array" ref="N16">IF(($A16-$A$4) &lt;= short_term, SUMPRODUCT($L15:$Q15, TRANSPOSE('Migration Matrix - total'!F$6:F$11)), SUMPRODUCT($L15:$Q15, TRANSPOSE('Migration Matrix - total'!F$18:F$23)))+$K15*($B16-1)*E16</f>
        <v>4955488.8020842429</v>
      </c>
      <c r="O16" s="114" cm="1">
        <f t="array" ref="O16">IF(($A16-$A$4) &lt;= short_term, SUMPRODUCT($L15:$Q15, TRANSPOSE('Migration Matrix - total'!G$6:G$11)), SUMPRODUCT($L15:$Q15, TRANSPOSE('Migration Matrix - total'!G$18:G$23)))+$K15*($B16-1)*F16</f>
        <v>1265073.540928758</v>
      </c>
      <c r="P16" s="114" cm="1">
        <f t="array" ref="P16">IF(($A16-$A$4) &lt;= short_term, SUMPRODUCT($L15:$Q15, TRANSPOSE('Migration Matrix - total'!H$6:H$11)), SUMPRODUCT($L15:$Q15, TRANSPOSE('Migration Matrix - total'!H$18:H$23)))+$K15*($B16-1)*G16</f>
        <v>1337905.9325509069</v>
      </c>
      <c r="Q16" s="114" cm="1">
        <f t="array" ref="Q16">IF(($A16-$A$4) &lt;= short_term, SUMPRODUCT($L15:$Q15, TRANSPOSE('Migration Matrix - total'!I$6:I$11)), SUMPRODUCT($L15:$Q15, TRANSPOSE('Migration Matrix - total'!I$18:I$23)))+$K15*($B16-1)*H16</f>
        <v>602827.30847921548</v>
      </c>
      <c r="R16" s="115">
        <f t="shared" si="0"/>
        <v>0</v>
      </c>
      <c r="T16" s="120">
        <f t="shared" si="13"/>
        <v>0.33291405342147756</v>
      </c>
      <c r="U16" s="120">
        <f t="shared" si="14"/>
        <v>0.22303327374903906</v>
      </c>
      <c r="V16" s="120">
        <f t="shared" si="15"/>
        <v>0.26962606918005433</v>
      </c>
      <c r="W16" s="120">
        <f t="shared" si="16"/>
        <v>6.8832121247222003E-2</v>
      </c>
      <c r="X16" s="120">
        <f t="shared" si="17"/>
        <v>7.2794901155795899E-2</v>
      </c>
      <c r="Y16" s="120">
        <f t="shared" si="18"/>
        <v>3.2799581246411171E-2</v>
      </c>
      <c r="AB16" s="60" cm="1">
        <f t="array" ref="AB16">IF(($A16-$A$4)&lt;=short_term,SUMPRODUCT($L15:$Q15,TRANSPOSE('Migration Matrix - total'!N$6:N$11)),SUMPRODUCT($L15:$Q15,TRANSPOSE('Migration Matrix - total'!N$18:N$23)))+$K15*($B16-1)*C16</f>
        <v>10797.125295035501</v>
      </c>
      <c r="AC16" s="60" cm="1">
        <f t="array" ref="AC16">IF(($A16-$A$4)&lt;=short_term,SUMPRODUCT($L15:$Q15,TRANSPOSE('Migration Matrix - total'!O$6:O$11)),SUMPRODUCT($L15:$Q15,TRANSPOSE('Migration Matrix - total'!O$18:O$23)))+$K15*($B16-1)*D16</f>
        <v>8779.9682635286645</v>
      </c>
      <c r="AD16" s="60" cm="1">
        <f t="array" ref="AD16">IF(($A16-$A$4)&lt;=short_term,SUMPRODUCT($L15:$Q15,TRANSPOSE('Migration Matrix - total'!P$6:P$11)),SUMPRODUCT($L15:$Q15,TRANSPOSE('Migration Matrix - total'!P$18:P$23)))+$K15*($B16-1)*E16</f>
        <v>15441.86154679239</v>
      </c>
      <c r="AE16" s="60" cm="1">
        <f t="array" ref="AE16">IF(($A16-$A$4)&lt;=short_term,SUMPRODUCT($L15:$Q15,TRANSPOSE('Migration Matrix - total'!Q$6:Q$11)),SUMPRODUCT($L15:$Q15,TRANSPOSE('Migration Matrix - total'!Q$18:Q$23)))+$K15*($B16-1)*F16</f>
        <v>21359.933143941576</v>
      </c>
      <c r="AF16" s="60" cm="1">
        <f t="array" ref="AF16">IF(($A16-$A$4)&lt;=short_term,SUMPRODUCT($L15:$Q15,TRANSPOSE('Migration Matrix - total'!R$6:R$11)),SUMPRODUCT($L15:$Q15,TRANSPOSE('Migration Matrix - total'!R$18:R$23)))+$K15*($B16-1)*G16</f>
        <v>13585.627924820581</v>
      </c>
      <c r="AG16" s="60" cm="1">
        <f t="array" ref="AG16">IF(($A16-$A$4)&lt;=short_term,SUMPRODUCT($L15:$Q15,TRANSPOSE('Migration Matrix - total'!S$6:S$11)),SUMPRODUCT($L15:$Q15,TRANSPOSE('Migration Matrix - total'!S$18:S$23)))+$K15*($B16-1)*H16</f>
        <v>21465.34257053199</v>
      </c>
      <c r="AJ16" s="60" cm="1">
        <f t="array" ref="AJ16" xml:space="preserve"> L15* IF(($A16-$A$4) &lt;= short_term, 1-INDEX('Migration Matrix - total'!$D$6:$I$11, RIGHT(AJ$2,1), RIGHT(AJ$2,1)), 1-INDEX('Migration Matrix - total'!$D$18:$I$23, RIGHT(AJ$2,1), RIGHT(AJ$2,1)))</f>
        <v>32003.446937555964</v>
      </c>
      <c r="AK16" s="60" cm="1">
        <f t="array" ref="AK16" xml:space="preserve"> M15* IF(($A16-$A$4) &lt;= short_term, 1-INDEX('Migration Matrix - total'!$D$6:$I$11, RIGHT(AK$2,1), RIGHT(AK$2,1)), 1-INDEX('Migration Matrix - total'!$D$18:$I$23, RIGHT(AK$2,1), RIGHT(AK$2,1)))</f>
        <v>27222.857994821527</v>
      </c>
      <c r="AL16" s="60" cm="1">
        <f t="array" ref="AL16" xml:space="preserve"> N15* IF(($A16-$A$4) &lt;= short_term, 1-INDEX('Migration Matrix - total'!$D$6:$I$11, RIGHT(AL$2,1), RIGHT(AL$2,1)), 1-INDEX('Migration Matrix - total'!$D$18:$I$23, RIGHT(AL$2,1), RIGHT(AL$2,1)))</f>
        <v>21946.96458261571</v>
      </c>
      <c r="AM16" s="60" cm="1">
        <f t="array" ref="AM16" xml:space="preserve"> O15* IF(($A16-$A$4) &lt;= short_term, 1-INDEX('Migration Matrix - total'!$D$6:$I$11, RIGHT(AM$2,1), RIGHT(AM$2,1)), 1-INDEX('Migration Matrix - total'!$D$18:$I$23, RIGHT(AM$2,1), RIGHT(AM$2,1)))</f>
        <v>2906.9872291508818</v>
      </c>
      <c r="AN16" s="60" cm="1">
        <f t="array" ref="AN16" xml:space="preserve"> P15* IF(($A16-$A$4) &lt;= short_term, 1-INDEX('Migration Matrix - total'!$D$6:$I$11, RIGHT(AN$2,1), RIGHT(AN$2,1)), 1-INDEX('Migration Matrix - total'!$D$18:$I$23, RIGHT(AN$2,1), RIGHT(AN$2,1)))</f>
        <v>6348.4933470482829</v>
      </c>
      <c r="AO16" s="60" cm="1">
        <f t="array" ref="AO16" xml:space="preserve"> Q15* IF(($A16-$A$4) &lt;= short_term, 1-INDEX('Migration Matrix - total'!$D$6:$I$11, RIGHT(AO$2,1), RIGHT(AO$2,1)), 1-INDEX('Migration Matrix - total'!$D$18:$I$23, RIGHT(AO$2,1), RIGHT(AO$2,1)))</f>
        <v>1001.1086534582491</v>
      </c>
      <c r="AP16" s="61">
        <f t="shared" si="22"/>
        <v>0</v>
      </c>
      <c r="AR16" s="118" cm="1">
        <f t="array" ref="AR16" xml:space="preserve"> IF(($A16-$A$4) &lt;= short_term, SUMPRODUCT($L15:$Q15, TRANSPOSE('Migration Matrix - vol'!C$65:C$70)), SUMPRODUCT($L15:$Q15, TRANSPOSE('Migration Matrix - vol'!C$77:C$82)))</f>
        <v>3221.836645371694</v>
      </c>
      <c r="AS16" s="118" cm="1">
        <f t="array" ref="AS16" xml:space="preserve"> IF(($A16-$A$4) &lt;= short_term, SUMPRODUCT($L15:$Q15, TRANSPOSE('Migration Matrix - vol'!D$65:D$70)), SUMPRODUCT($L15:$Q15, TRANSPOSE('Migration Matrix - vol'!D$77:D$82)))</f>
        <v>0</v>
      </c>
      <c r="AT16" s="118" cm="1">
        <f t="array" ref="AT16" xml:space="preserve"> IF(($A16-$A$4) &lt;= short_term, SUMPRODUCT($L15:$Q15, TRANSPOSE('Migration Matrix - vol'!E$65:E$70)), SUMPRODUCT($L15:$Q15, TRANSPOSE('Migration Matrix - vol'!E$77:E$82)))</f>
        <v>6852.6552044465698</v>
      </c>
      <c r="AU16" s="118" cm="1">
        <f t="array" ref="AU16" xml:space="preserve"> IF(($A16-$A$4) &lt;= short_term, SUMPRODUCT($L15:$Q15, TRANSPOSE('Migration Matrix - vol'!F$65:F$70)), SUMPRODUCT($L15:$Q15, TRANSPOSE('Migration Matrix - vol'!F$77:F$82)))</f>
        <v>10131.315271983069</v>
      </c>
      <c r="AV16" s="118" cm="1">
        <f t="array" ref="AV16" xml:space="preserve"> IF(($A16-$A$4) &lt;= short_term, SUMPRODUCT($L15:$Q15, TRANSPOSE('Migration Matrix - vol'!G$65:G$70)), SUMPRODUCT($L15:$Q15, TRANSPOSE('Migration Matrix - vol'!G$77:G$82)))</f>
        <v>2434.9445554468894</v>
      </c>
      <c r="AW16" s="118" cm="1">
        <f t="array" ref="AW16" xml:space="preserve"> IF(($A16-$A$4) &lt;= short_term, SUMPRODUCT($L15:$Q15, TRANSPOSE('Migration Matrix - vol'!H$65:H$70)), SUMPRODUCT($L15:$Q15, TRANSPOSE('Migration Matrix - vol'!H$77:H$82)))</f>
        <v>9786.9343880732249</v>
      </c>
      <c r="AZ16" s="60" cm="1">
        <f t="array" ref="AZ16" xml:space="preserve"> L15* IF(($A16-$A$4) &lt;= short_term, 1-INDEX('Migration Matrix - vol'!$AF$65:$AK$70, RIGHT(AZ$2,1), RIGHT(AZ$2,1)), 1-INDEX('Migration Matrix - vol'!$AF$77:$AK$82, RIGHT(AZ$2,1), RIGHT(AZ$2,1)))</f>
        <v>10892.455677224629</v>
      </c>
      <c r="BA16" s="60" cm="1">
        <f t="array" ref="BA16" xml:space="preserve"> M15* IF(($A16-$A$4) &lt;= short_term, 1-INDEX('Migration Matrix - vol'!$AF$65:$AK$70, RIGHT(BA$2,1), RIGHT(BA$2,1)), 1-INDEX('Migration Matrix - vol'!$AF$77:$AK$82, RIGHT(BA$2,1), RIGHT(BA$2,1)))</f>
        <v>12174.722777234447</v>
      </c>
      <c r="BB16" s="60" cm="1">
        <f t="array" ref="BB16" xml:space="preserve"> N15* IF(($A16-$A$4) &lt;= short_term, 1-INDEX('Migration Matrix - vol'!$AF$65:$AK$70, RIGHT(BB$2,1), RIGHT(BB$2,1)), 1-INDEX('Migration Matrix - vol'!$AF$77:$AK$82, RIGHT(BB$2,1), RIGHT(BB$2,1)))</f>
        <v>5868.5583672533103</v>
      </c>
      <c r="BC16" s="60" cm="1">
        <f t="array" ref="BC16" xml:space="preserve"> O15* IF(($A16-$A$4) &lt;= short_term, 1-INDEX('Migration Matrix - vol'!$AF$65:$AK$70, RIGHT(BC$2,1), RIGHT(BC$2,1)), 1-INDEX('Migration Matrix - vol'!$AF$77:$AK$82, RIGHT(BC$2,1), RIGHT(BC$2,1)))</f>
        <v>0</v>
      </c>
      <c r="BD16" s="60" cm="1">
        <f t="array" ref="BD16" xml:space="preserve"> P15* IF(($A16-$A$4) &lt;= short_term, 1-INDEX('Migration Matrix - vol'!$AF$65:$AK$70, RIGHT(BD$2,1), RIGHT(BD$2,1)), 1-INDEX('Migration Matrix - vol'!$AF$77:$AK$82, RIGHT(BD$2,1), RIGHT(BD$2,1)))</f>
        <v>3147.5683596992185</v>
      </c>
      <c r="BE16" s="60" cm="1">
        <f t="array" ref="BE16" xml:space="preserve"> Q15* IF(($A16-$A$4) &lt;= short_term, 1-INDEX('Migration Matrix - vol'!$AF$65:$AK$70, RIGHT(BE$2,1), RIGHT(BE$2,1)), 1-INDEX('Migration Matrix - vol'!$AF$77:$AK$82, RIGHT(BE$2,1), RIGHT(BE$2,1)))</f>
        <v>344.38088390984461</v>
      </c>
      <c r="BH16" s="118" cm="1">
        <f t="array" ref="BH16" xml:space="preserve"> SUMPRODUCT($L15:$Q15, TRANSPOSE('Migration Matrix - invol'!M$66:M$71))</f>
        <v>7575.2886496638057</v>
      </c>
      <c r="BI16" s="118" cm="1">
        <f t="array" ref="BI16" xml:space="preserve"> SUMPRODUCT($L15:$Q15, TRANSPOSE('Migration Matrix - invol'!N$66:N$71))</f>
        <v>8779.9682635286645</v>
      </c>
      <c r="BJ16" s="118" cm="1">
        <f t="array" ref="BJ16" xml:space="preserve"> SUMPRODUCT($L15:$Q15, TRANSPOSE('Migration Matrix - invol'!O$66:O$71))</f>
        <v>8589.2063423458203</v>
      </c>
      <c r="BK16" s="118" cm="1">
        <f t="array" ref="BK16" xml:space="preserve"> SUMPRODUCT($L15:$Q15, TRANSPOSE('Migration Matrix - invol'!P$66:P$71))</f>
        <v>11228.617871958513</v>
      </c>
      <c r="BL16" s="118" cm="1">
        <f t="array" ref="BL16" xml:space="preserve"> SUMPRODUCT($L15:$Q15, TRANSPOSE('Migration Matrix - invol'!Q$66:Q$71))</f>
        <v>11150.683369373692</v>
      </c>
      <c r="BM16" s="118" cm="1">
        <f t="array" ref="BM16" xml:space="preserve"> SUMPRODUCT($L15:$Q15, TRANSPOSE('Migration Matrix - invol'!R$66:R$71))</f>
        <v>11678.40818245877</v>
      </c>
      <c r="BP16" s="169">
        <f xml:space="preserve"> SUMPRODUCT($L15:$Q15, 'Migration Matrix - invol'!$M$66:$R$66)</f>
        <v>8415.6002381249909</v>
      </c>
      <c r="BQ16" s="169">
        <f xml:space="preserve"> SUMPRODUCT($L15:$Q15, 'Migration Matrix - invol'!$M$67:$R$67)</f>
        <v>10424.004397784267</v>
      </c>
      <c r="BR16" s="169">
        <f xml:space="preserve"> SUMPRODUCT($L15:$Q15, 'Migration Matrix - invol'!$M$68:$R$68)</f>
        <v>8689.4263282667325</v>
      </c>
      <c r="BS16" s="169">
        <f xml:space="preserve"> SUMPRODUCT($L15:$Q15, 'Migration Matrix - invol'!$M$69:$R$69)</f>
        <v>7990.2330420302978</v>
      </c>
      <c r="BT16" s="169">
        <f xml:space="preserve"> SUMPRODUCT($L15:$Q15, 'Migration Matrix - invol'!$M$70:$R$70)</f>
        <v>8201.1644326683345</v>
      </c>
      <c r="BU16" s="169">
        <f xml:space="preserve"> SUMPRODUCT($L15:$Q15, 'Migration Matrix - invol'!$M$71:$R$71)</f>
        <v>4012.5623753670475</v>
      </c>
      <c r="BX16" s="61">
        <f t="shared" si="26"/>
        <v>1.8189894035458565E-12</v>
      </c>
      <c r="BY16" s="61">
        <f t="shared" si="27"/>
        <v>0</v>
      </c>
      <c r="BZ16" s="61">
        <f t="shared" si="28"/>
        <v>0</v>
      </c>
      <c r="CA16" s="61">
        <f t="shared" si="29"/>
        <v>-5.4569682106375694E-12</v>
      </c>
      <c r="CB16" s="61">
        <f t="shared" si="30"/>
        <v>0</v>
      </c>
      <c r="CC16" s="61">
        <f t="shared" si="31"/>
        <v>-5.4569682106375694E-12</v>
      </c>
    </row>
    <row r="17" spans="1:81">
      <c r="A17">
        <f t="shared" si="12"/>
        <v>2033</v>
      </c>
      <c r="B17" s="40">
        <f>Population!B22</f>
        <v>1</v>
      </c>
      <c r="C17" s="117">
        <f t="shared" si="24"/>
        <v>0.16666666666666666</v>
      </c>
      <c r="D17" s="117">
        <f t="shared" si="21"/>
        <v>0.16666666666666666</v>
      </c>
      <c r="E17" s="117">
        <f t="shared" si="21"/>
        <v>0.16666666666666666</v>
      </c>
      <c r="F17" s="117">
        <f t="shared" si="21"/>
        <v>0.16666666666666666</v>
      </c>
      <c r="G17" s="117">
        <f t="shared" si="21"/>
        <v>0.16666666666666666</v>
      </c>
      <c r="H17" s="117">
        <f t="shared" si="21"/>
        <v>0.16666666666666666</v>
      </c>
      <c r="I17" s="116">
        <f t="shared" si="25"/>
        <v>0</v>
      </c>
      <c r="K17" s="52">
        <f>Population!L22</f>
        <v>18379116</v>
      </c>
      <c r="L17" s="114" cm="1">
        <f t="array" ref="L17">IF(($A17-$A$4) &lt;= short_term, SUMPRODUCT($L16:$Q16, TRANSPOSE('Migration Matrix - total'!D$6:D$11)), SUMPRODUCT($L16:$Q16, TRANSPOSE('Migration Matrix - total'!D$18:D$23)))+$K16*($B17-1)*C17</f>
        <v>6097562.6044414714</v>
      </c>
      <c r="M17" s="114" cm="1">
        <f t="array" ref="M17">IF(($A17-$A$4) &lt;= short_term, SUMPRODUCT($L16:$Q16, TRANSPOSE('Migration Matrix - total'!E$6:E$11)), SUMPRODUCT($L16:$Q16, TRANSPOSE('Migration Matrix - total'!E$18:E$23)))+$K16*($B17-1)*D17</f>
        <v>4080831.3741058228</v>
      </c>
      <c r="N17" s="114" cm="1">
        <f t="array" ref="N17">IF(($A17-$A$4) &lt;= short_term, SUMPRODUCT($L16:$Q16, TRANSPOSE('Migration Matrix - total'!F$6:F$11)), SUMPRODUCT($L16:$Q16, TRANSPOSE('Migration Matrix - total'!F$18:F$23)))+$K16*($B17-1)*E17</f>
        <v>4948981.9293852672</v>
      </c>
      <c r="O17" s="114" cm="1">
        <f t="array" ref="O17">IF(($A17-$A$4) &lt;= short_term, SUMPRODUCT($L16:$Q16, TRANSPOSE('Migration Matrix - total'!G$6:G$11)), SUMPRODUCT($L16:$Q16, TRANSPOSE('Migration Matrix - total'!G$18:G$23)))+$K16*($B17-1)*F17</f>
        <v>1283448.3528722383</v>
      </c>
      <c r="P17" s="114" cm="1">
        <f t="array" ref="P17">IF(($A17-$A$4) &lt;= short_term, SUMPRODUCT($L16:$Q16, TRANSPOSE('Migration Matrix - total'!H$6:H$11)), SUMPRODUCT($L16:$Q16, TRANSPOSE('Migration Matrix - total'!H$18:H$23)))+$K16*($B17-1)*G17</f>
        <v>1345078.59955665</v>
      </c>
      <c r="Q17" s="114" cm="1">
        <f t="array" ref="Q17">IF(($A17-$A$4) &lt;= short_term, SUMPRODUCT($L16:$Q16, TRANSPOSE('Migration Matrix - total'!I$6:I$11)), SUMPRODUCT($L16:$Q16, TRANSPOSE('Migration Matrix - total'!I$18:I$23)))+$K16*($B17-1)*H17</f>
        <v>623213.13963855198</v>
      </c>
      <c r="R17" s="115">
        <f t="shared" si="0"/>
        <v>0</v>
      </c>
      <c r="T17" s="120">
        <f t="shared" si="13"/>
        <v>0.33176582619324407</v>
      </c>
      <c r="U17" s="120">
        <f t="shared" si="14"/>
        <v>0.22203632503901835</v>
      </c>
      <c r="V17" s="120">
        <f t="shared" si="15"/>
        <v>0.26927203296313418</v>
      </c>
      <c r="W17" s="120">
        <f t="shared" si="16"/>
        <v>6.9831887065310336E-2</v>
      </c>
      <c r="X17" s="120">
        <f t="shared" si="17"/>
        <v>7.3185162961953668E-2</v>
      </c>
      <c r="Y17" s="120">
        <f t="shared" si="18"/>
        <v>3.390876577733945E-2</v>
      </c>
      <c r="AB17" s="60" cm="1">
        <f t="array" ref="AB17">IF(($A17-$A$4)&lt;=short_term,SUMPRODUCT($L16:$Q16,TRANSPOSE('Migration Matrix - total'!N$6:N$11)),SUMPRODUCT($L16:$Q16,TRANSPOSE('Migration Matrix - total'!N$18:N$23)))+$K16*($B17-1)*C17</f>
        <v>10789.509766014773</v>
      </c>
      <c r="AC17" s="60" cm="1">
        <f t="array" ref="AC17">IF(($A17-$A$4)&lt;=short_term,SUMPRODUCT($L16:$Q16,TRANSPOSE('Migration Matrix - total'!O$6:O$11)),SUMPRODUCT($L16:$Q16,TRANSPOSE('Migration Matrix - total'!O$18:O$23)))+$K16*($B17-1)*D17</f>
        <v>8777.8896929887705</v>
      </c>
      <c r="AD17" s="60" cm="1">
        <f t="array" ref="AD17">IF(($A17-$A$4)&lt;=short_term,SUMPRODUCT($L16:$Q16,TRANSPOSE('Migration Matrix - total'!P$6:P$11)),SUMPRODUCT($L16:$Q16,TRANSPOSE('Migration Matrix - total'!P$18:P$23)))+$K16*($B17-1)*E17</f>
        <v>15411.31972698987</v>
      </c>
      <c r="AE17" s="60" cm="1">
        <f t="array" ref="AE17">IF(($A17-$A$4)&lt;=short_term,SUMPRODUCT($L16:$Q16,TRANSPOSE('Migration Matrix - total'!Q$6:Q$11)),SUMPRODUCT($L16:$Q16,TRANSPOSE('Migration Matrix - total'!Q$18:Q$23)))+$K16*($B17-1)*F17</f>
        <v>21324.829488614199</v>
      </c>
      <c r="AF17" s="60" cm="1">
        <f t="array" ref="AF17">IF(($A17-$A$4)&lt;=short_term,SUMPRODUCT($L16:$Q16,TRANSPOSE('Migration Matrix - total'!R$6:R$11)),SUMPRODUCT($L16:$Q16,TRANSPOSE('Migration Matrix - total'!R$18:R$23)))+$K16*($B17-1)*G17</f>
        <v>13555.688028489876</v>
      </c>
      <c r="AG17" s="60" cm="1">
        <f t="array" ref="AG17">IF(($A17-$A$4)&lt;=short_term,SUMPRODUCT($L16:$Q16,TRANSPOSE('Migration Matrix - total'!S$6:S$11)),SUMPRODUCT($L16:$Q16,TRANSPOSE('Migration Matrix - total'!S$18:S$23)))+$K16*($B17-1)*H17</f>
        <v>21422.118763102004</v>
      </c>
      <c r="AJ17" s="60" cm="1">
        <f t="array" ref="AJ17" xml:space="preserve"> L16* IF(($A17-$A$4) &lt;= short_term, 1-INDEX('Migration Matrix - total'!$D$6:$I$11, RIGHT(AJ$2,1), RIGHT(AJ$2,1)), 1-INDEX('Migration Matrix - total'!$D$18:$I$23, RIGHT(AJ$2,1), RIGHT(AJ$2,1)))</f>
        <v>31892.911188076811</v>
      </c>
      <c r="AK17" s="60" cm="1">
        <f t="array" ref="AK17" xml:space="preserve"> M16* IF(($A17-$A$4) &lt;= short_term, 1-INDEX('Migration Matrix - total'!$D$6:$I$11, RIGHT(AK$2,1), RIGHT(AK$2,1)), 1-INDEX('Migration Matrix - total'!$D$18:$I$23, RIGHT(AK$2,1), RIGHT(AK$2,1)))</f>
        <v>27100.925680510332</v>
      </c>
      <c r="AL17" s="60" cm="1">
        <f t="array" ref="AL17" xml:space="preserve"> N16* IF(($A17-$A$4) &lt;= short_term, 1-INDEX('Migration Matrix - total'!$D$6:$I$11, RIGHT(AL$2,1), RIGHT(AL$2,1)), 1-INDEX('Migration Matrix - total'!$D$18:$I$23, RIGHT(AL$2,1), RIGHT(AL$2,1)))</f>
        <v>21918.19242596591</v>
      </c>
      <c r="AM17" s="60" cm="1">
        <f t="array" ref="AM17" xml:space="preserve"> O16* IF(($A17-$A$4) &lt;= short_term, 1-INDEX('Migration Matrix - total'!$D$6:$I$11, RIGHT(AM$2,1), RIGHT(AM$2,1)), 1-INDEX('Migration Matrix - total'!$D$18:$I$23, RIGHT(AM$2,1), RIGHT(AM$2,1)))</f>
        <v>2950.0175451339956</v>
      </c>
      <c r="AN17" s="60" cm="1">
        <f t="array" ref="AN17" xml:space="preserve"> P16* IF(($A17-$A$4) &lt;= short_term, 1-INDEX('Migration Matrix - total'!$D$6:$I$11, RIGHT(AN$2,1), RIGHT(AN$2,1)), 1-INDEX('Migration Matrix - total'!$D$18:$I$23, RIGHT(AN$2,1), RIGHT(AN$2,1)))</f>
        <v>6383.021022746897</v>
      </c>
      <c r="AO17" s="60" cm="1">
        <f t="array" ref="AO17" xml:space="preserve"> Q16* IF(($A17-$A$4) &lt;= short_term, 1-INDEX('Migration Matrix - total'!$D$6:$I$11, RIGHT(AO$2,1), RIGHT(AO$2,1)), 1-INDEX('Migration Matrix - total'!$D$18:$I$23, RIGHT(AO$2,1), RIGHT(AO$2,1)))</f>
        <v>1036.2876037654603</v>
      </c>
      <c r="AP17" s="61">
        <f t="shared" si="22"/>
        <v>0</v>
      </c>
      <c r="AR17" s="118" cm="1">
        <f t="array" ref="AR17" xml:space="preserve"> IF(($A17-$A$4) &lt;= short_term, SUMPRODUCT($L16:$Q16, TRANSPOSE('Migration Matrix - vol'!C$65:C$70)), SUMPRODUCT($L16:$Q16, TRANSPOSE('Migration Matrix - vol'!C$77:C$82)))</f>
        <v>3215.2101128300346</v>
      </c>
      <c r="AS17" s="118" cm="1">
        <f t="array" ref="AS17" xml:space="preserve"> IF(($A17-$A$4) &lt;= short_term, SUMPRODUCT($L16:$Q16, TRANSPOSE('Migration Matrix - vol'!D$65:D$70)), SUMPRODUCT($L16:$Q16, TRANSPOSE('Migration Matrix - vol'!D$77:D$82)))</f>
        <v>0</v>
      </c>
      <c r="AT17" s="118" cm="1">
        <f t="array" ref="AT17" xml:space="preserve"> IF(($A17-$A$4) &lt;= short_term, SUMPRODUCT($L16:$Q16, TRANSPOSE('Migration Matrix - vol'!E$65:E$70)), SUMPRODUCT($L16:$Q16, TRANSPOSE('Migration Matrix - vol'!E$77:E$82)))</f>
        <v>6833.4882961312251</v>
      </c>
      <c r="AU17" s="118" cm="1">
        <f t="array" ref="AU17" xml:space="preserve"> IF(($A17-$A$4) &lt;= short_term, SUMPRODUCT($L16:$Q16, TRANSPOSE('Migration Matrix - vol'!F$65:F$70)), SUMPRODUCT($L16:$Q16, TRANSPOSE('Migration Matrix - vol'!F$77:F$82)))</f>
        <v>10120.403107214288</v>
      </c>
      <c r="AV17" s="118" cm="1">
        <f t="array" ref="AV17" xml:space="preserve"> IF(($A17-$A$4) &lt;= short_term, SUMPRODUCT($L16:$Q16, TRANSPOSE('Migration Matrix - vol'!G$65:G$70)), SUMPRODUCT($L16:$Q16, TRANSPOSE('Migration Matrix - vol'!G$77:G$82)))</f>
        <v>2424.038337410504</v>
      </c>
      <c r="AW17" s="118" cm="1">
        <f t="array" ref="AW17" xml:space="preserve"> IF(($A17-$A$4) &lt;= short_term, SUMPRODUCT($L16:$Q16, TRANSPOSE('Migration Matrix - vol'!H$65:H$70)), SUMPRODUCT($L16:$Q16, TRANSPOSE('Migration Matrix - vol'!H$77:H$82)))</f>
        <v>9763.920681718555</v>
      </c>
      <c r="AZ17" s="60" cm="1">
        <f t="array" ref="AZ17" xml:space="preserve"> L16* IF(($A17-$A$4) &lt;= short_term, 1-INDEX('Migration Matrix - vol'!$AF$65:$AK$70, RIGHT(AZ$2,1), RIGHT(AZ$2,1)), 1-INDEX('Migration Matrix - vol'!$AF$77:$AK$82, RIGHT(AZ$2,1), RIGHT(AZ$2,1)))</f>
        <v>10854.834549903571</v>
      </c>
      <c r="BA17" s="60" cm="1">
        <f t="array" ref="BA17" xml:space="preserve"> M16* IF(($A17-$A$4) &lt;= short_term, 1-INDEX('Migration Matrix - vol'!$AF$65:$AK$70, RIGHT(BA$2,1), RIGHT(BA$2,1)), 1-INDEX('Migration Matrix - vol'!$AF$77:$AK$82, RIGHT(BA$2,1), RIGHT(BA$2,1)))</f>
        <v>12120.19168705252</v>
      </c>
      <c r="BB17" s="60" cm="1">
        <f t="array" ref="BB17" xml:space="preserve"> N16* IF(($A17-$A$4) &lt;= short_term, 1-INDEX('Migration Matrix - vol'!$AF$65:$AK$70, RIGHT(BB$2,1), RIGHT(BB$2,1)), 1-INDEX('Migration Matrix - vol'!$AF$77:$AK$82, RIGHT(BB$2,1), RIGHT(BB$2,1)))</f>
        <v>5860.864771174658</v>
      </c>
      <c r="BC17" s="60" cm="1">
        <f t="array" ref="BC17" xml:space="preserve"> O16* IF(($A17-$A$4) &lt;= short_term, 1-INDEX('Migration Matrix - vol'!$AF$65:$AK$70, RIGHT(BC$2,1), RIGHT(BC$2,1)), 1-INDEX('Migration Matrix - vol'!$AF$77:$AK$82, RIGHT(BC$2,1), RIGHT(BC$2,1)))</f>
        <v>0</v>
      </c>
      <c r="BD17" s="60" cm="1">
        <f t="array" ref="BD17" xml:space="preserve"> P16* IF(($A17-$A$4) &lt;= short_term, 1-INDEX('Migration Matrix - vol'!$AF$65:$AK$70, RIGHT(BD$2,1), RIGHT(BD$2,1)), 1-INDEX('Migration Matrix - vol'!$AF$77:$AK$82, RIGHT(BD$2,1), RIGHT(BD$2,1)))</f>
        <v>3164.6871016781229</v>
      </c>
      <c r="BE17" s="60" cm="1">
        <f t="array" ref="BE17" xml:space="preserve"> Q16* IF(($A17-$A$4) &lt;= short_term, 1-INDEX('Migration Matrix - vol'!$AF$65:$AK$70, RIGHT(BE$2,1), RIGHT(BE$2,1)), 1-INDEX('Migration Matrix - vol'!$AF$77:$AK$82, RIGHT(BE$2,1), RIGHT(BE$2,1)))</f>
        <v>356.48242549573314</v>
      </c>
      <c r="BH17" s="118" cm="1">
        <f t="array" ref="BH17" xml:space="preserve"> SUMPRODUCT($L16:$Q16, TRANSPOSE('Migration Matrix - invol'!M$66:M$71))</f>
        <v>7574.2996531847375</v>
      </c>
      <c r="BI17" s="118" cm="1">
        <f t="array" ref="BI17" xml:space="preserve"> SUMPRODUCT($L16:$Q16, TRANSPOSE('Migration Matrix - invol'!N$66:N$71))</f>
        <v>8777.8896929887705</v>
      </c>
      <c r="BJ17" s="118" cm="1">
        <f t="array" ref="BJ17" xml:space="preserve"> SUMPRODUCT($L16:$Q16, TRANSPOSE('Migration Matrix - invol'!O$66:O$71))</f>
        <v>8577.8314308586469</v>
      </c>
      <c r="BK17" s="118" cm="1">
        <f t="array" ref="BK17" xml:space="preserve"> SUMPRODUCT($L16:$Q16, TRANSPOSE('Migration Matrix - invol'!P$66:P$71))</f>
        <v>11204.426381399911</v>
      </c>
      <c r="BL17" s="118" cm="1">
        <f t="array" ref="BL17" xml:space="preserve"> SUMPRODUCT($L16:$Q16, TRANSPOSE('Migration Matrix - invol'!Q$66:Q$71))</f>
        <v>11131.649691079376</v>
      </c>
      <c r="BM17" s="118" cm="1">
        <f t="array" ref="BM17" xml:space="preserve"> SUMPRODUCT($L16:$Q16, TRANSPOSE('Migration Matrix - invol'!R$66:R$71))</f>
        <v>11658.198081383453</v>
      </c>
      <c r="BP17" s="169">
        <f xml:space="preserve"> SUMPRODUCT($L16:$Q16, 'Migration Matrix - invol'!$M$66:$R$66)</f>
        <v>8430.2168335886181</v>
      </c>
      <c r="BQ17" s="169">
        <f xml:space="preserve"> SUMPRODUCT($L16:$Q16, 'Migration Matrix - invol'!$M$67:$R$67)</f>
        <v>10437.484642610119</v>
      </c>
      <c r="BR17" s="169">
        <f xml:space="preserve"> SUMPRODUCT($L16:$Q16, 'Migration Matrix - invol'!$M$68:$R$68)</f>
        <v>8693.7005988651235</v>
      </c>
      <c r="BS17" s="169">
        <f xml:space="preserve"> SUMPRODUCT($L16:$Q16, 'Migration Matrix - invol'!$M$69:$R$69)</f>
        <v>7981.6269788336731</v>
      </c>
      <c r="BT17" s="169">
        <f xml:space="preserve"> SUMPRODUCT($L16:$Q16, 'Migration Matrix - invol'!$M$70:$R$70)</f>
        <v>8197.7029705165114</v>
      </c>
      <c r="BU17" s="169">
        <f xml:space="preserve"> SUMPRODUCT($L16:$Q16, 'Migration Matrix - invol'!$M$71:$R$71)</f>
        <v>4007.9595523075704</v>
      </c>
      <c r="BX17" s="61">
        <f t="shared" si="26"/>
        <v>9.0949470177292824E-13</v>
      </c>
      <c r="BY17" s="61">
        <f t="shared" si="27"/>
        <v>0</v>
      </c>
      <c r="BZ17" s="61">
        <f t="shared" si="28"/>
        <v>-1.8189894035458565E-12</v>
      </c>
      <c r="CA17" s="61">
        <f t="shared" si="29"/>
        <v>0</v>
      </c>
      <c r="CB17" s="61">
        <f t="shared" si="30"/>
        <v>-3.637978807091713E-12</v>
      </c>
      <c r="CC17" s="61">
        <f t="shared" si="31"/>
        <v>-3.637978807091713E-12</v>
      </c>
    </row>
    <row r="18" spans="1:81">
      <c r="A18">
        <f t="shared" si="12"/>
        <v>2034</v>
      </c>
      <c r="B18" s="40">
        <f>Population!B23</f>
        <v>1</v>
      </c>
      <c r="C18" s="117">
        <f t="shared" si="24"/>
        <v>0.16666666666666666</v>
      </c>
      <c r="D18" s="117">
        <f t="shared" si="21"/>
        <v>0.16666666666666666</v>
      </c>
      <c r="E18" s="117">
        <f t="shared" si="21"/>
        <v>0.16666666666666666</v>
      </c>
      <c r="F18" s="117">
        <f t="shared" si="21"/>
        <v>0.16666666666666666</v>
      </c>
      <c r="G18" s="117">
        <f t="shared" si="21"/>
        <v>0.16666666666666666</v>
      </c>
      <c r="H18" s="117">
        <f t="shared" si="21"/>
        <v>0.16666666666666666</v>
      </c>
      <c r="I18" s="116">
        <f t="shared" si="25"/>
        <v>0</v>
      </c>
      <c r="K18" s="52">
        <f>Population!L23</f>
        <v>18379116</v>
      </c>
      <c r="L18" s="114" cm="1">
        <f t="array" ref="L18">IF(($A18-$A$4) &lt;= short_term, SUMPRODUCT($L17:$Q17, TRANSPOSE('Migration Matrix - total'!D$6:D$11)), SUMPRODUCT($L17:$Q17, TRANSPOSE('Migration Matrix - total'!D$18:D$23)))+$K17*($B18-1)*C18</f>
        <v>6076561.6208442627</v>
      </c>
      <c r="M18" s="114" cm="1">
        <f t="array" ref="M18">IF(($A18-$A$4) &lt;= short_term, SUMPRODUCT($L17:$Q17, TRANSPOSE('Migration Matrix - total'!E$6:E$11)), SUMPRODUCT($L17:$Q17, TRANSPOSE('Migration Matrix - total'!E$18:E$23)))+$K17*($B18-1)*D18</f>
        <v>4062627.3839234882</v>
      </c>
      <c r="N18" s="114" cm="1">
        <f t="array" ref="N18">IF(($A18-$A$4) &lt;= short_term, SUMPRODUCT($L17:$Q17, TRANSPOSE('Migration Matrix - total'!F$6:F$11)), SUMPRODUCT($L17:$Q17, TRANSPOSE('Migration Matrix - total'!F$18:F$23)))+$K17*($B18-1)*E18</f>
        <v>4942473.4617688311</v>
      </c>
      <c r="O18" s="114" cm="1">
        <f t="array" ref="O18">IF(($A18-$A$4) &lt;= short_term, SUMPRODUCT($L17:$Q17, TRANSPOSE('Migration Matrix - total'!G$6:G$11)), SUMPRODUCT($L17:$Q17, TRANSPOSE('Migration Matrix - total'!G$18:G$23)))+$K17*($B18-1)*F18</f>
        <v>1301745.3678004222</v>
      </c>
      <c r="P18" s="114" cm="1">
        <f t="array" ref="P18">IF(($A18-$A$4) &lt;= short_term, SUMPRODUCT($L17:$Q17, TRANSPOSE('Migration Matrix - total'!H$6:H$11)), SUMPRODUCT($L17:$Q17, TRANSPOSE('Migration Matrix - total'!H$18:H$23)))+$K17*($B18-1)*G18</f>
        <v>1352187.2804474707</v>
      </c>
      <c r="Q18" s="114" cm="1">
        <f t="array" ref="Q18">IF(($A18-$A$4) &lt;= short_term, SUMPRODUCT($L17:$Q17, TRANSPOSE('Migration Matrix - total'!I$6:I$11)), SUMPRODUCT($L17:$Q17, TRANSPOSE('Migration Matrix - total'!I$18:I$23)))+$K17*($B18-1)*H18</f>
        <v>643520.88521552726</v>
      </c>
      <c r="R18" s="115">
        <f t="shared" si="0"/>
        <v>0</v>
      </c>
      <c r="T18" s="120">
        <f t="shared" si="13"/>
        <v>0.33062317147594378</v>
      </c>
      <c r="U18" s="120">
        <f t="shared" si="14"/>
        <v>0.22104585356137299</v>
      </c>
      <c r="V18" s="120">
        <f t="shared" si="15"/>
        <v>0.26891790996742337</v>
      </c>
      <c r="W18" s="120">
        <f t="shared" si="16"/>
        <v>7.0827419980396336E-2</v>
      </c>
      <c r="X18" s="120">
        <f t="shared" si="17"/>
        <v>7.3571943310411142E-2</v>
      </c>
      <c r="Y18" s="120">
        <f t="shared" si="18"/>
        <v>3.5013701704452331E-2</v>
      </c>
      <c r="AB18" s="60" cm="1">
        <f t="array" ref="AB18">IF(($A18-$A$4)&lt;=short_term,SUMPRODUCT($L17:$Q17,TRANSPOSE('Migration Matrix - total'!N$6:N$11)),SUMPRODUCT($L17:$Q17,TRANSPOSE('Migration Matrix - total'!N$18:N$23)))+$K17*($B18-1)*C18</f>
        <v>10781.928302350905</v>
      </c>
      <c r="AC18" s="60" cm="1">
        <f t="array" ref="AC18">IF(($A18-$A$4)&lt;=short_term,SUMPRODUCT($L17:$Q17,TRANSPOSE('Migration Matrix - total'!O$6:O$11)),SUMPRODUCT($L17:$Q17,TRANSPOSE('Migration Matrix - total'!O$18:O$23)))+$K17*($B18-1)*D18</f>
        <v>8775.795578362764</v>
      </c>
      <c r="AD18" s="60" cm="1">
        <f t="array" ref="AD18">IF(($A18-$A$4)&lt;=short_term,SUMPRODUCT($L17:$Q17,TRANSPOSE('Migration Matrix - total'!P$6:P$11)),SUMPRODUCT($L17:$Q17,TRANSPOSE('Migration Matrix - total'!P$18:P$23)))+$K17*($B18-1)*E18</f>
        <v>15380.944825635932</v>
      </c>
      <c r="AE18" s="60" cm="1">
        <f t="array" ref="AE18">IF(($A18-$A$4)&lt;=short_term,SUMPRODUCT($L17:$Q17,TRANSPOSE('Migration Matrix - total'!Q$6:Q$11)),SUMPRODUCT($L17:$Q17,TRANSPOSE('Migration Matrix - total'!Q$18:Q$23)))+$K17*($B18-1)*F18</f>
        <v>21289.880589153236</v>
      </c>
      <c r="AF18" s="60" cm="1">
        <f t="array" ref="AF18">IF(($A18-$A$4)&lt;=short_term,SUMPRODUCT($L17:$Q17,TRANSPOSE('Migration Matrix - total'!R$6:R$11)),SUMPRODUCT($L17:$Q17,TRANSPOSE('Migration Matrix - total'!R$18:R$23)))+$K17*($B18-1)*G18</f>
        <v>13525.922020656648</v>
      </c>
      <c r="AG18" s="60" cm="1">
        <f t="array" ref="AG18">IF(($A18-$A$4)&lt;=short_term,SUMPRODUCT($L17:$Q17,TRANSPOSE('Migration Matrix - total'!S$6:S$11)),SUMPRODUCT($L17:$Q17,TRANSPOSE('Migration Matrix - total'!S$18:S$23)))+$K17*($B18-1)*H18</f>
        <v>21379.077353135923</v>
      </c>
      <c r="AJ18" s="60" cm="1">
        <f t="array" ref="AJ18" xml:space="preserve"> L17* IF(($A18-$A$4) &lt;= short_term, 1-INDEX('Migration Matrix - total'!$D$6:$I$11, RIGHT(AJ$2,1), RIGHT(AJ$2,1)), 1-INDEX('Migration Matrix - total'!$D$18:$I$23, RIGHT(AJ$2,1), RIGHT(AJ$2,1)))</f>
        <v>31782.911899559484</v>
      </c>
      <c r="AK18" s="60" cm="1">
        <f t="array" ref="AK18" xml:space="preserve"> M17* IF(($A18-$A$4) &lt;= short_term, 1-INDEX('Migration Matrix - total'!$D$6:$I$11, RIGHT(AK$2,1), RIGHT(AK$2,1)), 1-INDEX('Migration Matrix - total'!$D$18:$I$23, RIGHT(AK$2,1), RIGHT(AK$2,1)))</f>
        <v>26979.785760697501</v>
      </c>
      <c r="AL18" s="60" cm="1">
        <f t="array" ref="AL18" xml:space="preserve"> N17* IF(($A18-$A$4) &lt;= short_term, 1-INDEX('Migration Matrix - total'!$D$6:$I$11, RIGHT(AL$2,1), RIGHT(AL$2,1)), 1-INDEX('Migration Matrix - total'!$D$18:$I$23, RIGHT(AL$2,1), RIGHT(AL$2,1)))</f>
        <v>21889.412442072608</v>
      </c>
      <c r="AM18" s="60" cm="1">
        <f t="array" ref="AM18" xml:space="preserve"> O17* IF(($A18-$A$4) &lt;= short_term, 1-INDEX('Migration Matrix - total'!$D$6:$I$11, RIGHT(AM$2,1), RIGHT(AM$2,1)), 1-INDEX('Migration Matrix - total'!$D$18:$I$23, RIGHT(AM$2,1), RIGHT(AM$2,1)))</f>
        <v>2992.8656609692293</v>
      </c>
      <c r="AN18" s="60" cm="1">
        <f t="array" ref="AN18" xml:space="preserve"> P17* IF(($A18-$A$4) &lt;= short_term, 1-INDEX('Migration Matrix - total'!$D$6:$I$11, RIGHT(AN$2,1), RIGHT(AN$2,1)), 1-INDEX('Migration Matrix - total'!$D$18:$I$23, RIGHT(AN$2,1), RIGHT(AN$2,1)))</f>
        <v>6417.2411298358375</v>
      </c>
      <c r="AO18" s="60" cm="1">
        <f t="array" ref="AO18" xml:space="preserve"> Q17* IF(($A18-$A$4) &lt;= short_term, 1-INDEX('Migration Matrix - total'!$D$6:$I$11, RIGHT(AO$2,1), RIGHT(AO$2,1)), 1-INDEX('Migration Matrix - total'!$D$18:$I$23, RIGHT(AO$2,1), RIGHT(AO$2,1)))</f>
        <v>1071.3317761606536</v>
      </c>
      <c r="AP18" s="61">
        <f t="shared" si="22"/>
        <v>0</v>
      </c>
      <c r="AR18" s="118" cm="1">
        <f t="array" ref="AR18" xml:space="preserve"> IF(($A18-$A$4) &lt;= short_term, SUMPRODUCT($L17:$Q17, TRANSPOSE('Migration Matrix - vol'!C$65:C$70)), SUMPRODUCT($L17:$Q17, TRANSPOSE('Migration Matrix - vol'!C$77:C$82)))</f>
        <v>3208.6163329466644</v>
      </c>
      <c r="AS18" s="118" cm="1">
        <f t="array" ref="AS18" xml:space="preserve"> IF(($A18-$A$4) &lt;= short_term, SUMPRODUCT($L17:$Q17, TRANSPOSE('Migration Matrix - vol'!D$65:D$70)), SUMPRODUCT($L17:$Q17, TRANSPOSE('Migration Matrix - vol'!D$77:D$82)))</f>
        <v>0</v>
      </c>
      <c r="AT18" s="118" cm="1">
        <f t="array" ref="AT18" xml:space="preserve"> IF(($A18-$A$4) &lt;= short_term, SUMPRODUCT($L17:$Q17, TRANSPOSE('Migration Matrix - vol'!E$65:E$70)), SUMPRODUCT($L17:$Q17, TRANSPOSE('Migration Matrix - vol'!E$77:E$82)))</f>
        <v>6814.4150024313276</v>
      </c>
      <c r="AU18" s="118" cm="1">
        <f t="array" ref="AU18" xml:space="preserve"> IF(($A18-$A$4) &lt;= short_term, SUMPRODUCT($L17:$Q17, TRANSPOSE('Migration Matrix - vol'!F$65:F$70)), SUMPRODUCT($L17:$Q17, TRANSPOSE('Migration Matrix - vol'!F$77:F$82)))</f>
        <v>10109.53714703381</v>
      </c>
      <c r="AV18" s="118" cm="1">
        <f t="array" ref="AV18" xml:space="preserve"> IF(($A18-$A$4) &lt;= short_term, SUMPRODUCT($L17:$Q17, TRANSPOSE('Migration Matrix - vol'!G$65:G$70)), SUMPRODUCT($L17:$Q17, TRANSPOSE('Migration Matrix - vol'!G$77:G$82)))</f>
        <v>2413.2029949842372</v>
      </c>
      <c r="AW18" s="118" cm="1">
        <f t="array" ref="AW18" xml:space="preserve"> IF(($A18-$A$4) &lt;= short_term, SUMPRODUCT($L17:$Q17, TRANSPOSE('Migration Matrix - vol'!H$65:H$70)), SUMPRODUCT($L17:$Q17, TRANSPOSE('Migration Matrix - vol'!H$77:H$82)))</f>
        <v>9740.9995434875673</v>
      </c>
      <c r="AZ18" s="60" cm="1">
        <f t="array" ref="AZ18" xml:space="preserve"> L17* IF(($A18-$A$4) &lt;= short_term, 1-INDEX('Migration Matrix - vol'!$AF$65:$AK$70, RIGHT(AZ$2,1), RIGHT(AZ$2,1)), 1-INDEX('Migration Matrix - vol'!$AF$77:$AK$82, RIGHT(AZ$2,1), RIGHT(AZ$2,1)))</f>
        <v>10817.396008453989</v>
      </c>
      <c r="BA18" s="60" cm="1">
        <f t="array" ref="BA18" xml:space="preserve"> M17* IF(($A18-$A$4) &lt;= short_term, 1-INDEX('Migration Matrix - vol'!$AF$65:$AK$70, RIGHT(BA$2,1), RIGHT(BA$2,1)), 1-INDEX('Migration Matrix - vol'!$AF$77:$AK$82, RIGHT(BA$2,1), RIGHT(BA$2,1)))</f>
        <v>12066.014974921185</v>
      </c>
      <c r="BB18" s="60" cm="1">
        <f t="array" ref="BB18" xml:space="preserve"> N17* IF(($A18-$A$4) &lt;= short_term, 1-INDEX('Migration Matrix - vol'!$AF$65:$AK$70, RIGHT(BB$2,1), RIGHT(BB$2,1)), 1-INDEX('Migration Matrix - vol'!$AF$77:$AK$82, RIGHT(BB$2,1), RIGHT(BB$2,1)))</f>
        <v>5853.1690821124803</v>
      </c>
      <c r="BC18" s="60" cm="1">
        <f t="array" ref="BC18" xml:space="preserve"> O17* IF(($A18-$A$4) &lt;= short_term, 1-INDEX('Migration Matrix - vol'!$AF$65:$AK$70, RIGHT(BC$2,1), RIGHT(BC$2,1)), 1-INDEX('Migration Matrix - vol'!$AF$77:$AK$82, RIGHT(BC$2,1), RIGHT(BC$2,1)))</f>
        <v>0</v>
      </c>
      <c r="BD18" s="60" cm="1">
        <f t="array" ref="BD18" xml:space="preserve"> P17* IF(($A18-$A$4) &lt;= short_term, 1-INDEX('Migration Matrix - vol'!$AF$65:$AK$70, RIGHT(BD$2,1), RIGHT(BD$2,1)), 1-INDEX('Migration Matrix - vol'!$AF$77:$AK$82, RIGHT(BD$2,1), RIGHT(BD$2,1)))</f>
        <v>3181.653351849709</v>
      </c>
      <c r="BE18" s="60" cm="1">
        <f t="array" ref="BE18" xml:space="preserve"> Q17* IF(($A18-$A$4) &lt;= short_term, 1-INDEX('Migration Matrix - vol'!$AF$65:$AK$70, RIGHT(BE$2,1), RIGHT(BE$2,1)), 1-INDEX('Migration Matrix - vol'!$AF$77:$AK$82, RIGHT(BE$2,1), RIGHT(BE$2,1)))</f>
        <v>368.53760354624336</v>
      </c>
      <c r="BH18" s="118" cm="1">
        <f t="array" ref="BH18" xml:space="preserve"> SUMPRODUCT($L17:$Q17, TRANSPOSE('Migration Matrix - invol'!M$66:M$71))</f>
        <v>7573.3119694042416</v>
      </c>
      <c r="BI18" s="118" cm="1">
        <f t="array" ref="BI18" xml:space="preserve"> SUMPRODUCT($L17:$Q17, TRANSPOSE('Migration Matrix - invol'!N$66:N$71))</f>
        <v>8775.795578362764</v>
      </c>
      <c r="BJ18" s="118" cm="1">
        <f t="array" ref="BJ18" xml:space="preserve"> SUMPRODUCT($L17:$Q17, TRANSPOSE('Migration Matrix - invol'!O$66:O$71))</f>
        <v>8566.5298232046061</v>
      </c>
      <c r="BK18" s="118" cm="1">
        <f t="array" ref="BK18" xml:space="preserve"> SUMPRODUCT($L17:$Q17, TRANSPOSE('Migration Matrix - invol'!P$66:P$71))</f>
        <v>11180.343442119425</v>
      </c>
      <c r="BL18" s="118" cm="1">
        <f t="array" ref="BL18" xml:space="preserve"> SUMPRODUCT($L17:$Q17, TRANSPOSE('Migration Matrix - invol'!Q$66:Q$71))</f>
        <v>11112.719025672412</v>
      </c>
      <c r="BM18" s="118" cm="1">
        <f t="array" ref="BM18" xml:space="preserve"> SUMPRODUCT($L17:$Q17, TRANSPOSE('Migration Matrix - invol'!R$66:R$71))</f>
        <v>11638.077809648355</v>
      </c>
      <c r="BP18" s="169">
        <f xml:space="preserve"> SUMPRODUCT($L17:$Q17, 'Migration Matrix - invol'!$M$66:$R$66)</f>
        <v>8444.76248890645</v>
      </c>
      <c r="BQ18" s="169">
        <f xml:space="preserve"> SUMPRODUCT($L17:$Q17, 'Migration Matrix - invol'!$M$67:$R$67)</f>
        <v>10450.87728414642</v>
      </c>
      <c r="BR18" s="169">
        <f xml:space="preserve"> SUMPRODUCT($L17:$Q17, 'Migration Matrix - invol'!$M$68:$R$68)</f>
        <v>8697.9757627572035</v>
      </c>
      <c r="BS18" s="169">
        <f xml:space="preserve"> SUMPRODUCT($L17:$Q17, 'Migration Matrix - invol'!$M$69:$R$69)</f>
        <v>7973.0573556666277</v>
      </c>
      <c r="BT18" s="169">
        <f xml:space="preserve"> SUMPRODUCT($L17:$Q17, 'Migration Matrix - invol'!$M$70:$R$70)</f>
        <v>8194.2723958131937</v>
      </c>
      <c r="BU18" s="169">
        <f xml:space="preserve"> SUMPRODUCT($L17:$Q17, 'Migration Matrix - invol'!$M$71:$R$71)</f>
        <v>4003.3743594498037</v>
      </c>
      <c r="BX18" s="61">
        <f t="shared" si="26"/>
        <v>-9.0949470177292824E-13</v>
      </c>
      <c r="BY18" s="61">
        <f t="shared" si="27"/>
        <v>0</v>
      </c>
      <c r="BZ18" s="61">
        <f t="shared" si="28"/>
        <v>-1.8189894035458565E-12</v>
      </c>
      <c r="CA18" s="61">
        <f t="shared" si="29"/>
        <v>0</v>
      </c>
      <c r="CB18" s="61">
        <f t="shared" si="30"/>
        <v>-1.8189894035458565E-12</v>
      </c>
      <c r="CC18" s="61">
        <f t="shared" si="31"/>
        <v>0</v>
      </c>
    </row>
    <row r="19" spans="1:81">
      <c r="A19">
        <f t="shared" si="12"/>
        <v>2035</v>
      </c>
      <c r="B19" s="40">
        <f>Population!B24</f>
        <v>1</v>
      </c>
      <c r="C19" s="117">
        <f t="shared" si="24"/>
        <v>0.16666666666666666</v>
      </c>
      <c r="D19" s="117">
        <f t="shared" si="21"/>
        <v>0.16666666666666666</v>
      </c>
      <c r="E19" s="117">
        <f t="shared" si="21"/>
        <v>0.16666666666666666</v>
      </c>
      <c r="F19" s="117">
        <f t="shared" si="21"/>
        <v>0.16666666666666666</v>
      </c>
      <c r="G19" s="117">
        <f t="shared" si="21"/>
        <v>0.16666666666666666</v>
      </c>
      <c r="H19" s="117">
        <f t="shared" si="21"/>
        <v>0.16666666666666666</v>
      </c>
      <c r="I19" s="116">
        <f t="shared" si="25"/>
        <v>0</v>
      </c>
      <c r="K19" s="52">
        <f>Population!L24</f>
        <v>18379116</v>
      </c>
      <c r="L19" s="114" cm="1">
        <f t="array" ref="L19">IF(($A19-$A$4) &lt;= short_term, SUMPRODUCT($L18:$Q18, TRANSPOSE('Migration Matrix - total'!D$6:D$11)), SUMPRODUCT($L18:$Q18, TRANSPOSE('Migration Matrix - total'!D$18:D$23)))+$K18*($B19-1)*C19</f>
        <v>6055662.5550849112</v>
      </c>
      <c r="M19" s="114" cm="1">
        <f t="array" ref="M19">IF(($A19-$A$4) &lt;= short_term, SUMPRODUCT($L18:$Q18, TRANSPOSE('Migration Matrix - total'!E$6:E$11)), SUMPRODUCT($L18:$Q18, TRANSPOSE('Migration Matrix - total'!E$18:E$23)))+$K18*($B19-1)*D19</f>
        <v>4044541.6371773016</v>
      </c>
      <c r="N19" s="114" cm="1">
        <f t="array" ref="N19">IF(($A19-$A$4) &lt;= short_term, SUMPRODUCT($L18:$Q18, TRANSPOSE('Migration Matrix - total'!F$6:F$11)), SUMPRODUCT($L18:$Q18, TRANSPOSE('Migration Matrix - total'!F$18:F$23)))+$K18*($B19-1)*E19</f>
        <v>4935963.5722415959</v>
      </c>
      <c r="O19" s="114" cm="1">
        <f t="array" ref="O19">IF(($A19-$A$4) &lt;= short_term, SUMPRODUCT($L18:$Q18, TRANSPOSE('Migration Matrix - total'!G$6:G$11)), SUMPRODUCT($L18:$Q18, TRANSPOSE('Migration Matrix - total'!G$18:G$23)))+$K18*($B19-1)*F19</f>
        <v>1319964.9211647944</v>
      </c>
      <c r="P19" s="114" cm="1">
        <f t="array" ref="P19">IF(($A19-$A$4) &lt;= short_term, SUMPRODUCT($L18:$Q18, TRANSPOSE('Migration Matrix - total'!H$6:H$11)), SUMPRODUCT($L18:$Q18, TRANSPOSE('Migration Matrix - total'!H$18:H$23)))+$K18*($B19-1)*G19</f>
        <v>1359232.4533119947</v>
      </c>
      <c r="Q19" s="114" cm="1">
        <f t="array" ref="Q19">IF(($A19-$A$4) &lt;= short_term, SUMPRODUCT($L18:$Q18, TRANSPOSE('Migration Matrix - total'!I$6:I$11)), SUMPRODUCT($L18:$Q18, TRANSPOSE('Migration Matrix - total'!I$18:I$23)))+$K18*($B19-1)*H19</f>
        <v>663750.86101940309</v>
      </c>
      <c r="R19" s="115">
        <f t="shared" si="0"/>
        <v>0</v>
      </c>
      <c r="T19" s="120">
        <f t="shared" si="13"/>
        <v>0.32948606206549386</v>
      </c>
      <c r="U19" s="120">
        <f t="shared" si="14"/>
        <v>0.22006181565953997</v>
      </c>
      <c r="V19" s="120">
        <f t="shared" si="15"/>
        <v>0.2685637096061419</v>
      </c>
      <c r="W19" s="120">
        <f t="shared" si="16"/>
        <v>7.1818738244254748E-2</v>
      </c>
      <c r="X19" s="120">
        <f t="shared" si="17"/>
        <v>7.3955268213770159E-2</v>
      </c>
      <c r="Y19" s="120">
        <f t="shared" si="18"/>
        <v>3.6114406210799428E-2</v>
      </c>
      <c r="AB19" s="60" cm="1">
        <f t="array" ref="AB19">IF(($A19-$A$4)&lt;=short_term,SUMPRODUCT($L18:$Q18,TRANSPOSE('Migration Matrix - total'!N$6:N$11)),SUMPRODUCT($L18:$Q18,TRANSPOSE('Migration Matrix - total'!N$18:N$23)))+$K18*($B19-1)*C19</f>
        <v>10774.38069396832</v>
      </c>
      <c r="AC19" s="60" cm="1">
        <f t="array" ref="AC19">IF(($A19-$A$4)&lt;=short_term,SUMPRODUCT($L18:$Q18,TRANSPOSE('Migration Matrix - total'!O$6:O$11)),SUMPRODUCT($L18:$Q18,TRANSPOSE('Migration Matrix - total'!O$18:O$23)))+$K18*($B19-1)*D19</f>
        <v>8773.6861476352169</v>
      </c>
      <c r="AD19" s="60" cm="1">
        <f t="array" ref="AD19">IF(($A19-$A$4)&lt;=short_term,SUMPRODUCT($L18:$Q18,TRANSPOSE('Migration Matrix - total'!P$6:P$11)),SUMPRODUCT($L18:$Q18,TRANSPOSE('Migration Matrix - total'!P$18:P$23)))+$K18*($B19-1)*E19</f>
        <v>15350.735876604116</v>
      </c>
      <c r="AE19" s="60" cm="1">
        <f t="array" ref="AE19">IF(($A19-$A$4)&lt;=short_term,SUMPRODUCT($L18:$Q18,TRANSPOSE('Migration Matrix - total'!Q$6:Q$11)),SUMPRODUCT($L18:$Q18,TRANSPOSE('Migration Matrix - total'!Q$18:Q$23)))+$K18*($B19-1)*F19</f>
        <v>21255.085726774254</v>
      </c>
      <c r="AF19" s="60" cm="1">
        <f t="array" ref="AF19">IF(($A19-$A$4)&lt;=short_term,SUMPRODUCT($L18:$Q18,TRANSPOSE('Migration Matrix - total'!R$6:R$11)),SUMPRODUCT($L18:$Q18,TRANSPOSE('Migration Matrix - total'!R$18:R$23)))+$K18*($B19-1)*G19</f>
        <v>13496.328829824761</v>
      </c>
      <c r="AG19" s="60" cm="1">
        <f t="array" ref="AG19">IF(($A19-$A$4)&lt;=short_term,SUMPRODUCT($L18:$Q18,TRANSPOSE('Migration Matrix - total'!S$6:S$11)),SUMPRODUCT($L18:$Q18,TRANSPOSE('Migration Matrix - total'!S$18:S$23)))+$K18*($B19-1)*H19</f>
        <v>21336.217519758669</v>
      </c>
      <c r="AJ19" s="60" cm="1">
        <f t="array" ref="AJ19" xml:space="preserve"> L18* IF(($A19-$A$4) &lt;= short_term, 1-INDEX('Migration Matrix - total'!$D$6:$I$11, RIGHT(AJ$2,1), RIGHT(AJ$2,1)), 1-INDEX('Migration Matrix - total'!$D$18:$I$23, RIGHT(AJ$2,1), RIGHT(AJ$2,1)))</f>
        <v>31673.446453319048</v>
      </c>
      <c r="AK19" s="60" cm="1">
        <f t="array" ref="AK19" xml:space="preserve"> M18* IF(($A19-$A$4) &lt;= short_term, 1-INDEX('Migration Matrix - total'!$D$6:$I$11, RIGHT(AK$2,1), RIGHT(AK$2,1)), 1-INDEX('Migration Matrix - total'!$D$18:$I$23, RIGHT(AK$2,1), RIGHT(AK$2,1)))</f>
        <v>26859.432893821973</v>
      </c>
      <c r="AL19" s="60" cm="1">
        <f t="array" ref="AL19" xml:space="preserve"> N18* IF(($A19-$A$4) &lt;= short_term, 1-INDEX('Migration Matrix - total'!$D$6:$I$11, RIGHT(AL$2,1), RIGHT(AL$2,1)), 1-INDEX('Migration Matrix - total'!$D$18:$I$23, RIGHT(AL$2,1), RIGHT(AL$2,1)))</f>
        <v>21860.625403838316</v>
      </c>
      <c r="AM19" s="60" cm="1">
        <f t="array" ref="AM19" xml:space="preserve"> O18* IF(($A19-$A$4) &lt;= short_term, 1-INDEX('Migration Matrix - total'!$D$6:$I$11, RIGHT(AM$2,1), RIGHT(AM$2,1)), 1-INDEX('Migration Matrix - total'!$D$18:$I$23, RIGHT(AM$2,1), RIGHT(AM$2,1)))</f>
        <v>3035.532362402329</v>
      </c>
      <c r="AN19" s="60" cm="1">
        <f t="array" ref="AN19" xml:space="preserve"> P18* IF(($A19-$A$4) &lt;= short_term, 1-INDEX('Migration Matrix - total'!$D$6:$I$11, RIGHT(AN$2,1), RIGHT(AN$2,1)), 1-INDEX('Migration Matrix - total'!$D$18:$I$23, RIGHT(AN$2,1), RIGHT(AN$2,1)))</f>
        <v>6451.1559653008344</v>
      </c>
      <c r="AO19" s="60" cm="1">
        <f t="array" ref="AO19" xml:space="preserve"> Q18* IF(($A19-$A$4) &lt;= short_term, 1-INDEX('Migration Matrix - total'!$D$6:$I$11, RIGHT(AO$2,1), RIGHT(AO$2,1)), 1-INDEX('Migration Matrix - total'!$D$18:$I$23, RIGHT(AO$2,1), RIGHT(AO$2,1)))</f>
        <v>1106.2417158827488</v>
      </c>
      <c r="AP19" s="61">
        <f t="shared" si="22"/>
        <v>0</v>
      </c>
      <c r="AR19" s="118" cm="1">
        <f t="array" ref="AR19" xml:space="preserve"> IF(($A19-$A$4) &lt;= short_term, SUMPRODUCT($L18:$Q18, TRANSPOSE('Migration Matrix - vol'!C$65:C$70)), SUMPRODUCT($L18:$Q18, TRANSPOSE('Migration Matrix - vol'!C$77:C$82)))</f>
        <v>3202.0551126564915</v>
      </c>
      <c r="AS19" s="118" cm="1">
        <f t="array" ref="AS19" xml:space="preserve"> IF(($A19-$A$4) &lt;= short_term, SUMPRODUCT($L18:$Q18, TRANSPOSE('Migration Matrix - vol'!D$65:D$70)), SUMPRODUCT($L18:$Q18, TRANSPOSE('Migration Matrix - vol'!D$77:D$82)))</f>
        <v>0</v>
      </c>
      <c r="AT19" s="118" cm="1">
        <f t="array" ref="AT19" xml:space="preserve"> IF(($A19-$A$4) &lt;= short_term, SUMPRODUCT($L18:$Q18, TRANSPOSE('Migration Matrix - vol'!E$65:E$70)), SUMPRODUCT($L18:$Q18, TRANSPOSE('Migration Matrix - vol'!E$77:E$82)))</f>
        <v>6795.4348331897272</v>
      </c>
      <c r="AU19" s="118" cm="1">
        <f t="array" ref="AU19" xml:space="preserve"> IF(($A19-$A$4) &lt;= short_term, SUMPRODUCT($L18:$Q18, TRANSPOSE('Migration Matrix - vol'!F$65:F$70)), SUMPRODUCT($L18:$Q18, TRANSPOSE('Migration Matrix - vol'!F$77:F$82)))</f>
        <v>10098.717192182419</v>
      </c>
      <c r="AV19" s="118" cm="1">
        <f t="array" ref="AV19" xml:space="preserve"> IF(($A19-$A$4) &lt;= short_term, SUMPRODUCT($L18:$Q18, TRANSPOSE('Migration Matrix - vol'!G$65:G$70)), SUMPRODUCT($L18:$Q18, TRANSPOSE('Migration Matrix - vol'!G$77:G$82)))</f>
        <v>2402.4380503929406</v>
      </c>
      <c r="AW19" s="118" cm="1">
        <f t="array" ref="AW19" xml:space="preserve"> IF(($A19-$A$4) &lt;= short_term, SUMPRODUCT($L18:$Q18, TRANSPOSE('Migration Matrix - vol'!H$65:H$70)), SUMPRODUCT($L18:$Q18, TRANSPOSE('Migration Matrix - vol'!H$77:H$82)))</f>
        <v>9718.1705865591248</v>
      </c>
      <c r="AZ19" s="60" cm="1">
        <f t="array" ref="AZ19" xml:space="preserve"> L18* IF(($A19-$A$4) &lt;= short_term, 1-INDEX('Migration Matrix - vol'!$AF$65:$AK$70, RIGHT(AZ$2,1), RIGHT(AZ$2,1)), 1-INDEX('Migration Matrix - vol'!$AF$77:$AK$82, RIGHT(AZ$2,1), RIGHT(AZ$2,1)))</f>
        <v>10780.139161599709</v>
      </c>
      <c r="BA19" s="60" cm="1">
        <f t="array" ref="BA19" xml:space="preserve"> M18* IF(($A19-$A$4) &lt;= short_term, 1-INDEX('Migration Matrix - vol'!$AF$65:$AK$70, RIGHT(BA$2,1), RIGHT(BA$2,1)), 1-INDEX('Migration Matrix - vol'!$AF$77:$AK$82, RIGHT(BA$2,1), RIGHT(BA$2,1)))</f>
        <v>12012.190251964703</v>
      </c>
      <c r="BB19" s="60" cm="1">
        <f t="array" ref="BB19" xml:space="preserve"> N18* IF(($A19-$A$4) &lt;= short_term, 1-INDEX('Migration Matrix - vol'!$AF$65:$AK$70, RIGHT(BB$2,1), RIGHT(BB$2,1)), 1-INDEX('Migration Matrix - vol'!$AF$77:$AK$82, RIGHT(BB$2,1), RIGHT(BB$2,1)))</f>
        <v>5845.4715067387942</v>
      </c>
      <c r="BC19" s="60" cm="1">
        <f t="array" ref="BC19" xml:space="preserve"> O18* IF(($A19-$A$4) &lt;= short_term, 1-INDEX('Migration Matrix - vol'!$AF$65:$AK$70, RIGHT(BC$2,1), RIGHT(BC$2,1)), 1-INDEX('Migration Matrix - vol'!$AF$77:$AK$82, RIGHT(BC$2,1), RIGHT(BC$2,1)))</f>
        <v>0</v>
      </c>
      <c r="BD19" s="60" cm="1">
        <f t="array" ref="BD19" xml:space="preserve"> P18* IF(($A19-$A$4) &lt;= short_term, 1-INDEX('Migration Matrix - vol'!$AF$65:$AK$70, RIGHT(BD$2,1), RIGHT(BD$2,1)), 1-INDEX('Migration Matrix - vol'!$AF$77:$AK$82, RIGHT(BD$2,1), RIGHT(BD$2,1)))</f>
        <v>3198.4682490542027</v>
      </c>
      <c r="BE19" s="60" cm="1">
        <f t="array" ref="BE19" xml:space="preserve"> Q18* IF(($A19-$A$4) &lt;= short_term, 1-INDEX('Migration Matrix - vol'!$AF$65:$AK$70, RIGHT(BE$2,1), RIGHT(BE$2,1)), 1-INDEX('Migration Matrix - vol'!$AF$77:$AK$82, RIGHT(BE$2,1), RIGHT(BE$2,1)))</f>
        <v>380.54660562329508</v>
      </c>
      <c r="BH19" s="118" cm="1">
        <f t="array" ref="BH19" xml:space="preserve"> SUMPRODUCT($L18:$Q18, TRANSPOSE('Migration Matrix - invol'!M$66:M$71))</f>
        <v>7572.3255813118276</v>
      </c>
      <c r="BI19" s="118" cm="1">
        <f t="array" ref="BI19" xml:space="preserve"> SUMPRODUCT($L18:$Q18, TRANSPOSE('Migration Matrix - invol'!N$66:N$71))</f>
        <v>8773.6861476352169</v>
      </c>
      <c r="BJ19" s="118" cm="1">
        <f t="array" ref="BJ19" xml:space="preserve"> SUMPRODUCT($L18:$Q18, TRANSPOSE('Migration Matrix - invol'!O$66:O$71))</f>
        <v>8555.3010434143889</v>
      </c>
      <c r="BK19" s="118" cm="1">
        <f t="array" ref="BK19" xml:space="preserve"> SUMPRODUCT($L18:$Q18, TRANSPOSE('Migration Matrix - invol'!P$66:P$71))</f>
        <v>11156.368534591838</v>
      </c>
      <c r="BL19" s="118" cm="1">
        <f t="array" ref="BL19" xml:space="preserve"> SUMPRODUCT($L18:$Q18, TRANSPOSE('Migration Matrix - invol'!Q$66:Q$71))</f>
        <v>11093.890779431822</v>
      </c>
      <c r="BM19" s="118" cm="1">
        <f t="array" ref="BM19" xml:space="preserve"> SUMPRODUCT($L18:$Q18, TRANSPOSE('Migration Matrix - invol'!R$66:R$71))</f>
        <v>11618.046933199546</v>
      </c>
      <c r="BP19" s="169">
        <f xml:space="preserve"> SUMPRODUCT($L18:$Q18, 'Migration Matrix - invol'!$M$66:$R$66)</f>
        <v>8459.2375504622687</v>
      </c>
      <c r="BQ19" s="169">
        <f xml:space="preserve"> SUMPRODUCT($L18:$Q18, 'Migration Matrix - invol'!$M$67:$R$67)</f>
        <v>10464.18291293023</v>
      </c>
      <c r="BR19" s="169">
        <f xml:space="preserve"> SUMPRODUCT($L18:$Q18, 'Migration Matrix - invol'!$M$68:$R$68)</f>
        <v>8702.2517078643777</v>
      </c>
      <c r="BS19" s="169">
        <f xml:space="preserve"> SUMPRODUCT($L18:$Q18, 'Migration Matrix - invol'!$M$69:$R$69)</f>
        <v>7964.5240153800078</v>
      </c>
      <c r="BT19" s="169">
        <f xml:space="preserve"> SUMPRODUCT($L18:$Q18, 'Migration Matrix - invol'!$M$70:$R$70)</f>
        <v>8190.8724777803291</v>
      </c>
      <c r="BU19" s="169">
        <f xml:space="preserve"> SUMPRODUCT($L18:$Q18, 'Migration Matrix - invol'!$M$71:$R$71)</f>
        <v>3998.8067254831526</v>
      </c>
      <c r="BX19" s="61">
        <f t="shared" si="26"/>
        <v>9.0949470177292824E-13</v>
      </c>
      <c r="BY19" s="61">
        <f t="shared" si="27"/>
        <v>0</v>
      </c>
      <c r="BZ19" s="61">
        <f t="shared" si="28"/>
        <v>0</v>
      </c>
      <c r="CA19" s="61">
        <f t="shared" si="29"/>
        <v>-3.637978807091713E-12</v>
      </c>
      <c r="CB19" s="61">
        <f t="shared" si="30"/>
        <v>-1.8189894035458565E-12</v>
      </c>
      <c r="CC19" s="61">
        <f t="shared" si="31"/>
        <v>-1.8189894035458565E-12</v>
      </c>
    </row>
    <row r="20" spans="1:81">
      <c r="A20">
        <f t="shared" si="12"/>
        <v>2036</v>
      </c>
      <c r="B20" s="40">
        <f>Population!B25</f>
        <v>1</v>
      </c>
      <c r="C20" s="117">
        <f t="shared" si="24"/>
        <v>0.16666666666666666</v>
      </c>
      <c r="D20" s="117">
        <f t="shared" si="21"/>
        <v>0.16666666666666666</v>
      </c>
      <c r="E20" s="117">
        <f t="shared" si="21"/>
        <v>0.16666666666666666</v>
      </c>
      <c r="F20" s="117">
        <f t="shared" si="21"/>
        <v>0.16666666666666666</v>
      </c>
      <c r="G20" s="117">
        <f t="shared" si="21"/>
        <v>0.16666666666666666</v>
      </c>
      <c r="H20" s="117">
        <f t="shared" si="21"/>
        <v>0.16666666666666666</v>
      </c>
      <c r="I20" s="116">
        <f t="shared" si="25"/>
        <v>0</v>
      </c>
      <c r="K20" s="52">
        <f>Population!L25</f>
        <v>18379116</v>
      </c>
      <c r="L20" s="114" cm="1">
        <f t="array" ref="L20">IF(($A20-$A$4) &lt;= short_term, SUMPRODUCT($L19:$Q19, TRANSPOSE('Migration Matrix - total'!D$6:D$11)), SUMPRODUCT($L19:$Q19, TRANSPOSE('Migration Matrix - total'!D$18:D$23)))+$K19*($B20-1)*C20</f>
        <v>6034864.9095740924</v>
      </c>
      <c r="M20" s="114" cm="1">
        <f t="array" ref="M20">IF(($A20-$A$4) &lt;= short_term, SUMPRODUCT($L19:$Q19, TRANSPOSE('Migration Matrix - total'!E$6:E$11)), SUMPRODUCT($L19:$Q19, TRANSPOSE('Migration Matrix - total'!E$18:E$23)))+$K19*($B20-1)*D20</f>
        <v>4026573.3370288485</v>
      </c>
      <c r="N20" s="114" cm="1">
        <f t="array" ref="N20">IF(($A20-$A$4) &lt;= short_term, SUMPRODUCT($L19:$Q19, TRANSPOSE('Migration Matrix - total'!F$6:F$11)), SUMPRODUCT($L19:$Q19, TRANSPOSE('Migration Matrix - total'!F$18:F$23)))+$K19*($B20-1)*E20</f>
        <v>4929452.4320847131</v>
      </c>
      <c r="O20" s="114" cm="1">
        <f t="array" ref="O20">IF(($A20-$A$4) &lt;= short_term, SUMPRODUCT($L19:$Q19, TRANSPOSE('Migration Matrix - total'!G$6:G$11)), SUMPRODUCT($L19:$Q19, TRANSPOSE('Migration Matrix - total'!G$18:G$23)))+$K19*($B20-1)*F20</f>
        <v>1338107.3469193764</v>
      </c>
      <c r="P20" s="114" cm="1">
        <f t="array" ref="P20">IF(($A20-$A$4) &lt;= short_term, SUMPRODUCT($L19:$Q19, TRANSPOSE('Migration Matrix - total'!H$6:H$11)), SUMPRODUCT($L19:$Q19, TRANSPOSE('Migration Matrix - total'!H$18:H$23)))+$K19*($B20-1)*G20</f>
        <v>1366214.5928933185</v>
      </c>
      <c r="Q20" s="114" cm="1">
        <f t="array" ref="Q20">IF(($A20-$A$4) &lt;= short_term, SUMPRODUCT($L19:$Q19, TRANSPOSE('Migration Matrix - total'!I$6:I$11)), SUMPRODUCT($L19:$Q19, TRANSPOSE('Migration Matrix - total'!I$18:I$23)))+$K19*($B20-1)*H20</f>
        <v>683903.38149965066</v>
      </c>
      <c r="R20" s="115">
        <f t="shared" si="0"/>
        <v>0</v>
      </c>
      <c r="T20" s="120">
        <f t="shared" si="13"/>
        <v>0.32835447088826752</v>
      </c>
      <c r="U20" s="120">
        <f t="shared" si="14"/>
        <v>0.21908416797787492</v>
      </c>
      <c r="V20" s="120">
        <f t="shared" si="15"/>
        <v>0.26820944119862528</v>
      </c>
      <c r="W20" s="120">
        <f t="shared" si="16"/>
        <v>7.2805860027183922E-2</v>
      </c>
      <c r="X20" s="120">
        <f t="shared" si="17"/>
        <v>7.4335163502603635E-2</v>
      </c>
      <c r="Y20" s="120">
        <f t="shared" si="18"/>
        <v>3.7210896405444671E-2</v>
      </c>
      <c r="AB20" s="60" cm="1">
        <f t="array" ref="AB20">IF(($A20-$A$4)&lt;=short_term,SUMPRODUCT($L19:$Q19,TRANSPOSE('Migration Matrix - total'!N$6:N$11)),SUMPRODUCT($L19:$Q19,TRANSPOSE('Migration Matrix - total'!N$18:N$23)))+$K19*($B20-1)*C20</f>
        <v>10766.866732407014</v>
      </c>
      <c r="AC20" s="60" cm="1">
        <f t="array" ref="AC20">IF(($A20-$A$4)&lt;=short_term,SUMPRODUCT($L19:$Q19,TRANSPOSE('Migration Matrix - total'!O$6:O$11)),SUMPRODUCT($L19:$Q19,TRANSPOSE('Migration Matrix - total'!O$18:O$23)))+$K19*($B20-1)*D20</f>
        <v>8771.5616266916877</v>
      </c>
      <c r="AD20" s="60" cm="1">
        <f t="array" ref="AD20">IF(($A20-$A$4)&lt;=short_term,SUMPRODUCT($L19:$Q19,TRANSPOSE('Migration Matrix - total'!P$6:P$11)),SUMPRODUCT($L19:$Q19,TRANSPOSE('Migration Matrix - total'!P$18:P$23)))+$K19*($B20-1)*E20</f>
        <v>15320.691919591736</v>
      </c>
      <c r="AE20" s="60" cm="1">
        <f t="array" ref="AE20">IF(($A20-$A$4)&lt;=short_term,SUMPRODUCT($L19:$Q19,TRANSPOSE('Migration Matrix - total'!Q$6:Q$11)),SUMPRODUCT($L19:$Q19,TRANSPOSE('Migration Matrix - total'!Q$18:Q$23)))+$K19*($B20-1)*F20</f>
        <v>21220.444186252615</v>
      </c>
      <c r="AF20" s="60" cm="1">
        <f t="array" ref="AF20">IF(($A20-$A$4)&lt;=short_term,SUMPRODUCT($L19:$Q19,TRANSPOSE('Migration Matrix - total'!R$6:R$11)),SUMPRODUCT($L19:$Q19,TRANSPOSE('Migration Matrix - total'!R$18:R$23)))+$K19*($B20-1)*G20</f>
        <v>13466.907391380872</v>
      </c>
      <c r="AG20" s="60" cm="1">
        <f t="array" ref="AG20">IF(($A20-$A$4)&lt;=short_term,SUMPRODUCT($L19:$Q19,TRANSPOSE('Migration Matrix - total'!S$6:S$11)),SUMPRODUCT($L19:$Q19,TRANSPOSE('Migration Matrix - total'!S$18:S$23)))+$K19*($B20-1)*H20</f>
        <v>21293.538446069862</v>
      </c>
      <c r="AJ20" s="60" cm="1">
        <f t="array" ref="AJ20" xml:space="preserve"> L19* IF(($A20-$A$4) &lt;= short_term, 1-INDEX('Migration Matrix - total'!$D$6:$I$11, RIGHT(AJ$2,1), RIGHT(AJ$2,1)), 1-INDEX('Migration Matrix - total'!$D$18:$I$23, RIGHT(AJ$2,1), RIGHT(AJ$2,1)))</f>
        <v>31564.512243225206</v>
      </c>
      <c r="AK20" s="60" cm="1">
        <f t="array" ref="AK20" xml:space="preserve"> M19* IF(($A20-$A$4) &lt;= short_term, 1-INDEX('Migration Matrix - total'!$D$6:$I$11, RIGHT(AK$2,1), RIGHT(AK$2,1)), 1-INDEX('Migration Matrix - total'!$D$18:$I$23, RIGHT(AK$2,1), RIGHT(AK$2,1)))</f>
        <v>26739.861775144898</v>
      </c>
      <c r="AL20" s="60" cm="1">
        <f t="array" ref="AL20" xml:space="preserve"> N19* IF(($A20-$A$4) &lt;= short_term, 1-INDEX('Migration Matrix - total'!$D$6:$I$11, RIGHT(AL$2,1), RIGHT(AL$2,1)), 1-INDEX('Migration Matrix - total'!$D$18:$I$23, RIGHT(AL$2,1), RIGHT(AL$2,1)))</f>
        <v>21831.832076473776</v>
      </c>
      <c r="AM20" s="60" cm="1">
        <f t="array" ref="AM20" xml:space="preserve"> O19* IF(($A20-$A$4) &lt;= short_term, 1-INDEX('Migration Matrix - total'!$D$6:$I$11, RIGHT(AM$2,1), RIGHT(AM$2,1)), 1-INDEX('Migration Matrix - total'!$D$18:$I$23, RIGHT(AM$2,1), RIGHT(AM$2,1)))</f>
        <v>3078.0184316706368</v>
      </c>
      <c r="AN20" s="60" cm="1">
        <f t="array" ref="AN20" xml:space="preserve"> P19* IF(($A20-$A$4) &lt;= short_term, 1-INDEX('Migration Matrix - total'!$D$6:$I$11, RIGHT(AN$2,1), RIGHT(AN$2,1)), 1-INDEX('Migration Matrix - total'!$D$18:$I$23, RIGHT(AN$2,1), RIGHT(AN$2,1)))</f>
        <v>6484.7678100569165</v>
      </c>
      <c r="AO20" s="60" cm="1">
        <f t="array" ref="AO20" xml:space="preserve"> Q19* IF(($A20-$A$4) &lt;= short_term, 1-INDEX('Migration Matrix - total'!$D$6:$I$11, RIGHT(AO$2,1), RIGHT(AO$2,1)), 1-INDEX('Migration Matrix - total'!$D$18:$I$23, RIGHT(AO$2,1), RIGHT(AO$2,1)))</f>
        <v>1141.017965822253</v>
      </c>
      <c r="AP20" s="61">
        <f t="shared" si="22"/>
        <v>0</v>
      </c>
      <c r="AR20" s="118" cm="1">
        <f t="array" ref="AR20" xml:space="preserve"> IF(($A20-$A$4) &lt;= short_term, SUMPRODUCT($L19:$Q19, TRANSPOSE('Migration Matrix - vol'!C$65:C$70)), SUMPRODUCT($L19:$Q19, TRANSPOSE('Migration Matrix - vol'!C$77:C$82)))</f>
        <v>3195.5262601960267</v>
      </c>
      <c r="AS20" s="118" cm="1">
        <f t="array" ref="AS20" xml:space="preserve"> IF(($A20-$A$4) &lt;= short_term, SUMPRODUCT($L19:$Q19, TRANSPOSE('Migration Matrix - vol'!D$65:D$70)), SUMPRODUCT($L19:$Q19, TRANSPOSE('Migration Matrix - vol'!D$77:D$82)))</f>
        <v>0</v>
      </c>
      <c r="AT20" s="118" cm="1">
        <f t="array" ref="AT20" xml:space="preserve"> IF(($A20-$A$4) &lt;= short_term, SUMPRODUCT($L19:$Q19, TRANSPOSE('Migration Matrix - vol'!E$65:E$70)), SUMPRODUCT($L19:$Q19, TRANSPOSE('Migration Matrix - vol'!E$77:E$82)))</f>
        <v>6776.5473009752159</v>
      </c>
      <c r="AU20" s="118" cm="1">
        <f t="array" ref="AU20" xml:space="preserve"> IF(($A20-$A$4) &lt;= short_term, SUMPRODUCT($L19:$Q19, TRANSPOSE('Migration Matrix - vol'!F$65:F$70)), SUMPRODUCT($L19:$Q19, TRANSPOSE('Migration Matrix - vol'!F$77:F$82)))</f>
        <v>10087.943044290601</v>
      </c>
      <c r="AV20" s="118" cm="1">
        <f t="array" ref="AV20" xml:space="preserve"> IF(($A20-$A$4) &lt;= short_term, SUMPRODUCT($L19:$Q19, TRANSPOSE('Migration Matrix - vol'!G$65:G$70)), SUMPRODUCT($L19:$Q19, TRANSPOSE('Migration Matrix - vol'!G$77:G$82)))</f>
        <v>2391.7430291550227</v>
      </c>
      <c r="AW20" s="118" cm="1">
        <f t="array" ref="AW20" xml:space="preserve"> IF(($A20-$A$4) &lt;= short_term, SUMPRODUCT($L19:$Q19, TRANSPOSE('Migration Matrix - vol'!H$65:H$70)), SUMPRODUCT($L19:$Q19, TRANSPOSE('Migration Matrix - vol'!H$77:H$82)))</f>
        <v>9695.433425809646</v>
      </c>
      <c r="AZ20" s="60" cm="1">
        <f t="array" ref="AZ20" xml:space="preserve"> L19* IF(($A20-$A$4) &lt;= short_term, 1-INDEX('Migration Matrix - vol'!$AF$65:$AK$70, RIGHT(AZ$2,1), RIGHT(AZ$2,1)), 1-INDEX('Migration Matrix - vol'!$AF$77:$AK$82, RIGHT(AZ$2,1), RIGHT(AZ$2,1)))</f>
        <v>10743.063122337569</v>
      </c>
      <c r="BA20" s="60" cm="1">
        <f t="array" ref="BA20" xml:space="preserve"> M19* IF(($A20-$A$4) &lt;= short_term, 1-INDEX('Migration Matrix - vol'!$AF$65:$AK$70, RIGHT(BA$2,1), RIGHT(BA$2,1)), 1-INDEX('Migration Matrix - vol'!$AF$77:$AK$82, RIGHT(BA$2,1), RIGHT(BA$2,1)))</f>
        <v>11958.715145775113</v>
      </c>
      <c r="BB20" s="60" cm="1">
        <f t="array" ref="BB20" xml:space="preserve"> N19* IF(($A20-$A$4) &lt;= short_term, 1-INDEX('Migration Matrix - vol'!$AF$65:$AK$70, RIGHT(BB$2,1), RIGHT(BB$2,1)), 1-INDEX('Migration Matrix - vol'!$AF$77:$AK$82, RIGHT(BB$2,1), RIGHT(BB$2,1)))</f>
        <v>5837.772249668863</v>
      </c>
      <c r="BC20" s="60" cm="1">
        <f t="array" ref="BC20" xml:space="preserve"> O19* IF(($A20-$A$4) &lt;= short_term, 1-INDEX('Migration Matrix - vol'!$AF$65:$AK$70, RIGHT(BC$2,1), RIGHT(BC$2,1)), 1-INDEX('Migration Matrix - vol'!$AF$77:$AK$82, RIGHT(BC$2,1), RIGHT(BC$2,1)))</f>
        <v>0</v>
      </c>
      <c r="BD20" s="60" cm="1">
        <f t="array" ref="BD20" xml:space="preserve"> P19* IF(($A20-$A$4) &lt;= short_term, 1-INDEX('Migration Matrix - vol'!$AF$65:$AK$70, RIGHT(BD$2,1), RIGHT(BD$2,1)), 1-INDEX('Migration Matrix - vol'!$AF$77:$AK$82, RIGHT(BD$2,1), RIGHT(BD$2,1)))</f>
        <v>3215.1329241640151</v>
      </c>
      <c r="BE20" s="60" cm="1">
        <f t="array" ref="BE20" xml:space="preserve"> Q19* IF(($A20-$A$4) &lt;= short_term, 1-INDEX('Migration Matrix - vol'!$AF$65:$AK$70, RIGHT(BE$2,1), RIGHT(BE$2,1)), 1-INDEX('Migration Matrix - vol'!$AF$77:$AK$82, RIGHT(BE$2,1), RIGHT(BE$2,1)))</f>
        <v>392.50961848095545</v>
      </c>
      <c r="BH20" s="118" cm="1">
        <f t="array" ref="BH20" xml:space="preserve"> SUMPRODUCT($L19:$Q19, TRANSPOSE('Migration Matrix - invol'!M$66:M$71))</f>
        <v>7571.3404722109881</v>
      </c>
      <c r="BI20" s="118" cm="1">
        <f t="array" ref="BI20" xml:space="preserve"> SUMPRODUCT($L19:$Q19, TRANSPOSE('Migration Matrix - invol'!N$66:N$71))</f>
        <v>8771.5616266916877</v>
      </c>
      <c r="BJ20" s="118" cm="1">
        <f t="array" ref="BJ20" xml:space="preserve"> SUMPRODUCT($L19:$Q19, TRANSPOSE('Migration Matrix - invol'!O$66:O$71))</f>
        <v>8544.1446186165213</v>
      </c>
      <c r="BK20" s="118" cm="1">
        <f t="array" ref="BK20" xml:space="preserve"> SUMPRODUCT($L19:$Q19, TRANSPOSE('Migration Matrix - invol'!P$66:P$71))</f>
        <v>11132.50114196201</v>
      </c>
      <c r="BL20" s="118" cm="1">
        <f t="array" ref="BL20" xml:space="preserve"> SUMPRODUCT($L19:$Q19, TRANSPOSE('Migration Matrix - invol'!Q$66:Q$71))</f>
        <v>11075.164362225849</v>
      </c>
      <c r="BM20" s="118" cm="1">
        <f t="array" ref="BM20" xml:space="preserve"> SUMPRODUCT($L19:$Q19, TRANSPOSE('Migration Matrix - invol'!R$66:R$71))</f>
        <v>11598.105020260215</v>
      </c>
      <c r="BP20" s="169">
        <f xml:space="preserve"> SUMPRODUCT($L19:$Q19, 'Migration Matrix - invol'!$M$66:$R$66)</f>
        <v>8473.6423629781129</v>
      </c>
      <c r="BQ20" s="169">
        <f xml:space="preserve"> SUMPRODUCT($L19:$Q19, 'Migration Matrix - invol'!$M$67:$R$67)</f>
        <v>10477.402115427723</v>
      </c>
      <c r="BR20" s="169">
        <f xml:space="preserve"> SUMPRODUCT($L19:$Q19, 'Migration Matrix - invol'!$M$68:$R$68)</f>
        <v>8706.5283232293004</v>
      </c>
      <c r="BS20" s="169">
        <f xml:space="preserve"> SUMPRODUCT($L19:$Q19, 'Migration Matrix - invol'!$M$69:$R$69)</f>
        <v>7956.0268015263455</v>
      </c>
      <c r="BT20" s="169">
        <f xml:space="preserve"> SUMPRODUCT($L19:$Q19, 'Migration Matrix - invol'!$M$70:$R$70)</f>
        <v>8187.5029872545856</v>
      </c>
      <c r="BU20" s="169">
        <f xml:space="preserve"> SUMPRODUCT($L19:$Q19, 'Migration Matrix - invol'!$M$71:$R$71)</f>
        <v>3994.2565794041357</v>
      </c>
      <c r="BX20" s="61">
        <f t="shared" si="26"/>
        <v>-9.0949470177292824E-13</v>
      </c>
      <c r="BY20" s="61">
        <f t="shared" si="27"/>
        <v>0</v>
      </c>
      <c r="BZ20" s="61">
        <f t="shared" si="28"/>
        <v>-1.8189894035458565E-12</v>
      </c>
      <c r="CA20" s="61">
        <f t="shared" si="29"/>
        <v>3.637978807091713E-12</v>
      </c>
      <c r="CB20" s="61">
        <f t="shared" si="30"/>
        <v>0</v>
      </c>
      <c r="CC20" s="61">
        <f t="shared" si="31"/>
        <v>1.8189894035458565E-12</v>
      </c>
    </row>
    <row r="21" spans="1:81">
      <c r="A21">
        <f t="shared" si="12"/>
        <v>2037</v>
      </c>
      <c r="B21" s="40">
        <f>Population!B26</f>
        <v>1</v>
      </c>
      <c r="C21" s="117">
        <f t="shared" si="24"/>
        <v>0.16666666666666666</v>
      </c>
      <c r="D21" s="117">
        <f t="shared" si="21"/>
        <v>0.16666666666666666</v>
      </c>
      <c r="E21" s="117">
        <f t="shared" si="21"/>
        <v>0.16666666666666666</v>
      </c>
      <c r="F21" s="117">
        <f t="shared" si="21"/>
        <v>0.16666666666666666</v>
      </c>
      <c r="G21" s="117">
        <f t="shared" si="21"/>
        <v>0.16666666666666666</v>
      </c>
      <c r="H21" s="117">
        <f t="shared" si="21"/>
        <v>0.16666666666666666</v>
      </c>
      <c r="I21" s="116">
        <f t="shared" si="25"/>
        <v>0</v>
      </c>
      <c r="K21" s="52">
        <f>Population!L26</f>
        <v>18379116</v>
      </c>
      <c r="L21" s="114" cm="1">
        <f t="array" ref="L21">IF(($A21-$A$4) &lt;= short_term, SUMPRODUCT($L20:$Q20, TRANSPOSE('Migration Matrix - total'!D$6:D$11)), SUMPRODUCT($L20:$Q20, TRANSPOSE('Migration Matrix - total'!D$18:D$23)))+$K20*($B21-1)*C21</f>
        <v>6014168.1891092565</v>
      </c>
      <c r="M21" s="114" cm="1">
        <f t="array" ref="M21">IF(($A21-$A$4) &lt;= short_term, SUMPRODUCT($L20:$Q20, TRANSPOSE('Migration Matrix - total'!E$6:E$11)), SUMPRODUCT($L20:$Q20, TRANSPOSE('Migration Matrix - total'!E$18:E$23)))+$K20*($B21-1)*D21</f>
        <v>4008721.6921316925</v>
      </c>
      <c r="N21" s="114" cm="1">
        <f t="array" ref="N21">IF(($A21-$A$4) &lt;= short_term, SUMPRODUCT($L20:$Q20, TRANSPOSE('Migration Matrix - total'!F$6:F$11)), SUMPRODUCT($L20:$Q20, TRANSPOSE('Migration Matrix - total'!F$18:F$23)))+$K20*($B21-1)*E21</f>
        <v>4922940.2108672392</v>
      </c>
      <c r="O21" s="114" cm="1">
        <f t="array" ref="O21">IF(($A21-$A$4) &lt;= short_term, SUMPRODUCT($L20:$Q20, TRANSPOSE('Migration Matrix - total'!G$6:G$11)), SUMPRODUCT($L20:$Q20, TRANSPOSE('Migration Matrix - total'!G$18:G$23)))+$K20*($B21-1)*F21</f>
        <v>1356172.9775277614</v>
      </c>
      <c r="P21" s="114" cm="1">
        <f t="array" ref="P21">IF(($A21-$A$4) &lt;= short_term, SUMPRODUCT($L20:$Q20, TRANSPOSE('Migration Matrix - total'!H$6:H$11)), SUMPRODUCT($L20:$Q20, TRANSPOSE('Migration Matrix - total'!H$18:H$23)))+$K20*($B21-1)*G21</f>
        <v>1373134.1706118097</v>
      </c>
      <c r="Q21" s="114" cm="1">
        <f t="array" ref="Q21">IF(($A21-$A$4) &lt;= short_term, SUMPRODUCT($L20:$Q20, TRANSPOSE('Migration Matrix - total'!I$6:I$11)), SUMPRODUCT($L20:$Q20, TRANSPOSE('Migration Matrix - total'!I$18:I$23)))+$K20*($B21-1)*H21</f>
        <v>703978.75975224155</v>
      </c>
      <c r="R21" s="115">
        <f t="shared" si="0"/>
        <v>0</v>
      </c>
      <c r="T21" s="120">
        <f t="shared" si="13"/>
        <v>0.32722837100050167</v>
      </c>
      <c r="U21" s="120">
        <f t="shared" si="14"/>
        <v>0.21811286745954989</v>
      </c>
      <c r="V21" s="120">
        <f t="shared" si="15"/>
        <v>0.26785511397105494</v>
      </c>
      <c r="W21" s="120">
        <f t="shared" si="16"/>
        <v>7.3788803418388643E-2</v>
      </c>
      <c r="X21" s="120">
        <f t="shared" si="17"/>
        <v>7.4711654826696214E-2</v>
      </c>
      <c r="Y21" s="120">
        <f t="shared" si="18"/>
        <v>3.8303189323808697E-2</v>
      </c>
      <c r="AB21" s="60" cm="1">
        <f t="array" ref="AB21">IF(($A21-$A$4)&lt;=short_term,SUMPRODUCT($L20:$Q20,TRANSPOSE('Migration Matrix - total'!N$6:N$11)),SUMPRODUCT($L20:$Q20,TRANSPOSE('Migration Matrix - total'!N$18:N$23)))+$K20*($B21-1)*C21</f>
        <v>10759.386210809205</v>
      </c>
      <c r="AC21" s="60" cm="1">
        <f t="array" ref="AC21">IF(($A21-$A$4)&lt;=short_term,SUMPRODUCT($L20:$Q20,TRANSPOSE('Migration Matrix - total'!O$6:O$11)),SUMPRODUCT($L20:$Q20,TRANSPOSE('Migration Matrix - total'!O$18:O$23)))+$K20*($B21-1)*D21</f>
        <v>8769.4222393356958</v>
      </c>
      <c r="AD21" s="60" cm="1">
        <f t="array" ref="AD21">IF(($A21-$A$4)&lt;=short_term,SUMPRODUCT($L20:$Q20,TRANSPOSE('Migration Matrix - total'!P$6:P$11)),SUMPRODUCT($L20:$Q20,TRANSPOSE('Migration Matrix - total'!P$18:P$23)))+$K20*($B21-1)*E21</f>
        <v>15290.812000083755</v>
      </c>
      <c r="AE21" s="60" cm="1">
        <f t="array" ref="AE21">IF(($A21-$A$4)&lt;=short_term,SUMPRODUCT($L20:$Q20,TRANSPOSE('Migration Matrix - total'!Q$6:Q$11)),SUMPRODUCT($L20:$Q20,TRANSPOSE('Migration Matrix - total'!Q$18:Q$23)))+$K20*($B21-1)*F21</f>
        <v>21185.955255904504</v>
      </c>
      <c r="AF21" s="60" cm="1">
        <f t="array" ref="AF21">IF(($A21-$A$4)&lt;=short_term,SUMPRODUCT($L20:$Q20,TRANSPOSE('Migration Matrix - total'!R$6:R$11)),SUMPRODUCT($L20:$Q20,TRANSPOSE('Migration Matrix - total'!R$18:R$23)))+$K20*($B21-1)*G21</f>
        <v>13437.656647548902</v>
      </c>
      <c r="AG21" s="60" cm="1">
        <f t="array" ref="AG21">IF(($A21-$A$4)&lt;=short_term,SUMPRODUCT($L20:$Q20,TRANSPOSE('Migration Matrix - total'!S$6:S$11)),SUMPRODUCT($L20:$Q20,TRANSPOSE('Migration Matrix - total'!S$18:S$23)))+$K20*($B21-1)*H21</f>
        <v>21251.039319122985</v>
      </c>
      <c r="AJ21" s="60" cm="1">
        <f t="array" ref="AJ21" xml:space="preserve"> L20* IF(($A21-$A$4) &lt;= short_term, 1-INDEX('Migration Matrix - total'!$D$6:$I$11, RIGHT(AJ$2,1), RIGHT(AJ$2,1)), 1-INDEX('Migration Matrix - total'!$D$18:$I$23, RIGHT(AJ$2,1), RIGHT(AJ$2,1)))</f>
        <v>31456.106675645278</v>
      </c>
      <c r="AK21" s="60" cm="1">
        <f t="array" ref="AK21" xml:space="preserve"> M20* IF(($A21-$A$4) &lt;= short_term, 1-INDEX('Migration Matrix - total'!$D$6:$I$11, RIGHT(AK$2,1), RIGHT(AK$2,1)), 1-INDEX('Migration Matrix - total'!$D$18:$I$23, RIGHT(AK$2,1), RIGHT(AK$2,1)))</f>
        <v>26621.067136492278</v>
      </c>
      <c r="AL21" s="60" cm="1">
        <f t="array" ref="AL21" xml:space="preserve"> N20* IF(($A21-$A$4) &lt;= short_term, 1-INDEX('Migration Matrix - total'!$D$6:$I$11, RIGHT(AL$2,1), RIGHT(AL$2,1)), 1-INDEX('Migration Matrix - total'!$D$18:$I$23, RIGHT(AL$2,1), RIGHT(AL$2,1)))</f>
        <v>21803.033217557786</v>
      </c>
      <c r="AM21" s="60" cm="1">
        <f t="array" ref="AM21" xml:space="preserve"> O20* IF(($A21-$A$4) &lt;= short_term, 1-INDEX('Migration Matrix - total'!$D$6:$I$11, RIGHT(AM$2,1), RIGHT(AM$2,1)), 1-INDEX('Migration Matrix - total'!$D$18:$I$23, RIGHT(AM$2,1), RIGHT(AM$2,1)))</f>
        <v>3120.3246475195715</v>
      </c>
      <c r="AN21" s="60" cm="1">
        <f t="array" ref="AN21" xml:space="preserve"> P20* IF(($A21-$A$4) &lt;= short_term, 1-INDEX('Migration Matrix - total'!$D$6:$I$11, RIGHT(AN$2,1), RIGHT(AN$2,1)), 1-INDEX('Migration Matrix - total'!$D$18:$I$23, RIGHT(AN$2,1), RIGHT(AN$2,1)))</f>
        <v>6518.0789290579141</v>
      </c>
      <c r="AO21" s="60" cm="1">
        <f t="array" ref="AO21" xml:space="preserve"> Q20* IF(($A21-$A$4) &lt;= short_term, 1-INDEX('Migration Matrix - total'!$D$6:$I$11, RIGHT(AO$2,1), RIGHT(AO$2,1)), 1-INDEX('Migration Matrix - total'!$D$18:$I$23, RIGHT(AO$2,1), RIGHT(AO$2,1)))</f>
        <v>1175.6610665321309</v>
      </c>
      <c r="AP21" s="61">
        <f t="shared" si="22"/>
        <v>0</v>
      </c>
      <c r="AR21" s="118" cm="1">
        <f t="array" ref="AR21" xml:space="preserve"> IF(($A21-$A$4) &lt;= short_term, SUMPRODUCT($L20:$Q20, TRANSPOSE('Migration Matrix - vol'!C$65:C$70)), SUMPRODUCT($L20:$Q20, TRANSPOSE('Migration Matrix - vol'!C$77:C$82)))</f>
        <v>3189.0295850939378</v>
      </c>
      <c r="AS21" s="118" cm="1">
        <f t="array" ref="AS21" xml:space="preserve"> IF(($A21-$A$4) &lt;= short_term, SUMPRODUCT($L20:$Q20, TRANSPOSE('Migration Matrix - vol'!D$65:D$70)), SUMPRODUCT($L20:$Q20, TRANSPOSE('Migration Matrix - vol'!D$77:D$82)))</f>
        <v>0</v>
      </c>
      <c r="AT21" s="118" cm="1">
        <f t="array" ref="AT21" xml:space="preserve"> IF(($A21-$A$4) &lt;= short_term, SUMPRODUCT($L20:$Q20, TRANSPOSE('Migration Matrix - vol'!E$65:E$70)), SUMPRODUCT($L20:$Q20, TRANSPOSE('Migration Matrix - vol'!E$77:E$82)))</f>
        <v>6757.7519210666042</v>
      </c>
      <c r="AU21" s="118" cm="1">
        <f t="array" ref="AU21" xml:space="preserve"> IF(($A21-$A$4) &lt;= short_term, SUMPRODUCT($L20:$Q20, TRANSPOSE('Migration Matrix - vol'!F$65:F$70)), SUMPRODUCT($L20:$Q20, TRANSPOSE('Migration Matrix - vol'!F$77:F$82)))</f>
        <v>10077.214505874375</v>
      </c>
      <c r="AV21" s="118" cm="1">
        <f t="array" ref="AV21" xml:space="preserve"> IF(($A21-$A$4) &lt;= short_term, SUMPRODUCT($L20:$Q20, TRANSPOSE('Migration Matrix - vol'!G$65:G$70)), SUMPRODUCT($L20:$Q20, TRANSPOSE('Migration Matrix - vol'!G$77:G$82)))</f>
        <v>2381.11746005943</v>
      </c>
      <c r="AW21" s="118" cm="1">
        <f t="array" ref="AW21" xml:space="preserve"> IF(($A21-$A$4) &lt;= short_term, SUMPRODUCT($L20:$Q20, TRANSPOSE('Migration Matrix - vol'!H$65:H$70)), SUMPRODUCT($L20:$Q20, TRANSPOSE('Migration Matrix - vol'!H$77:H$82)))</f>
        <v>9672.7876778051977</v>
      </c>
      <c r="AZ21" s="60" cm="1">
        <f t="array" ref="AZ21" xml:space="preserve"> L20* IF(($A21-$A$4) &lt;= short_term, 1-INDEX('Migration Matrix - vol'!$AF$65:$AK$70, RIGHT(AZ$2,1), RIGHT(AZ$2,1)), 1-INDEX('Migration Matrix - vol'!$AF$77:$AK$82, RIGHT(AZ$2,1), RIGHT(AZ$2,1)))</f>
        <v>10706.167007917998</v>
      </c>
      <c r="BA21" s="60" cm="1">
        <f t="array" ref="BA21" xml:space="preserve"> M20* IF(($A21-$A$4) &lt;= short_term, 1-INDEX('Migration Matrix - vol'!$AF$65:$AK$70, RIGHT(BA$2,1), RIGHT(BA$2,1)), 1-INDEX('Migration Matrix - vol'!$AF$77:$AK$82, RIGHT(BA$2,1), RIGHT(BA$2,1)))</f>
        <v>11905.587300297151</v>
      </c>
      <c r="BB21" s="60" cm="1">
        <f t="array" ref="BB21" xml:space="preserve"> N20* IF(($A21-$A$4) &lt;= short_term, 1-INDEX('Migration Matrix - vol'!$AF$65:$AK$70, RIGHT(BB$2,1), RIGHT(BB$2,1)), 1-INDEX('Migration Matrix - vol'!$AF$77:$AK$82, RIGHT(BB$2,1), RIGHT(BB$2,1)))</f>
        <v>5830.0715134771872</v>
      </c>
      <c r="BC21" s="60" cm="1">
        <f t="array" ref="BC21" xml:space="preserve"> O20* IF(($A21-$A$4) &lt;= short_term, 1-INDEX('Migration Matrix - vol'!$AF$65:$AK$70, RIGHT(BC$2,1), RIGHT(BC$2,1)), 1-INDEX('Migration Matrix - vol'!$AF$77:$AK$82, RIGHT(BC$2,1), RIGHT(BC$2,1)))</f>
        <v>0</v>
      </c>
      <c r="BD21" s="60" cm="1">
        <f t="array" ref="BD21" xml:space="preserve"> P20* IF(($A21-$A$4) &lt;= short_term, 1-INDEX('Migration Matrix - vol'!$AF$65:$AK$70, RIGHT(BD$2,1), RIGHT(BD$2,1)), 1-INDEX('Migration Matrix - vol'!$AF$77:$AK$82, RIGHT(BD$2,1), RIGHT(BD$2,1)))</f>
        <v>3231.6485001380315</v>
      </c>
      <c r="BE21" s="60" cm="1">
        <f t="array" ref="BE21" xml:space="preserve"> Q20* IF(($A21-$A$4) &lt;= short_term, 1-INDEX('Migration Matrix - vol'!$AF$65:$AK$70, RIGHT(BE$2,1), RIGHT(BE$2,1)), 1-INDEX('Migration Matrix - vol'!$AF$77:$AK$82, RIGHT(BE$2,1), RIGHT(BE$2,1)))</f>
        <v>404.42682806917827</v>
      </c>
      <c r="BH21" s="118" cm="1">
        <f t="array" ref="BH21" xml:space="preserve"> SUMPRODUCT($L20:$Q20, TRANSPOSE('Migration Matrix - invol'!M$66:M$71))</f>
        <v>7570.3566257152679</v>
      </c>
      <c r="BI21" s="118" cm="1">
        <f t="array" ref="BI21" xml:space="preserve"> SUMPRODUCT($L20:$Q20, TRANSPOSE('Migration Matrix - invol'!N$66:N$71))</f>
        <v>8769.4222393356958</v>
      </c>
      <c r="BJ21" s="118" cm="1">
        <f t="array" ref="BJ21" xml:space="preserve"> SUMPRODUCT($L20:$Q20, TRANSPOSE('Migration Matrix - invol'!O$66:O$71))</f>
        <v>8533.060079017152</v>
      </c>
      <c r="BK21" s="118" cm="1">
        <f t="array" ref="BK21" xml:space="preserve"> SUMPRODUCT($L20:$Q20, TRANSPOSE('Migration Matrix - invol'!P$66:P$71))</f>
        <v>11108.740750030131</v>
      </c>
      <c r="BL21" s="118" cm="1">
        <f t="array" ref="BL21" xml:space="preserve"> SUMPRODUCT($L20:$Q20, TRANSPOSE('Migration Matrix - invol'!Q$66:Q$71))</f>
        <v>11056.539187489472</v>
      </c>
      <c r="BM21" s="118" cm="1">
        <f t="array" ref="BM21" xml:space="preserve"> SUMPRODUCT($L20:$Q20, TRANSPOSE('Migration Matrix - invol'!R$66:R$71))</f>
        <v>11578.251641317787</v>
      </c>
      <c r="BP21" s="169">
        <f xml:space="preserve"> SUMPRODUCT($L20:$Q20, 'Migration Matrix - invol'!$M$66:$R$66)</f>
        <v>8487.9772695218544</v>
      </c>
      <c r="BQ21" s="169">
        <f xml:space="preserve"> SUMPRODUCT($L20:$Q20, 'Migration Matrix - invol'!$M$67:$R$67)</f>
        <v>10490.535474062655</v>
      </c>
      <c r="BR21" s="169">
        <f xml:space="preserve"> SUMPRODUCT($L20:$Q20, 'Migration Matrix - invol'!$M$68:$R$68)</f>
        <v>8710.8054990071469</v>
      </c>
      <c r="BS21" s="169">
        <f xml:space="preserve"> SUMPRODUCT($L20:$Q20, 'Migration Matrix - invol'!$M$69:$R$69)</f>
        <v>7947.5655583565585</v>
      </c>
      <c r="BT21" s="169">
        <f xml:space="preserve"> SUMPRODUCT($L20:$Q20, 'Migration Matrix - invol'!$M$70:$R$70)</f>
        <v>8184.1636966763508</v>
      </c>
      <c r="BU21" s="169">
        <f xml:space="preserve"> SUMPRODUCT($L20:$Q20, 'Migration Matrix - invol'!$M$71:$R$71)</f>
        <v>3989.7238505149667</v>
      </c>
      <c r="BX21" s="61">
        <f t="shared" si="26"/>
        <v>-9.0949470177292824E-13</v>
      </c>
      <c r="BY21" s="61">
        <f t="shared" si="27"/>
        <v>0</v>
      </c>
      <c r="BZ21" s="61">
        <f t="shared" si="28"/>
        <v>0</v>
      </c>
      <c r="CA21" s="61">
        <f t="shared" si="29"/>
        <v>-1.8189894035458565E-12</v>
      </c>
      <c r="CB21" s="61">
        <f t="shared" si="30"/>
        <v>0</v>
      </c>
      <c r="CC21" s="61">
        <f t="shared" si="31"/>
        <v>0</v>
      </c>
    </row>
    <row r="22" spans="1:81">
      <c r="A22">
        <f t="shared" si="12"/>
        <v>2038</v>
      </c>
      <c r="B22" s="40">
        <f>Population!B27</f>
        <v>1</v>
      </c>
      <c r="C22" s="117">
        <f t="shared" si="24"/>
        <v>0.16666666666666666</v>
      </c>
      <c r="D22" s="117">
        <f t="shared" si="24"/>
        <v>0.16666666666666666</v>
      </c>
      <c r="E22" s="117">
        <f t="shared" si="24"/>
        <v>0.16666666666666666</v>
      </c>
      <c r="F22" s="117">
        <f t="shared" si="24"/>
        <v>0.16666666666666666</v>
      </c>
      <c r="G22" s="117">
        <f t="shared" si="24"/>
        <v>0.16666666666666666</v>
      </c>
      <c r="H22" s="117">
        <f t="shared" si="24"/>
        <v>0.16666666666666666</v>
      </c>
      <c r="I22" s="116">
        <f t="shared" si="25"/>
        <v>0</v>
      </c>
      <c r="K22" s="52">
        <f>Population!L27</f>
        <v>18379116</v>
      </c>
      <c r="L22" s="114" cm="1">
        <f t="array" ref="L22">IF(($A22-$A$4) &lt;= short_term, SUMPRODUCT($L21:$Q21, TRANSPOSE('Migration Matrix - total'!D$6:D$11)), SUMPRODUCT($L21:$Q21, TRANSPOSE('Migration Matrix - total'!D$18:D$23)))+$K21*($B22-1)*C22</f>
        <v>5993571.9008637751</v>
      </c>
      <c r="M22" s="114" cm="1">
        <f t="array" ref="M22">IF(($A22-$A$4) &lt;= short_term, SUMPRODUCT($L21:$Q21, TRANSPOSE('Migration Matrix - total'!E$6:E$11)), SUMPRODUCT($L21:$Q21, TRANSPOSE('Migration Matrix - total'!E$18:E$23)))+$K21*($B22-1)*D22</f>
        <v>3990985.9165929989</v>
      </c>
      <c r="N22" s="114" cm="1">
        <f t="array" ref="N22">IF(($A22-$A$4) &lt;= short_term, SUMPRODUCT($L21:$Q21, TRANSPOSE('Migration Matrix - total'!F$6:F$11)), SUMPRODUCT($L21:$Q21, TRANSPOSE('Migration Matrix - total'!F$18:F$23)))+$K21*($B22-1)*E22</f>
        <v>4916427.07645946</v>
      </c>
      <c r="O22" s="114" cm="1">
        <f t="array" ref="O22">IF(($A22-$A$4) &lt;= short_term, SUMPRODUCT($L21:$Q21, TRANSPOSE('Migration Matrix - total'!G$6:G$11)), SUMPRODUCT($L21:$Q21, TRANSPOSE('Migration Matrix - total'!G$18:G$23)))+$K21*($B22-1)*F22</f>
        <v>1374162.1439701105</v>
      </c>
      <c r="P22" s="114" cm="1">
        <f t="array" ref="P22">IF(($A22-$A$4) &lt;= short_term, SUMPRODUCT($L21:$Q21, TRANSPOSE('Migration Matrix - total'!H$6:H$11)), SUMPRODUCT($L21:$Q21, TRANSPOSE('Migration Matrix - total'!H$18:H$23)))+$K21*($B22-1)*G22</f>
        <v>1379991.6545877492</v>
      </c>
      <c r="Q22" s="114" cm="1">
        <f t="array" ref="Q22">IF(($A22-$A$4) &lt;= short_term, SUMPRODUCT($L21:$Q21, TRANSPOSE('Migration Matrix - total'!I$6:I$11)), SUMPRODUCT($L21:$Q21, TRANSPOSE('Migration Matrix - total'!I$18:I$23)))+$K21*($B22-1)*H22</f>
        <v>723977.30752590764</v>
      </c>
      <c r="R22" s="115">
        <f t="shared" si="0"/>
        <v>0</v>
      </c>
      <c r="T22" s="120">
        <f t="shared" si="13"/>
        <v>0.32610773558770589</v>
      </c>
      <c r="U22" s="120">
        <f t="shared" si="14"/>
        <v>0.21714787134446503</v>
      </c>
      <c r="V22" s="120">
        <f t="shared" si="15"/>
        <v>0.26750073705718275</v>
      </c>
      <c r="W22" s="120">
        <f t="shared" si="16"/>
        <v>7.4767586426360791E-2</v>
      </c>
      <c r="X22" s="120">
        <f t="shared" si="17"/>
        <v>7.5084767656276238E-2</v>
      </c>
      <c r="Y22" s="120">
        <f t="shared" si="18"/>
        <v>3.939130192800936E-2</v>
      </c>
      <c r="AB22" s="60" cm="1">
        <f t="array" ref="AB22">IF(($A22-$A$4)&lt;=short_term,SUMPRODUCT($L21:$Q21,TRANSPOSE('Migration Matrix - total'!N$6:N$11)),SUMPRODUCT($L21:$Q21,TRANSPOSE('Migration Matrix - total'!N$18:N$23)))+$K21*($B22-1)*C22</f>
        <v>10751.938923906071</v>
      </c>
      <c r="AC22" s="60" cm="1">
        <f t="array" ref="AC22">IF(($A22-$A$4)&lt;=short_term,SUMPRODUCT($L21:$Q21,TRANSPOSE('Migration Matrix - total'!O$6:O$11)),SUMPRODUCT($L21:$Q21,TRANSPOSE('Migration Matrix - total'!O$18:O$23)))+$K21*($B22-1)*D22</f>
        <v>8767.2682073055821</v>
      </c>
      <c r="AD22" s="60" cm="1">
        <f t="array" ref="AD22">IF(($A22-$A$4)&lt;=short_term,SUMPRODUCT($L21:$Q21,TRANSPOSE('Migration Matrix - total'!P$6:P$11)),SUMPRODUCT($L21:$Q21,TRANSPOSE('Migration Matrix - total'!P$18:P$23)))+$K21*($B22-1)*E22</f>
        <v>15261.095169316899</v>
      </c>
      <c r="AE22" s="60" cm="1">
        <f t="array" ref="AE22">IF(($A22-$A$4)&lt;=short_term,SUMPRODUCT($L21:$Q21,TRANSPOSE('Migration Matrix - total'!Q$6:Q$11)),SUMPRODUCT($L21:$Q21,TRANSPOSE('Migration Matrix - total'!Q$18:Q$23)))+$K21*($B22-1)*F22</f>
        <v>21151.618227568211</v>
      </c>
      <c r="AF22" s="60" cm="1">
        <f t="array" ref="AF22">IF(($A22-$A$4)&lt;=short_term,SUMPRODUCT($L21:$Q21,TRANSPOSE('Migration Matrix - total'!R$6:R$11)),SUMPRODUCT($L21:$Q21,TRANSPOSE('Migration Matrix - total'!R$18:R$23)))+$K21*($B22-1)*G22</f>
        <v>13408.575547344861</v>
      </c>
      <c r="AG22" s="60" cm="1">
        <f t="array" ref="AG22">IF(($A22-$A$4)&lt;=short_term,SUMPRODUCT($L21:$Q21,TRANSPOSE('Migration Matrix - total'!S$6:S$11)),SUMPRODUCT($L21:$Q21,TRANSPOSE('Migration Matrix - total'!S$18:S$23)))+$K21*($B22-1)*H22</f>
        <v>21208.719329904765</v>
      </c>
      <c r="AJ22" s="60" cm="1">
        <f t="array" ref="AJ22" xml:space="preserve"> L21* IF(($A22-$A$4) &lt;= short_term, 1-INDEX('Migration Matrix - total'!$D$6:$I$11, RIGHT(AJ$2,1), RIGHT(AJ$2,1)), 1-INDEX('Migration Matrix - total'!$D$18:$I$23, RIGHT(AJ$2,1), RIGHT(AJ$2,1)))</f>
        <v>31348.227169387395</v>
      </c>
      <c r="AK22" s="60" cm="1">
        <f t="array" ref="AK22" xml:space="preserve"> M21* IF(($A22-$A$4) &lt;= short_term, 1-INDEX('Migration Matrix - total'!$D$6:$I$11, RIGHT(AK$2,1), RIGHT(AK$2,1)), 1-INDEX('Migration Matrix - total'!$D$18:$I$23, RIGHT(AK$2,1), RIGHT(AK$2,1)))</f>
        <v>26503.04374599949</v>
      </c>
      <c r="AL22" s="60" cm="1">
        <f t="array" ref="AL22" xml:space="preserve"> N21* IF(($A22-$A$4) &lt;= short_term, 1-INDEX('Migration Matrix - total'!$D$6:$I$11, RIGHT(AL$2,1), RIGHT(AL$2,1)), 1-INDEX('Migration Matrix - total'!$D$18:$I$23, RIGHT(AL$2,1), RIGHT(AL$2,1)))</f>
        <v>21774.229577096521</v>
      </c>
      <c r="AM22" s="60" cm="1">
        <f t="array" ref="AM22" xml:space="preserve"> O21* IF(($A22-$A$4) &lt;= short_term, 1-INDEX('Migration Matrix - total'!$D$6:$I$11, RIGHT(AM$2,1), RIGHT(AM$2,1)), 1-INDEX('Migration Matrix - total'!$D$18:$I$23, RIGHT(AM$2,1), RIGHT(AM$2,1)))</f>
        <v>3162.4517852190284</v>
      </c>
      <c r="AN22" s="60" cm="1">
        <f t="array" ref="AN22" xml:space="preserve"> P21* IF(($A22-$A$4) &lt;= short_term, 1-INDEX('Migration Matrix - total'!$D$6:$I$11, RIGHT(AN$2,1), RIGHT(AN$2,1)), 1-INDEX('Migration Matrix - total'!$D$18:$I$23, RIGHT(AN$2,1), RIGHT(AN$2,1)))</f>
        <v>6551.0915714052335</v>
      </c>
      <c r="AO22" s="60" cm="1">
        <f t="array" ref="AO22" xml:space="preserve"> Q21* IF(($A22-$A$4) &lt;= short_term, 1-INDEX('Migration Matrix - total'!$D$6:$I$11, RIGHT(AO$2,1), RIGHT(AO$2,1)), 1-INDEX('Migration Matrix - total'!$D$18:$I$23, RIGHT(AO$2,1), RIGHT(AO$2,1)))</f>
        <v>1210.1715562386203</v>
      </c>
      <c r="AP22" s="61">
        <f t="shared" si="22"/>
        <v>0</v>
      </c>
      <c r="AR22" s="118" cm="1">
        <f t="array" ref="AR22" xml:space="preserve"> IF(($A22-$A$4) &lt;= short_term, SUMPRODUCT($L21:$Q21, TRANSPOSE('Migration Matrix - vol'!C$65:C$70)), SUMPRODUCT($L21:$Q21, TRANSPOSE('Migration Matrix - vol'!C$77:C$82)))</f>
        <v>3182.5648981616819</v>
      </c>
      <c r="AS22" s="118" cm="1">
        <f t="array" ref="AS22" xml:space="preserve"> IF(($A22-$A$4) &lt;= short_term, SUMPRODUCT($L21:$Q21, TRANSPOSE('Migration Matrix - vol'!D$65:D$70)), SUMPRODUCT($L21:$Q21, TRANSPOSE('Migration Matrix - vol'!D$77:D$82)))</f>
        <v>0</v>
      </c>
      <c r="AT22" s="118" cm="1">
        <f t="array" ref="AT22" xml:space="preserve"> IF(($A22-$A$4) &lt;= short_term, SUMPRODUCT($L21:$Q21, TRANSPOSE('Migration Matrix - vol'!E$65:E$70)), SUMPRODUCT($L21:$Q21, TRANSPOSE('Migration Matrix - vol'!E$77:E$82)))</f>
        <v>6739.0482114369115</v>
      </c>
      <c r="AU22" s="118" cm="1">
        <f t="array" ref="AU22" xml:space="preserve"> IF(($A22-$A$4) &lt;= short_term, SUMPRODUCT($L21:$Q21, TRANSPOSE('Migration Matrix - vol'!F$65:F$70)), SUMPRODUCT($L21:$Q21, TRANSPOSE('Migration Matrix - vol'!F$77:F$82)))</f>
        <v>10066.53138033112</v>
      </c>
      <c r="AV22" s="118" cm="1">
        <f t="array" ref="AV22" xml:space="preserve"> IF(($A22-$A$4) &lt;= short_term, SUMPRODUCT($L21:$Q21, TRANSPOSE('Migration Matrix - vol'!G$65:G$70)), SUMPRODUCT($L21:$Q21, TRANSPOSE('Migration Matrix - vol'!G$77:G$82)))</f>
        <v>2370.5608751427962</v>
      </c>
      <c r="AW22" s="118" cm="1">
        <f t="array" ref="AW22" xml:space="preserve"> IF(($A22-$A$4) &lt;= short_term, SUMPRODUCT($L21:$Q21, TRANSPOSE('Migration Matrix - vol'!H$65:H$70)), SUMPRODUCT($L21:$Q21, TRANSPOSE('Migration Matrix - vol'!H$77:H$82)))</f>
        <v>9650.2329607935953</v>
      </c>
      <c r="AZ22" s="60" cm="1">
        <f t="array" ref="AZ22" xml:space="preserve"> L21* IF(($A22-$A$4) &lt;= short_term, 1-INDEX('Migration Matrix - vol'!$AF$65:$AK$70, RIGHT(AZ$2,1), RIGHT(AZ$2,1)), 1-INDEX('Migration Matrix - vol'!$AF$77:$AK$82, RIGHT(AZ$2,1), RIGHT(AZ$2,1)))</f>
        <v>10669.449939825687</v>
      </c>
      <c r="BA22" s="60" cm="1">
        <f t="array" ref="BA22" xml:space="preserve"> M21* IF(($A22-$A$4) &lt;= short_term, 1-INDEX('Migration Matrix - vol'!$AF$65:$AK$70, RIGHT(BA$2,1), RIGHT(BA$2,1)), 1-INDEX('Migration Matrix - vol'!$AF$77:$AK$82, RIGHT(BA$2,1), RIGHT(BA$2,1)))</f>
        <v>11852.80437571398</v>
      </c>
      <c r="BB22" s="60" cm="1">
        <f t="array" ref="BB22" xml:space="preserve"> N21* IF(($A22-$A$4) &lt;= short_term, 1-INDEX('Migration Matrix - vol'!$AF$65:$AK$70, RIGHT(BB$2,1), RIGHT(BB$2,1)), 1-INDEX('Migration Matrix - vol'!$AF$77:$AK$82, RIGHT(BB$2,1), RIGHT(BB$2,1)))</f>
        <v>5822.3694987133686</v>
      </c>
      <c r="BC22" s="60" cm="1">
        <f t="array" ref="BC22" xml:space="preserve"> O21* IF(($A22-$A$4) &lt;= short_term, 1-INDEX('Migration Matrix - vol'!$AF$65:$AK$70, RIGHT(BC$2,1), RIGHT(BC$2,1)), 1-INDEX('Migration Matrix - vol'!$AF$77:$AK$82, RIGHT(BC$2,1), RIGHT(BC$2,1)))</f>
        <v>0</v>
      </c>
      <c r="BD22" s="60" cm="1">
        <f t="array" ref="BD22" xml:space="preserve"> P21* IF(($A22-$A$4) &lt;= short_term, 1-INDEX('Migration Matrix - vol'!$AF$65:$AK$70, RIGHT(BD$2,1), RIGHT(BD$2,1)), 1-INDEX('Migration Matrix - vol'!$AF$77:$AK$82, RIGHT(BD$2,1), RIGHT(BD$2,1)))</f>
        <v>3248.0160920755429</v>
      </c>
      <c r="BE22" s="60" cm="1">
        <f t="array" ref="BE22" xml:space="preserve"> Q21* IF(($A22-$A$4) &lt;= short_term, 1-INDEX('Migration Matrix - vol'!$AF$65:$AK$70, RIGHT(BE$2,1), RIGHT(BE$2,1)), 1-INDEX('Migration Matrix - vol'!$AF$77:$AK$82, RIGHT(BE$2,1), RIGHT(BE$2,1)))</f>
        <v>416.29841953752441</v>
      </c>
      <c r="BH22" s="118" cm="1">
        <f t="array" ref="BH22" xml:space="preserve"> SUMPRODUCT($L21:$Q21, TRANSPOSE('Migration Matrix - invol'!M$66:M$71))</f>
        <v>7569.3740257443878</v>
      </c>
      <c r="BI22" s="118" cm="1">
        <f t="array" ref="BI22" xml:space="preserve"> SUMPRODUCT($L21:$Q21, TRANSPOSE('Migration Matrix - invol'!N$66:N$71))</f>
        <v>8767.2682073055821</v>
      </c>
      <c r="BJ22" s="118" cm="1">
        <f t="array" ref="BJ22" xml:space="preserve"> SUMPRODUCT($L21:$Q21, TRANSPOSE('Migration Matrix - invol'!O$66:O$71))</f>
        <v>8522.0469578799875</v>
      </c>
      <c r="BK22" s="118" cm="1">
        <f t="array" ref="BK22" xml:space="preserve"> SUMPRODUCT($L21:$Q21, TRANSPOSE('Migration Matrix - invol'!P$66:P$71))</f>
        <v>11085.086847237093</v>
      </c>
      <c r="BL22" s="118" cm="1">
        <f t="array" ref="BL22" xml:space="preserve"> SUMPRODUCT($L21:$Q21, TRANSPOSE('Migration Matrix - invol'!Q$66:Q$71))</f>
        <v>11038.014672202064</v>
      </c>
      <c r="BM22" s="118" cm="1">
        <f t="array" ref="BM22" xml:space="preserve"> SUMPRODUCT($L21:$Q21, TRANSPOSE('Migration Matrix - invol'!R$66:R$71))</f>
        <v>11558.486369111171</v>
      </c>
      <c r="BP22" s="169">
        <f xml:space="preserve"> SUMPRODUCT($L21:$Q21, 'Migration Matrix - invol'!$M$66:$R$66)</f>
        <v>8502.2426115147027</v>
      </c>
      <c r="BQ22" s="169">
        <f xml:space="preserve"> SUMPRODUCT($L21:$Q21, 'Migration Matrix - invol'!$M$67:$R$67)</f>
        <v>10503.583567244579</v>
      </c>
      <c r="BR22" s="169">
        <f xml:space="preserve"> SUMPRODUCT($L21:$Q21, 'Migration Matrix - invol'!$M$68:$R$68)</f>
        <v>8715.0831264569497</v>
      </c>
      <c r="BS22" s="169">
        <f xml:space="preserve"> SUMPRODUCT($L21:$Q21, 'Migration Matrix - invol'!$M$69:$R$69)</f>
        <v>7939.1401308166687</v>
      </c>
      <c r="BT22" s="169">
        <f xml:space="preserve"> SUMPRODUCT($L21:$Q21, 'Migration Matrix - invol'!$M$70:$R$70)</f>
        <v>8180.854380078812</v>
      </c>
      <c r="BU22" s="169">
        <f xml:space="preserve"> SUMPRODUCT($L21:$Q21, 'Migration Matrix - invol'!$M$71:$R$71)</f>
        <v>3985.2084684221354</v>
      </c>
      <c r="BX22" s="61">
        <f t="shared" si="26"/>
        <v>1.8189894035458565E-12</v>
      </c>
      <c r="BY22" s="61">
        <f t="shared" si="27"/>
        <v>0</v>
      </c>
      <c r="BZ22" s="61">
        <f t="shared" si="28"/>
        <v>0</v>
      </c>
      <c r="CA22" s="61">
        <f t="shared" si="29"/>
        <v>-1.8189894035458565E-12</v>
      </c>
      <c r="CB22" s="61">
        <f t="shared" si="30"/>
        <v>1.8189894035458565E-12</v>
      </c>
      <c r="CC22" s="61">
        <f t="shared" si="31"/>
        <v>-1.8189894035458565E-12</v>
      </c>
    </row>
    <row r="23" spans="1:81">
      <c r="A23">
        <f t="shared" si="12"/>
        <v>2039</v>
      </c>
      <c r="B23" s="40">
        <f>Population!B28</f>
        <v>1</v>
      </c>
      <c r="C23" s="117">
        <f t="shared" si="24"/>
        <v>0.16666666666666666</v>
      </c>
      <c r="D23" s="117">
        <f t="shared" si="24"/>
        <v>0.16666666666666666</v>
      </c>
      <c r="E23" s="117">
        <f t="shared" si="24"/>
        <v>0.16666666666666666</v>
      </c>
      <c r="F23" s="117">
        <f t="shared" si="24"/>
        <v>0.16666666666666666</v>
      </c>
      <c r="G23" s="117">
        <f t="shared" si="24"/>
        <v>0.16666666666666666</v>
      </c>
      <c r="H23" s="117">
        <f t="shared" si="24"/>
        <v>0.16666666666666666</v>
      </c>
      <c r="I23" s="116">
        <f t="shared" si="25"/>
        <v>0</v>
      </c>
      <c r="K23" s="52">
        <f>Population!L28</f>
        <v>18379116</v>
      </c>
      <c r="L23" s="114" cm="1">
        <f t="array" ref="L23">IF(($A23-$A$4) &lt;= short_term, SUMPRODUCT($L22:$Q22, TRANSPOSE('Migration Matrix - total'!D$6:D$11)), SUMPRODUCT($L22:$Q22, TRANSPOSE('Migration Matrix - total'!D$18:D$23)))+$K22*($B23-1)*C23</f>
        <v>5973075.5543761365</v>
      </c>
      <c r="M23" s="114" cm="1">
        <f t="array" ref="M23">IF(($A23-$A$4) &lt;= short_term, SUMPRODUCT($L22:$Q22, TRANSPOSE('Migration Matrix - total'!E$6:E$11)), SUMPRODUCT($L22:$Q22, TRANSPOSE('Migration Matrix - total'!E$18:E$23)))+$K22*($B23-1)*D23</f>
        <v>3973365.2299354323</v>
      </c>
      <c r="N23" s="114" cm="1">
        <f t="array" ref="N23">IF(($A23-$A$4) &lt;= short_term, SUMPRODUCT($L22:$Q22, TRANSPOSE('Migration Matrix - total'!F$6:F$11)), SUMPRODUCT($L22:$Q22, TRANSPOSE('Migration Matrix - total'!F$18:F$23)))+$K22*($B23-1)*E23</f>
        <v>4909913.1950461222</v>
      </c>
      <c r="O23" s="114" cm="1">
        <f t="array" ref="O23">IF(($A23-$A$4) &lt;= short_term, SUMPRODUCT($L22:$Q22, TRANSPOSE('Migration Matrix - total'!G$6:G$11)), SUMPRODUCT($L22:$Q22, TRANSPOSE('Migration Matrix - total'!G$18:G$23)))+$K22*($B23-1)*F23</f>
        <v>1392075.1757501161</v>
      </c>
      <c r="P23" s="114" cm="1">
        <f t="array" ref="P23">IF(($A23-$A$4) &lt;= short_term, SUMPRODUCT($L22:$Q22, TRANSPOSE('Migration Matrix - total'!H$6:H$11)), SUMPRODUCT($L22:$Q22, TRANSPOSE('Migration Matrix - total'!H$18:H$23)))+$K22*($B23-1)*G23</f>
        <v>1386787.5096638252</v>
      </c>
      <c r="Q23" s="114" cm="1">
        <f t="array" ref="Q23">IF(($A23-$A$4) &lt;= short_term, SUMPRODUCT($L22:$Q22, TRANSPOSE('Migration Matrix - total'!I$6:I$11)), SUMPRODUCT($L22:$Q22, TRANSPOSE('Migration Matrix - total'!I$18:I$23)))+$K22*($B23-1)*H23</f>
        <v>743899.33522837027</v>
      </c>
      <c r="R23" s="115">
        <f t="shared" si="0"/>
        <v>0</v>
      </c>
      <c r="T23" s="120">
        <f t="shared" si="13"/>
        <v>0.3249925379640749</v>
      </c>
      <c r="U23" s="120">
        <f t="shared" si="14"/>
        <v>0.21618913716717564</v>
      </c>
      <c r="V23" s="120">
        <f t="shared" si="15"/>
        <v>0.2671463194990511</v>
      </c>
      <c r="W23" s="120">
        <f t="shared" si="16"/>
        <v>7.5742226979258198E-2</v>
      </c>
      <c r="X23" s="120">
        <f t="shared" si="17"/>
        <v>7.5454527283239578E-2</v>
      </c>
      <c r="Y23" s="120">
        <f t="shared" si="18"/>
        <v>4.047525110720071E-2</v>
      </c>
      <c r="AB23" s="60" cm="1">
        <f t="array" ref="AB23">IF(($A23-$A$4)&lt;=short_term,SUMPRODUCT($L22:$Q22,TRANSPOSE('Migration Matrix - total'!N$6:N$11)),SUMPRODUCT($L22:$Q22,TRANSPOSE('Migration Matrix - total'!N$18:N$23)))+$K22*($B23-1)*C23</f>
        <v>10744.524668004577</v>
      </c>
      <c r="AC23" s="60" cm="1">
        <f t="array" ref="AC23">IF(($A23-$A$4)&lt;=short_term,SUMPRODUCT($L22:$Q22,TRANSPOSE('Migration Matrix - total'!O$6:O$11)),SUMPRODUCT($L22:$Q22,TRANSPOSE('Migration Matrix - total'!O$18:O$23)))+$K22*($B23-1)*D23</f>
        <v>8765.0997502912141</v>
      </c>
      <c r="AD23" s="60" cm="1">
        <f t="array" ref="AD23">IF(($A23-$A$4)&lt;=short_term,SUMPRODUCT($L22:$Q22,TRANSPOSE('Migration Matrix - total'!P$6:P$11)),SUMPRODUCT($L22:$Q22,TRANSPOSE('Migration Matrix - total'!P$18:P$23)))+$K22*($B23-1)*E23</f>
        <v>15231.540484243973</v>
      </c>
      <c r="AE23" s="60" cm="1">
        <f t="array" ref="AE23">IF(($A23-$A$4)&lt;=short_term,SUMPRODUCT($L22:$Q22,TRANSPOSE('Migration Matrix - total'!Q$6:Q$11)),SUMPRODUCT($L22:$Q22,TRANSPOSE('Migration Matrix - total'!Q$18:Q$23)))+$K22*($B23-1)*F23</f>
        <v>21117.432396585358</v>
      </c>
      <c r="AF23" s="60" cm="1">
        <f t="array" ref="AF23">IF(($A23-$A$4)&lt;=short_term,SUMPRODUCT($L22:$Q22,TRANSPOSE('Migration Matrix - total'!R$6:R$11)),SUMPRODUCT($L22:$Q22,TRANSPOSE('Migration Matrix - total'!R$18:R$23)))+$K22*($B23-1)*G23</f>
        <v>13379.663046531912</v>
      </c>
      <c r="AG23" s="60" cm="1">
        <f t="array" ref="AG23">IF(($A23-$A$4)&lt;=short_term,SUMPRODUCT($L22:$Q22,TRANSPOSE('Migration Matrix - total'!S$6:S$11)),SUMPRODUCT($L22:$Q22,TRANSPOSE('Migration Matrix - total'!S$18:S$23)))+$K22*($B23-1)*H23</f>
        <v>21166.577673314587</v>
      </c>
      <c r="AJ23" s="60" cm="1">
        <f t="array" ref="AJ23" xml:space="preserve"> L22* IF(($A23-$A$4) &lt;= short_term, 1-INDEX('Migration Matrix - total'!$D$6:$I$11, RIGHT(AJ$2,1), RIGHT(AJ$2,1)), 1-INDEX('Migration Matrix - total'!$D$18:$I$23, RIGHT(AJ$2,1), RIGHT(AJ$2,1)))</f>
        <v>31240.871155643927</v>
      </c>
      <c r="AK23" s="60" cm="1">
        <f t="array" ref="AK23" xml:space="preserve"> M22* IF(($A23-$A$4) &lt;= short_term, 1-INDEX('Migration Matrix - total'!$D$6:$I$11, RIGHT(AK$2,1), RIGHT(AK$2,1)), 1-INDEX('Migration Matrix - total'!$D$18:$I$23, RIGHT(AK$2,1), RIGHT(AK$2,1)))</f>
        <v>26385.786407857548</v>
      </c>
      <c r="AL23" s="60" cm="1">
        <f t="array" ref="AL23" xml:space="preserve"> N22* IF(($A23-$A$4) &lt;= short_term, 1-INDEX('Migration Matrix - total'!$D$6:$I$11, RIGHT(AL$2,1), RIGHT(AL$2,1)), 1-INDEX('Migration Matrix - total'!$D$18:$I$23, RIGHT(AL$2,1), RIGHT(AL$2,1)))</f>
        <v>21745.421897582477</v>
      </c>
      <c r="AM23" s="60" cm="1">
        <f t="array" ref="AM23" xml:space="preserve"> O22* IF(($A23-$A$4) &lt;= short_term, 1-INDEX('Migration Matrix - total'!$D$6:$I$11, RIGHT(AM$2,1), RIGHT(AM$2,1)), 1-INDEX('Migration Matrix - total'!$D$18:$I$23, RIGHT(AM$2,1), RIGHT(AM$2,1)))</f>
        <v>3204.4006165796977</v>
      </c>
      <c r="AN23" s="60" cm="1">
        <f t="array" ref="AN23" xml:space="preserve"> P22* IF(($A23-$A$4) &lt;= short_term, 1-INDEX('Migration Matrix - total'!$D$6:$I$11, RIGHT(AN$2,1), RIGHT(AN$2,1)), 1-INDEX('Migration Matrix - total'!$D$18:$I$23, RIGHT(AN$2,1), RIGHT(AN$2,1)))</f>
        <v>6583.8079704558868</v>
      </c>
      <c r="AO23" s="60" cm="1">
        <f t="array" ref="AO23" xml:space="preserve"> Q22* IF(($A23-$A$4) &lt;= short_term, 1-INDEX('Migration Matrix - total'!$D$6:$I$11, RIGHT(AO$2,1), RIGHT(AO$2,1)), 1-INDEX('Migration Matrix - total'!$D$18:$I$23, RIGHT(AO$2,1), RIGHT(AO$2,1)))</f>
        <v>1244.5499708519922</v>
      </c>
      <c r="AP23" s="61">
        <f t="shared" si="22"/>
        <v>0</v>
      </c>
      <c r="AR23" s="118" cm="1">
        <f t="array" ref="AR23" xml:space="preserve"> IF(($A23-$A$4) &lt;= short_term, SUMPRODUCT($L22:$Q22, TRANSPOSE('Migration Matrix - vol'!C$65:C$70)), SUMPRODUCT($L22:$Q22, TRANSPOSE('Migration Matrix - vol'!C$77:C$82)))</f>
        <v>3176.1320114841965</v>
      </c>
      <c r="AS23" s="118" cm="1">
        <f t="array" ref="AS23" xml:space="preserve"> IF(($A23-$A$4) &lt;= short_term, SUMPRODUCT($L22:$Q22, TRANSPOSE('Migration Matrix - vol'!D$65:D$70)), SUMPRODUCT($L22:$Q22, TRANSPOSE('Migration Matrix - vol'!D$77:D$82)))</f>
        <v>0</v>
      </c>
      <c r="AT23" s="118" cm="1">
        <f t="array" ref="AT23" xml:space="preserve"> IF(($A23-$A$4) &lt;= short_term, SUMPRODUCT($L22:$Q22, TRANSPOSE('Migration Matrix - vol'!E$65:E$70)), SUMPRODUCT($L22:$Q22, TRANSPOSE('Migration Matrix - vol'!E$77:E$82)))</f>
        <v>6720.435692737643</v>
      </c>
      <c r="AU23" s="118" cm="1">
        <f t="array" ref="AU23" xml:space="preserve"> IF(($A23-$A$4) &lt;= short_term, SUMPRODUCT($L22:$Q22, TRANSPOSE('Migration Matrix - vol'!F$65:F$70)), SUMPRODUCT($L22:$Q22, TRANSPOSE('Migration Matrix - vol'!F$77:F$82)))</f>
        <v>10055.89347193544</v>
      </c>
      <c r="AV23" s="118" cm="1">
        <f t="array" ref="AV23" xml:space="preserve"> IF(($A23-$A$4) &lt;= short_term, SUMPRODUCT($L22:$Q22, TRANSPOSE('Migration Matrix - vol'!G$65:G$70)), SUMPRODUCT($L22:$Q22, TRANSPOSE('Migration Matrix - vol'!G$77:G$82)))</f>
        <v>2360.0728096667453</v>
      </c>
      <c r="AW23" s="118" cm="1">
        <f t="array" ref="AW23" xml:space="preserve"> IF(($A23-$A$4) &lt;= short_term, SUMPRODUCT($L22:$Q22, TRANSPOSE('Migration Matrix - vol'!H$65:H$70)), SUMPRODUCT($L22:$Q22, TRANSPOSE('Migration Matrix - vol'!H$77:H$82)))</f>
        <v>9627.7688946965773</v>
      </c>
      <c r="AZ23" s="60" cm="1">
        <f t="array" ref="AZ23" xml:space="preserve"> L22* IF(($A23-$A$4) &lt;= short_term, 1-INDEX('Migration Matrix - vol'!$AF$65:$AK$70, RIGHT(AZ$2,1), RIGHT(AZ$2,1)), 1-INDEX('Migration Matrix - vol'!$AF$77:$AK$82, RIGHT(AZ$2,1), RIGHT(AZ$2,1)))</f>
        <v>10632.911043760339</v>
      </c>
      <c r="BA23" s="60" cm="1">
        <f t="array" ref="BA23" xml:space="preserve"> M22* IF(($A23-$A$4) &lt;= short_term, 1-INDEX('Migration Matrix - vol'!$AF$65:$AK$70, RIGHT(BA$2,1), RIGHT(BA$2,1)), 1-INDEX('Migration Matrix - vol'!$AF$77:$AK$82, RIGHT(BA$2,1), RIGHT(BA$2,1)))</f>
        <v>11800.364048333728</v>
      </c>
      <c r="BB23" s="60" cm="1">
        <f t="array" ref="BB23" xml:space="preserve"> N22* IF(($A23-$A$4) &lt;= short_term, 1-INDEX('Migration Matrix - vol'!$AF$65:$AK$70, RIGHT(BB$2,1), RIGHT(BB$2,1)), 1-INDEX('Migration Matrix - vol'!$AF$77:$AK$82, RIGHT(BB$2,1), RIGHT(BB$2,1)))</f>
        <v>5814.6664039178713</v>
      </c>
      <c r="BC23" s="60" cm="1">
        <f t="array" ref="BC23" xml:space="preserve"> O22* IF(($A23-$A$4) &lt;= short_term, 1-INDEX('Migration Matrix - vol'!$AF$65:$AK$70, RIGHT(BC$2,1), RIGHT(BC$2,1)), 1-INDEX('Migration Matrix - vol'!$AF$77:$AK$82, RIGHT(BC$2,1), RIGHT(BC$2,1)))</f>
        <v>0</v>
      </c>
      <c r="BD23" s="60" cm="1">
        <f t="array" ref="BD23" xml:space="preserve"> P22* IF(($A23-$A$4) &lt;= short_term, 1-INDEX('Migration Matrix - vol'!$AF$65:$AK$70, RIGHT(BD$2,1), RIGHT(BD$2,1)), 1-INDEX('Migration Matrix - vol'!$AF$77:$AK$82, RIGHT(BD$2,1), RIGHT(BD$2,1)))</f>
        <v>3264.2368072698036</v>
      </c>
      <c r="BE23" s="60" cm="1">
        <f t="array" ref="BE23" xml:space="preserve"> Q22* IF(($A23-$A$4) &lt;= short_term, 1-INDEX('Migration Matrix - vol'!$AF$65:$AK$70, RIGHT(BE$2,1), RIGHT(BE$2,1)), 1-INDEX('Migration Matrix - vol'!$AF$77:$AK$82, RIGHT(BE$2,1), RIGHT(BE$2,1)))</f>
        <v>428.12457723886314</v>
      </c>
      <c r="BH23" s="118" cm="1">
        <f t="array" ref="BH23" xml:space="preserve"> SUMPRODUCT($L22:$Q22, TRANSPOSE('Migration Matrix - invol'!M$66:M$71))</f>
        <v>7568.3926565203783</v>
      </c>
      <c r="BI23" s="118" cm="1">
        <f t="array" ref="BI23" xml:space="preserve"> SUMPRODUCT($L22:$Q22, TRANSPOSE('Migration Matrix - invol'!N$66:N$71))</f>
        <v>8765.0997502912141</v>
      </c>
      <c r="BJ23" s="118" cm="1">
        <f t="array" ref="BJ23" xml:space="preserve"> SUMPRODUCT($L22:$Q22, TRANSPOSE('Migration Matrix - invol'!O$66:O$71))</f>
        <v>8511.10479150633</v>
      </c>
      <c r="BK23" s="118" cm="1">
        <f t="array" ref="BK23" xml:space="preserve"> SUMPRODUCT($L22:$Q22, TRANSPOSE('Migration Matrix - invol'!P$66:P$71))</f>
        <v>11061.53892464992</v>
      </c>
      <c r="BL23" s="118" cm="1">
        <f t="array" ref="BL23" xml:space="preserve"> SUMPRODUCT($L22:$Q22, TRANSPOSE('Migration Matrix - invol'!Q$66:Q$71))</f>
        <v>11019.590236865164</v>
      </c>
      <c r="BM23" s="118" cm="1">
        <f t="array" ref="BM23" xml:space="preserve"> SUMPRODUCT($L22:$Q22, TRANSPOSE('Migration Matrix - invol'!R$66:R$71))</f>
        <v>11538.808778618011</v>
      </c>
      <c r="BP23" s="169">
        <f xml:space="preserve"> SUMPRODUCT($L22:$Q22, 'Migration Matrix - invol'!$M$66:$R$66)</f>
        <v>8516.4387287387126</v>
      </c>
      <c r="BQ23" s="169">
        <f xml:space="preserve"> SUMPRODUCT($L22:$Q22, 'Migration Matrix - invol'!$M$67:$R$67)</f>
        <v>10516.546969396917</v>
      </c>
      <c r="BR23" s="169">
        <f xml:space="preserve"> SUMPRODUCT($L22:$Q22, 'Migration Matrix - invol'!$M$68:$R$68)</f>
        <v>8719.3610979329842</v>
      </c>
      <c r="BS23" s="169">
        <f xml:space="preserve"> SUMPRODUCT($L22:$Q22, 'Migration Matrix - invol'!$M$69:$R$69)</f>
        <v>7930.7503645445331</v>
      </c>
      <c r="BT23" s="169">
        <f xml:space="preserve"> SUMPRODUCT($L22:$Q22, 'Migration Matrix - invol'!$M$70:$R$70)</f>
        <v>8177.5748130770889</v>
      </c>
      <c r="BU23" s="169">
        <f xml:space="preserve"> SUMPRODUCT($L22:$Q22, 'Migration Matrix - invol'!$M$71:$R$71)</f>
        <v>3980.7103630350025</v>
      </c>
      <c r="BX23" s="61">
        <f t="shared" si="26"/>
        <v>1.8189894035458565E-12</v>
      </c>
      <c r="BY23" s="61">
        <f t="shared" si="27"/>
        <v>0</v>
      </c>
      <c r="BZ23" s="61">
        <f t="shared" si="28"/>
        <v>0</v>
      </c>
      <c r="CA23" s="61">
        <f t="shared" si="29"/>
        <v>-1.8189894035458565E-12</v>
      </c>
      <c r="CB23" s="61">
        <f t="shared" si="30"/>
        <v>1.8189894035458565E-12</v>
      </c>
      <c r="CC23" s="61">
        <f t="shared" si="31"/>
        <v>-1.8189894035458565E-12</v>
      </c>
    </row>
    <row r="24" spans="1:81">
      <c r="A24">
        <f t="shared" si="12"/>
        <v>2040</v>
      </c>
      <c r="B24" s="40">
        <f>Population!B29</f>
        <v>1</v>
      </c>
      <c r="C24" s="117">
        <f t="shared" si="24"/>
        <v>0.16666666666666666</v>
      </c>
      <c r="D24" s="117">
        <f t="shared" si="24"/>
        <v>0.16666666666666666</v>
      </c>
      <c r="E24" s="117">
        <f t="shared" si="24"/>
        <v>0.16666666666666666</v>
      </c>
      <c r="F24" s="117">
        <f t="shared" si="24"/>
        <v>0.16666666666666666</v>
      </c>
      <c r="G24" s="117">
        <f t="shared" si="24"/>
        <v>0.16666666666666666</v>
      </c>
      <c r="H24" s="117">
        <f t="shared" si="24"/>
        <v>0.16666666666666666</v>
      </c>
      <c r="I24" s="116">
        <f t="shared" si="25"/>
        <v>0</v>
      </c>
      <c r="K24" s="52">
        <f>Population!L29</f>
        <v>18379116</v>
      </c>
      <c r="L24" s="114" cm="1">
        <f t="array" ref="L24">IF(($A24-$A$4) &lt;= short_term, SUMPRODUCT($L23:$Q23, TRANSPOSE('Migration Matrix - total'!D$6:D$11)), SUMPRODUCT($L23:$Q23, TRANSPOSE('Migration Matrix - total'!D$18:D$23)))+$K23*($B24-1)*C24</f>
        <v>5952678.6615391765</v>
      </c>
      <c r="M24" s="114" cm="1">
        <f t="array" ref="M24">IF(($A24-$A$4) &lt;= short_term, SUMPRODUCT($L23:$Q23, TRANSPOSE('Migration Matrix - total'!E$6:E$11)), SUMPRODUCT($L23:$Q23, TRANSPOSE('Migration Matrix - total'!E$18:E$23)))+$K23*($B24-1)*D24</f>
        <v>3955858.8570593218</v>
      </c>
      <c r="N24" s="114" cm="1">
        <f t="array" ref="N24">IF(($A24-$A$4) &lt;= short_term, SUMPRODUCT($L23:$Q23, TRANSPOSE('Migration Matrix - total'!F$6:F$11)), SUMPRODUCT($L23:$Q23, TRANSPOSE('Migration Matrix - total'!F$18:F$23)))+$K23*($B24-1)*E24</f>
        <v>4903398.7311395677</v>
      </c>
      <c r="O24" s="114" cm="1">
        <f t="array" ref="O24">IF(($A24-$A$4) &lt;= short_term, SUMPRODUCT($L23:$Q23, TRANSPOSE('Migration Matrix - total'!G$6:G$11)), SUMPRODUCT($L23:$Q23, TRANSPOSE('Migration Matrix - total'!G$18:G$23)))+$K23*($B24-1)*F24</f>
        <v>1409912.4009019292</v>
      </c>
      <c r="P24" s="114" cm="1">
        <f t="array" ref="P24">IF(($A24-$A$4) &lt;= short_term, SUMPRODUCT($L23:$Q23, TRANSPOSE('Migration Matrix - total'!H$6:H$11)), SUMPRODUCT($L23:$Q23, TRANSPOSE('Migration Matrix - total'!H$18:H$23)))+$K23*($B24-1)*G24</f>
        <v>1393522.1974274714</v>
      </c>
      <c r="Q24" s="114" cm="1">
        <f t="array" ref="Q24">IF(($A24-$A$4) &lt;= short_term, SUMPRODUCT($L23:$Q23, TRANSPOSE('Migration Matrix - total'!I$6:I$11)), SUMPRODUCT($L23:$Q23, TRANSPOSE('Migration Matrix - total'!I$18:I$23)))+$K23*($B24-1)*H24</f>
        <v>763745.15193253709</v>
      </c>
      <c r="R24" s="115">
        <f t="shared" si="0"/>
        <v>0</v>
      </c>
      <c r="T24" s="120">
        <f t="shared" si="13"/>
        <v>0.32388275157190233</v>
      </c>
      <c r="U24" s="120">
        <f t="shared" si="14"/>
        <v>0.21523662275483332</v>
      </c>
      <c r="V24" s="120">
        <f t="shared" si="15"/>
        <v>0.26679187024770762</v>
      </c>
      <c r="W24" s="120">
        <f t="shared" si="16"/>
        <v>7.6712742925281546E-2</v>
      </c>
      <c r="X24" s="120">
        <f t="shared" si="17"/>
        <v>7.5820958822365073E-2</v>
      </c>
      <c r="Y24" s="120">
        <f t="shared" si="18"/>
        <v>4.1555053677910132E-2</v>
      </c>
      <c r="AB24" s="60" cm="1">
        <f t="array" ref="AB24">IF(($A24-$A$4)&lt;=short_term,SUMPRODUCT($L23:$Q23,TRANSPOSE('Migration Matrix - total'!N$6:N$11)),SUMPRODUCT($L23:$Q23,TRANSPOSE('Migration Matrix - total'!N$18:N$23)))+$K23*($B24-1)*C24</f>
        <v>10737.143240974459</v>
      </c>
      <c r="AC24" s="60" cm="1">
        <f t="array" ref="AC24">IF(($A24-$A$4)&lt;=short_term,SUMPRODUCT($L23:$Q23,TRANSPOSE('Migration Matrix - total'!O$6:O$11)),SUMPRODUCT($L23:$Q23,TRANSPOSE('Migration Matrix - total'!O$18:O$23)))+$K23*($B24-1)*D24</f>
        <v>8762.9170859506066</v>
      </c>
      <c r="AD24" s="60" cm="1">
        <f t="array" ref="AD24">IF(($A24-$A$4)&lt;=short_term,SUMPRODUCT($L23:$Q23,TRANSPOSE('Migration Matrix - total'!P$6:P$11)),SUMPRODUCT($L23:$Q23,TRANSPOSE('Migration Matrix - total'!P$18:P$23)))+$K23*($B24-1)*E24</f>
        <v>15202.147007498454</v>
      </c>
      <c r="AE24" s="60" cm="1">
        <f t="array" ref="AE24">IF(($A24-$A$4)&lt;=short_term,SUMPRODUCT($L23:$Q23,TRANSPOSE('Migration Matrix - total'!Q$6:Q$11)),SUMPRODUCT($L23:$Q23,TRANSPOSE('Migration Matrix - total'!Q$18:Q$23)))+$K23*($B24-1)*F24</f>
        <v>21083.397061782369</v>
      </c>
      <c r="AF24" s="60" cm="1">
        <f t="array" ref="AF24">IF(($A24-$A$4)&lt;=short_term,SUMPRODUCT($L23:$Q23,TRANSPOSE('Migration Matrix - total'!R$6:R$11)),SUMPRODUCT($L23:$Q23,TRANSPOSE('Migration Matrix - total'!R$18:R$23)))+$K23*($B24-1)*G24</f>
        <v>13350.918107575842</v>
      </c>
      <c r="AG24" s="60" cm="1">
        <f t="array" ref="AG24">IF(($A24-$A$4)&lt;=short_term,SUMPRODUCT($L23:$Q23,TRANSPOSE('Migration Matrix - total'!S$6:S$11)),SUMPRODUCT($L23:$Q23,TRANSPOSE('Migration Matrix - total'!S$18:S$23)))+$K23*($B24-1)*H24</f>
        <v>21124.613548144102</v>
      </c>
      <c r="AJ24" s="60" cm="1">
        <f t="array" ref="AJ24" xml:space="preserve"> L23* IF(($A24-$A$4) &lt;= short_term, 1-INDEX('Migration Matrix - total'!$D$6:$I$11, RIGHT(AJ$2,1), RIGHT(AJ$2,1)), 1-INDEX('Migration Matrix - total'!$D$18:$I$23, RIGHT(AJ$2,1), RIGHT(AJ$2,1)))</f>
        <v>31134.036077935179</v>
      </c>
      <c r="AK24" s="60" cm="1">
        <f t="array" ref="AK24" xml:space="preserve"> M23* IF(($A24-$A$4) &lt;= short_term, 1-INDEX('Migration Matrix - total'!$D$6:$I$11, RIGHT(AK$2,1), RIGHT(AK$2,1)), 1-INDEX('Migration Matrix - total'!$D$18:$I$23, RIGHT(AK$2,1), RIGHT(AK$2,1)))</f>
        <v>26269.289962061204</v>
      </c>
      <c r="AL24" s="60" cm="1">
        <f t="array" ref="AL24" xml:space="preserve"> N23* IF(($A24-$A$4) &lt;= short_term, 1-INDEX('Migration Matrix - total'!$D$6:$I$11, RIGHT(AL$2,1), RIGHT(AL$2,1)), 1-INDEX('Migration Matrix - total'!$D$18:$I$23, RIGHT(AL$2,1), RIGHT(AL$2,1)))</f>
        <v>21716.610914052977</v>
      </c>
      <c r="AM24" s="60" cm="1">
        <f t="array" ref="AM24" xml:space="preserve"> O23* IF(($A24-$A$4) &lt;= short_term, 1-INDEX('Migration Matrix - total'!$D$6:$I$11, RIGHT(AM$2,1), RIGHT(AM$2,1)), 1-INDEX('Migration Matrix - total'!$D$18:$I$23, RIGHT(AM$2,1), RIGHT(AM$2,1)))</f>
        <v>3246.1719099693009</v>
      </c>
      <c r="AN24" s="60" cm="1">
        <f t="array" ref="AN24" xml:space="preserve"> P23* IF(($A24-$A$4) &lt;= short_term, 1-INDEX('Migration Matrix - total'!$D$6:$I$11, RIGHT(AN$2,1), RIGHT(AN$2,1)), 1-INDEX('Migration Matrix - total'!$D$18:$I$23, RIGHT(AN$2,1), RIGHT(AN$2,1)))</f>
        <v>6616.230343929803</v>
      </c>
      <c r="AO24" s="60" cm="1">
        <f t="array" ref="AO24" xml:space="preserve"> Q23* IF(($A24-$A$4) &lt;= short_term, 1-INDEX('Migration Matrix - total'!$D$6:$I$11, RIGHT(AO$2,1), RIGHT(AO$2,1)), 1-INDEX('Migration Matrix - total'!$D$18:$I$23, RIGHT(AO$2,1), RIGHT(AO$2,1)))</f>
        <v>1278.7968439772596</v>
      </c>
      <c r="AP24" s="61">
        <f t="shared" si="22"/>
        <v>0</v>
      </c>
      <c r="AR24" s="118" cm="1">
        <f t="array" ref="AR24" xml:space="preserve"> IF(($A24-$A$4) &lt;= short_term, SUMPRODUCT($L23:$Q23, TRANSPOSE('Migration Matrix - vol'!C$65:C$70)), SUMPRODUCT($L23:$Q23, TRANSPOSE('Migration Matrix - vol'!C$77:C$82)))</f>
        <v>3169.730738410673</v>
      </c>
      <c r="AS24" s="118" cm="1">
        <f t="array" ref="AS24" xml:space="preserve"> IF(($A24-$A$4) &lt;= short_term, SUMPRODUCT($L23:$Q23, TRANSPOSE('Migration Matrix - vol'!D$65:D$70)), SUMPRODUCT($L23:$Q23, TRANSPOSE('Migration Matrix - vol'!D$77:D$82)))</f>
        <v>0</v>
      </c>
      <c r="AT24" s="118" cm="1">
        <f t="array" ref="AT24" xml:space="preserve"> IF(($A24-$A$4) &lt;= short_term, SUMPRODUCT($L23:$Q23, TRANSPOSE('Migration Matrix - vol'!E$65:E$70)), SUMPRODUCT($L23:$Q23, TRANSPOSE('Migration Matrix - vol'!E$77:E$82)))</f>
        <v>6701.9138882831721</v>
      </c>
      <c r="AU24" s="118" cm="1">
        <f t="array" ref="AU24" xml:space="preserve"> IF(($A24-$A$4) &lt;= short_term, SUMPRODUCT($L23:$Q23, TRANSPOSE('Migration Matrix - vol'!F$65:F$70)), SUMPRODUCT($L23:$Q23, TRANSPOSE('Migration Matrix - vol'!F$77:F$82)))</f>
        <v>10045.300585835063</v>
      </c>
      <c r="AV24" s="118" cm="1">
        <f t="array" ref="AV24" xml:space="preserve"> IF(($A24-$A$4) &lt;= short_term, SUMPRODUCT($L23:$Q23, TRANSPOSE('Migration Matrix - vol'!G$65:G$70)), SUMPRODUCT($L23:$Q23, TRANSPOSE('Migration Matrix - vol'!G$77:G$82)))</f>
        <v>2349.6528020953629</v>
      </c>
      <c r="AW24" s="118" cm="1">
        <f t="array" ref="AW24" xml:space="preserve"> IF(($A24-$A$4) &lt;= short_term, SUMPRODUCT($L23:$Q23, TRANSPOSE('Migration Matrix - vol'!H$65:H$70)), SUMPRODUCT($L23:$Q23, TRANSPOSE('Migration Matrix - vol'!H$77:H$82)))</f>
        <v>9605.3951011020072</v>
      </c>
      <c r="AZ24" s="60" cm="1">
        <f t="array" ref="AZ24" xml:space="preserve"> L23* IF(($A24-$A$4) &lt;= short_term, 1-INDEX('Migration Matrix - vol'!$AF$65:$AK$70, RIGHT(AZ$2,1), RIGHT(AZ$2,1)), 1-INDEX('Migration Matrix - vol'!$AF$77:$AK$82, RIGHT(AZ$2,1), RIGHT(AZ$2,1)))</f>
        <v>10596.549449617498</v>
      </c>
      <c r="BA24" s="60" cm="1">
        <f t="array" ref="BA24" xml:space="preserve"> M23* IF(($A24-$A$4) &lt;= short_term, 1-INDEX('Migration Matrix - vol'!$AF$65:$AK$70, RIGHT(BA$2,1), RIGHT(BA$2,1)), 1-INDEX('Migration Matrix - vol'!$AF$77:$AK$82, RIGHT(BA$2,1), RIGHT(BA$2,1)))</f>
        <v>11748.264010476814</v>
      </c>
      <c r="BB24" s="60" cm="1">
        <f t="array" ref="BB24" xml:space="preserve"> N23* IF(($A24-$A$4) &lt;= short_term, 1-INDEX('Migration Matrix - vol'!$AF$65:$AK$70, RIGHT(BB$2,1), RIGHT(BB$2,1)), 1-INDEX('Migration Matrix - vol'!$AF$77:$AK$82, RIGHT(BB$2,1), RIGHT(BB$2,1)))</f>
        <v>5806.9624256376692</v>
      </c>
      <c r="BC24" s="60" cm="1">
        <f t="array" ref="BC24" xml:space="preserve"> O23* IF(($A24-$A$4) &lt;= short_term, 1-INDEX('Migration Matrix - vol'!$AF$65:$AK$70, RIGHT(BC$2,1), RIGHT(BC$2,1)), 1-INDEX('Migration Matrix - vol'!$AF$77:$AK$82, RIGHT(BC$2,1), RIGHT(BC$2,1)))</f>
        <v>0</v>
      </c>
      <c r="BD24" s="60" cm="1">
        <f t="array" ref="BD24" xml:space="preserve"> P23* IF(($A24-$A$4) &lt;= short_term, 1-INDEX('Migration Matrix - vol'!$AF$65:$AK$70, RIGHT(BD$2,1), RIGHT(BD$2,1)), 1-INDEX('Migration Matrix - vol'!$AF$77:$AK$82, RIGHT(BD$2,1), RIGHT(BD$2,1)))</f>
        <v>3280.3117452612405</v>
      </c>
      <c r="BE24" s="60" cm="1">
        <f t="array" ref="BE24" xml:space="preserve"> Q23* IF(($A24-$A$4) &lt;= short_term, 1-INDEX('Migration Matrix - vol'!$AF$65:$AK$70, RIGHT(BE$2,1), RIGHT(BE$2,1)), 1-INDEX('Migration Matrix - vol'!$AF$77:$AK$82, RIGHT(BE$2,1), RIGHT(BE$2,1)))</f>
        <v>439.90548473305626</v>
      </c>
      <c r="BH24" s="118" cm="1">
        <f t="array" ref="BH24" xml:space="preserve"> SUMPRODUCT($L23:$Q23, TRANSPOSE('Migration Matrix - invol'!M$66:M$71))</f>
        <v>7567.4125025637859</v>
      </c>
      <c r="BI24" s="118" cm="1">
        <f t="array" ref="BI24" xml:space="preserve"> SUMPRODUCT($L23:$Q23, TRANSPOSE('Migration Matrix - invol'!N$66:N$71))</f>
        <v>8762.9170859506066</v>
      </c>
      <c r="BJ24" s="118" cm="1">
        <f t="array" ref="BJ24" xml:space="preserve"> SUMPRODUCT($L23:$Q23, TRANSPOSE('Migration Matrix - invol'!O$66:O$71))</f>
        <v>8500.2331192152797</v>
      </c>
      <c r="BK24" s="118" cm="1">
        <f t="array" ref="BK24" xml:space="preserve"> SUMPRODUCT($L23:$Q23, TRANSPOSE('Migration Matrix - invol'!P$66:P$71))</f>
        <v>11038.096475947303</v>
      </c>
      <c r="BL24" s="118" cm="1">
        <f t="array" ref="BL24" xml:space="preserve"> SUMPRODUCT($L23:$Q23, TRANSPOSE('Migration Matrix - invol'!Q$66:Q$71))</f>
        <v>11001.265305480478</v>
      </c>
      <c r="BM24" s="118" cm="1">
        <f t="array" ref="BM24" xml:space="preserve"> SUMPRODUCT($L23:$Q23, TRANSPOSE('Migration Matrix - invol'!R$66:R$71))</f>
        <v>11519.218447042093</v>
      </c>
      <c r="BP24" s="169">
        <f xml:space="preserve"> SUMPRODUCT($L23:$Q23, 'Migration Matrix - invol'!$M$66:$R$66)</f>
        <v>8530.5659593442506</v>
      </c>
      <c r="BQ24" s="169">
        <f xml:space="preserve"> SUMPRODUCT($L23:$Q23, 'Migration Matrix - invol'!$M$67:$R$67)</f>
        <v>10529.426250984803</v>
      </c>
      <c r="BR24" s="169">
        <f xml:space="preserve"> SUMPRODUCT($L23:$Q23, 'Migration Matrix - invol'!$M$68:$R$68)</f>
        <v>8723.63930687623</v>
      </c>
      <c r="BS24" s="169">
        <f xml:space="preserve"> SUMPRODUCT($L23:$Q23, 'Migration Matrix - invol'!$M$69:$R$69)</f>
        <v>7922.3961058666137</v>
      </c>
      <c r="BT24" s="169">
        <f xml:space="preserve"> SUMPRODUCT($L23:$Q23, 'Migration Matrix - invol'!$M$70:$R$70)</f>
        <v>8174.3247728574579</v>
      </c>
      <c r="BU24" s="169">
        <f xml:space="preserve"> SUMPRODUCT($L23:$Q23, 'Migration Matrix - invol'!$M$71:$R$71)</f>
        <v>3976.2294645643983</v>
      </c>
      <c r="BX24" s="61">
        <f t="shared" si="26"/>
        <v>0</v>
      </c>
      <c r="BY24" s="61">
        <f t="shared" si="27"/>
        <v>0</v>
      </c>
      <c r="BZ24" s="61">
        <f t="shared" si="28"/>
        <v>1.8189894035458565E-12</v>
      </c>
      <c r="CA24" s="61">
        <f t="shared" si="29"/>
        <v>3.637978807091713E-12</v>
      </c>
      <c r="CB24" s="61">
        <f t="shared" si="30"/>
        <v>1.8189894035458565E-12</v>
      </c>
      <c r="CC24" s="61">
        <f t="shared" si="31"/>
        <v>1.8189894035458565E-12</v>
      </c>
    </row>
    <row r="25" spans="1:81">
      <c r="A25">
        <f t="shared" si="12"/>
        <v>2041</v>
      </c>
      <c r="B25" s="40">
        <f>Population!B30</f>
        <v>1</v>
      </c>
      <c r="C25" s="117">
        <f t="shared" si="24"/>
        <v>0.16666666666666666</v>
      </c>
      <c r="D25" s="117">
        <f t="shared" si="24"/>
        <v>0.16666666666666666</v>
      </c>
      <c r="E25" s="117">
        <f t="shared" si="24"/>
        <v>0.16666666666666666</v>
      </c>
      <c r="F25" s="117">
        <f t="shared" si="24"/>
        <v>0.16666666666666666</v>
      </c>
      <c r="G25" s="117">
        <f t="shared" si="24"/>
        <v>0.16666666666666666</v>
      </c>
      <c r="H25" s="117">
        <f t="shared" si="24"/>
        <v>0.16666666666666666</v>
      </c>
      <c r="I25" s="116">
        <f t="shared" si="25"/>
        <v>0</v>
      </c>
      <c r="K25" s="52">
        <f>Population!L30</f>
        <v>18379116</v>
      </c>
      <c r="L25" s="114" cm="1">
        <f t="array" ref="L25">IF(($A25-$A$4) &lt;= short_term, SUMPRODUCT($L24:$Q24, TRANSPOSE('Migration Matrix - total'!D$6:D$11)), SUMPRODUCT($L24:$Q24, TRANSPOSE('Migration Matrix - total'!D$18:D$23)))+$K24*($B25-1)*C25</f>
        <v>5932380.7365893591</v>
      </c>
      <c r="M25" s="114" cm="1">
        <f t="array" ref="M25">IF(($A25-$A$4) &lt;= short_term, SUMPRODUCT($L24:$Q24, TRANSPOSE('Migration Matrix - total'!E$6:E$11)), SUMPRODUCT($L24:$Q24, TRANSPOSE('Migration Matrix - total'!E$18:E$23)))+$K24*($B25-1)*D25</f>
        <v>3938466.0282050893</v>
      </c>
      <c r="N25" s="114" cm="1">
        <f t="array" ref="N25">IF(($A25-$A$4) &lt;= short_term, SUMPRODUCT($L24:$Q24, TRANSPOSE('Migration Matrix - total'!F$6:F$11)), SUMPRODUCT($L24:$Q24, TRANSPOSE('Migration Matrix - total'!F$18:F$23)))+$K24*($B25-1)*E25</f>
        <v>4896883.8475927785</v>
      </c>
      <c r="O25" s="114" cm="1">
        <f t="array" ref="O25">IF(($A25-$A$4) &lt;= short_term, SUMPRODUCT($L24:$Q24, TRANSPOSE('Migration Matrix - total'!G$6:G$11)), SUMPRODUCT($L24:$Q24, TRANSPOSE('Migration Matrix - total'!G$18:G$23)))+$K24*($B25-1)*F25</f>
        <v>1427674.1459970523</v>
      </c>
      <c r="P25" s="114" cm="1">
        <f t="array" ref="P25">IF(($A25-$A$4) &lt;= short_term, SUMPRODUCT($L24:$Q24, TRANSPOSE('Migration Matrix - total'!H$6:H$11)), SUMPRODUCT($L24:$Q24, TRANSPOSE('Migration Matrix - total'!H$18:H$23)))+$K24*($B25-1)*G25</f>
        <v>1400196.1762330555</v>
      </c>
      <c r="Q25" s="114" cm="1">
        <f t="array" ref="Q25">IF(($A25-$A$4) &lt;= short_term, SUMPRODUCT($L24:$Q24, TRANSPOSE('Migration Matrix - total'!I$6:I$11)), SUMPRODUCT($L24:$Q24, TRANSPOSE('Migration Matrix - total'!I$18:I$23)))+$K24*($B25-1)*H25</f>
        <v>783515.0653826691</v>
      </c>
      <c r="R25" s="115">
        <f t="shared" si="0"/>
        <v>0</v>
      </c>
      <c r="T25" s="120">
        <f t="shared" si="13"/>
        <v>0.3227783499809978</v>
      </c>
      <c r="U25" s="120">
        <f t="shared" si="14"/>
        <v>0.21429028622514204</v>
      </c>
      <c r="V25" s="120">
        <f t="shared" si="15"/>
        <v>0.26643739816391476</v>
      </c>
      <c r="W25" s="120">
        <f t="shared" si="16"/>
        <v>7.7679152033049453E-2</v>
      </c>
      <c r="X25" s="120">
        <f t="shared" si="17"/>
        <v>7.6184087212521803E-2</v>
      </c>
      <c r="Y25" s="120">
        <f t="shared" si="18"/>
        <v>4.2630726384373915E-2</v>
      </c>
      <c r="AB25" s="60" cm="1">
        <f t="array" ref="AB25">IF(($A25-$A$4)&lt;=short_term,SUMPRODUCT($L24:$Q24,TRANSPOSE('Migration Matrix - total'!N$6:N$11)),SUMPRODUCT($L24:$Q24,TRANSPOSE('Migration Matrix - total'!N$18:N$23)))+$K24*($B25-1)*C25</f>
        <v>10729.794442235287</v>
      </c>
      <c r="AC25" s="60" cm="1">
        <f t="array" ref="AC25">IF(($A25-$A$4)&lt;=short_term,SUMPRODUCT($L24:$Q24,TRANSPOSE('Migration Matrix - total'!O$6:O$11)),SUMPRODUCT($L24:$Q24,TRANSPOSE('Migration Matrix - total'!O$18:O$23)))+$K24*($B25-1)*D25</f>
        <v>8760.7204299263576</v>
      </c>
      <c r="AD25" s="60" cm="1">
        <f t="array" ref="AD25">IF(($A25-$A$4)&lt;=short_term,SUMPRODUCT($L24:$Q24,TRANSPOSE('Migration Matrix - total'!P$6:P$11)),SUMPRODUCT($L24:$Q24,TRANSPOSE('Migration Matrix - total'!P$18:P$23)))+$K24*($B25-1)*E25</f>
        <v>15172.913807359246</v>
      </c>
      <c r="AE25" s="60" cm="1">
        <f t="array" ref="AE25">IF(($A25-$A$4)&lt;=short_term,SUMPRODUCT($L24:$Q24,TRANSPOSE('Migration Matrix - total'!Q$6:Q$11)),SUMPRODUCT($L24:$Q24,TRANSPOSE('Migration Matrix - total'!Q$18:Q$23)))+$K24*($B25-1)*F25</f>
        <v>21049.511525451941</v>
      </c>
      <c r="AF25" s="60" cm="1">
        <f t="array" ref="AF25">IF(($A25-$A$4)&lt;=short_term,SUMPRODUCT($L24:$Q24,TRANSPOSE('Migration Matrix - total'!R$6:R$11)),SUMPRODUCT($L24:$Q24,TRANSPOSE('Migration Matrix - total'!R$18:R$23)))+$K24*($B25-1)*G25</f>
        <v>13322.339699600725</v>
      </c>
      <c r="AG25" s="60" cm="1">
        <f t="array" ref="AG25">IF(($A25-$A$4)&lt;=short_term,SUMPRODUCT($L24:$Q24,TRANSPOSE('Migration Matrix - total'!S$6:S$11)),SUMPRODUCT($L24:$Q24,TRANSPOSE('Migration Matrix - total'!S$18:S$23)))+$K24*($B25-1)*H25</f>
        <v>21082.826157056865</v>
      </c>
      <c r="AJ25" s="60" cm="1">
        <f t="array" ref="AJ25" xml:space="preserve"> L24* IF(($A25-$A$4) &lt;= short_term, 1-INDEX('Migration Matrix - total'!$D$6:$I$11, RIGHT(AJ$2,1), RIGHT(AJ$2,1)), 1-INDEX('Migration Matrix - total'!$D$18:$I$23, RIGHT(AJ$2,1), RIGHT(AJ$2,1)))</f>
        <v>31027.719392053241</v>
      </c>
      <c r="AK25" s="60" cm="1">
        <f t="array" ref="AK25" xml:space="preserve"> M24* IF(($A25-$A$4) &lt;= short_term, 1-INDEX('Migration Matrix - total'!$D$6:$I$11, RIGHT(AK$2,1), RIGHT(AK$2,1)), 1-INDEX('Migration Matrix - total'!$D$18:$I$23, RIGHT(AK$2,1), RIGHT(AK$2,1)))</f>
        <v>26153.549284158817</v>
      </c>
      <c r="AL25" s="60" cm="1">
        <f t="array" ref="AL25" xml:space="preserve"> N24* IF(($A25-$A$4) &lt;= short_term, 1-INDEX('Migration Matrix - total'!$D$6:$I$11, RIGHT(AL$2,1), RIGHT(AL$2,1)), 1-INDEX('Migration Matrix - total'!$D$18:$I$23, RIGHT(AL$2,1), RIGHT(AL$2,1)))</f>
        <v>21687.79735414829</v>
      </c>
      <c r="AM25" s="60" cm="1">
        <f t="array" ref="AM25" xml:space="preserve"> O24* IF(($A25-$A$4) &lt;= short_term, 1-INDEX('Migration Matrix - total'!$D$6:$I$11, RIGHT(AM$2,1), RIGHT(AM$2,1)), 1-INDEX('Migration Matrix - total'!$D$18:$I$23, RIGHT(AM$2,1), RIGHT(AM$2,1)))</f>
        <v>3287.7664303287443</v>
      </c>
      <c r="AN25" s="60" cm="1">
        <f t="array" ref="AN25" xml:space="preserve"> P24* IF(($A25-$A$4) &lt;= short_term, 1-INDEX('Migration Matrix - total'!$D$6:$I$11, RIGHT(AN$2,1), RIGHT(AN$2,1)), 1-INDEX('Migration Matrix - total'!$D$18:$I$23, RIGHT(AN$2,1), RIGHT(AN$2,1)))</f>
        <v>6648.3608940164067</v>
      </c>
      <c r="AO25" s="60" cm="1">
        <f t="array" ref="AO25" xml:space="preserve"> Q24* IF(($A25-$A$4) &lt;= short_term, 1-INDEX('Migration Matrix - total'!$D$6:$I$11, RIGHT(AO$2,1), RIGHT(AO$2,1)), 1-INDEX('Migration Matrix - total'!$D$18:$I$23, RIGHT(AO$2,1), RIGHT(AO$2,1)))</f>
        <v>1312.9127069248298</v>
      </c>
      <c r="AP25" s="61">
        <f t="shared" si="22"/>
        <v>0</v>
      </c>
      <c r="AR25" s="118" cm="1">
        <f t="array" ref="AR25" xml:space="preserve"> IF(($A25-$A$4) &lt;= short_term, SUMPRODUCT($L24:$Q24, TRANSPOSE('Migration Matrix - vol'!C$65:C$70)), SUMPRODUCT($L24:$Q24, TRANSPOSE('Migration Matrix - vol'!C$77:C$82)))</f>
        <v>3163.3608935453922</v>
      </c>
      <c r="AS25" s="118" cm="1">
        <f t="array" ref="AS25" xml:space="preserve"> IF(($A25-$A$4) &lt;= short_term, SUMPRODUCT($L24:$Q24, TRANSPOSE('Migration Matrix - vol'!D$65:D$70)), SUMPRODUCT($L24:$Q24, TRANSPOSE('Migration Matrix - vol'!D$77:D$82)))</f>
        <v>0</v>
      </c>
      <c r="AT25" s="118" cm="1">
        <f t="array" ref="AT25" xml:space="preserve"> IF(($A25-$A$4) &lt;= short_term, SUMPRODUCT($L24:$Q24, TRANSPOSE('Migration Matrix - vol'!E$65:E$70)), SUMPRODUCT($L24:$Q24, TRANSPOSE('Migration Matrix - vol'!E$77:E$82)))</f>
        <v>6683.4823240352052</v>
      </c>
      <c r="AU25" s="118" cm="1">
        <f t="array" ref="AU25" xml:space="preserve"> IF(($A25-$A$4) &lt;= short_term, SUMPRODUCT($L24:$Q24, TRANSPOSE('Migration Matrix - vol'!F$65:F$70)), SUMPRODUCT($L24:$Q24, TRANSPOSE('Migration Matrix - vol'!F$77:F$82)))</f>
        <v>10034.752528046718</v>
      </c>
      <c r="AV25" s="118" cm="1">
        <f t="array" ref="AV25" xml:space="preserve"> IF(($A25-$A$4) &lt;= short_term, SUMPRODUCT($L24:$Q24, TRANSPOSE('Migration Matrix - vol'!G$65:G$70)), SUMPRODUCT($L24:$Q24, TRANSPOSE('Migration Matrix - vol'!G$77:G$82)))</f>
        <v>2339.3003940728195</v>
      </c>
      <c r="AW25" s="118" cm="1">
        <f t="array" ref="AW25" xml:space="preserve"> IF(($A25-$A$4) &lt;= short_term, SUMPRODUCT($L24:$Q24, TRANSPOSE('Migration Matrix - vol'!H$65:H$70)), SUMPRODUCT($L24:$Q24, TRANSPOSE('Migration Matrix - vol'!H$77:H$82)))</f>
        <v>9583.1112032560959</v>
      </c>
      <c r="AZ25" s="60" cm="1">
        <f t="array" ref="AZ25" xml:space="preserve"> L24* IF(($A25-$A$4) &lt;= short_term, 1-INDEX('Migration Matrix - vol'!$AF$65:$AK$70, RIGHT(AZ$2,1), RIGHT(AZ$2,1)), 1-INDEX('Migration Matrix - vol'!$AF$77:$AK$82, RIGHT(AZ$2,1), RIGHT(AZ$2,1)))</f>
        <v>10560.364291469441</v>
      </c>
      <c r="BA25" s="60" cm="1">
        <f t="array" ref="BA25" xml:space="preserve"> M24* IF(($A25-$A$4) &lt;= short_term, 1-INDEX('Migration Matrix - vol'!$AF$65:$AK$70, RIGHT(BA$2,1), RIGHT(BA$2,1)), 1-INDEX('Migration Matrix - vol'!$AF$77:$AK$82, RIGHT(BA$2,1), RIGHT(BA$2,1)))</f>
        <v>11696.501970364097</v>
      </c>
      <c r="BB25" s="60" cm="1">
        <f t="array" ref="BB25" xml:space="preserve"> N24* IF(($A25-$A$4) &lt;= short_term, 1-INDEX('Migration Matrix - vol'!$AF$65:$AK$70, RIGHT(BB$2,1), RIGHT(BB$2,1)), 1-INDEX('Migration Matrix - vol'!$AF$77:$AK$82, RIGHT(BB$2,1), RIGHT(BB$2,1)))</f>
        <v>5799.2577584417804</v>
      </c>
      <c r="BC25" s="60" cm="1">
        <f t="array" ref="BC25" xml:space="preserve"> O24* IF(($A25-$A$4) &lt;= short_term, 1-INDEX('Migration Matrix - vol'!$AF$65:$AK$70, RIGHT(BC$2,1), RIGHT(BC$2,1)), 1-INDEX('Migration Matrix - vol'!$AF$77:$AK$82, RIGHT(BC$2,1), RIGHT(BC$2,1)))</f>
        <v>0</v>
      </c>
      <c r="BD25" s="60" cm="1">
        <f t="array" ref="BD25" xml:space="preserve"> P24* IF(($A25-$A$4) &lt;= short_term, 1-INDEX('Migration Matrix - vol'!$AF$65:$AK$70, RIGHT(BD$2,1), RIGHT(BD$2,1)), 1-INDEX('Migration Matrix - vol'!$AF$77:$AK$82, RIGHT(BD$2,1), RIGHT(BD$2,1)))</f>
        <v>3296.2419978902903</v>
      </c>
      <c r="BE25" s="60" cm="1">
        <f t="array" ref="BE25" xml:space="preserve"> Q24* IF(($A25-$A$4) &lt;= short_term, 1-INDEX('Migration Matrix - vol'!$AF$65:$AK$70, RIGHT(BE$2,1), RIGHT(BE$2,1)), 1-INDEX('Migration Matrix - vol'!$AF$77:$AK$82, RIGHT(BE$2,1), RIGHT(BE$2,1)))</f>
        <v>451.64132479062238</v>
      </c>
      <c r="BH25" s="118" cm="1">
        <f t="array" ref="BH25" xml:space="preserve"> SUMPRODUCT($L24:$Q24, TRANSPOSE('Migration Matrix - invol'!M$66:M$71))</f>
        <v>7566.4335486898972</v>
      </c>
      <c r="BI25" s="118" cm="1">
        <f t="array" ref="BI25" xml:space="preserve"> SUMPRODUCT($L24:$Q24, TRANSPOSE('Migration Matrix - invol'!N$66:N$71))</f>
        <v>8760.7204299263576</v>
      </c>
      <c r="BJ25" s="118" cm="1">
        <f t="array" ref="BJ25" xml:space="preserve"> SUMPRODUCT($L24:$Q24, TRANSPOSE('Migration Matrix - invol'!O$66:O$71))</f>
        <v>8489.4314833240423</v>
      </c>
      <c r="BK25" s="118" cm="1">
        <f t="array" ref="BK25" xml:space="preserve"> SUMPRODUCT($L24:$Q24, TRANSPOSE('Migration Matrix - invol'!P$66:P$71))</f>
        <v>11014.758997405221</v>
      </c>
      <c r="BL25" s="118" cm="1">
        <f t="array" ref="BL25" xml:space="preserve"> SUMPRODUCT($L24:$Q24, TRANSPOSE('Migration Matrix - invol'!Q$66:Q$71))</f>
        <v>10983.039305527907</v>
      </c>
      <c r="BM25" s="118" cm="1">
        <f t="array" ref="BM25" xml:space="preserve"> SUMPRODUCT($L24:$Q24, TRANSPOSE('Migration Matrix - invol'!R$66:R$71))</f>
        <v>11499.714953800767</v>
      </c>
      <c r="BP25" s="169">
        <f xml:space="preserve"> SUMPRODUCT($L24:$Q24, 'Migration Matrix - invol'!$M$66:$R$66)</f>
        <v>8544.6246398574276</v>
      </c>
      <c r="BQ25" s="169">
        <f xml:space="preserve"> SUMPRODUCT($L24:$Q24, 'Migration Matrix - invol'!$M$67:$R$67)</f>
        <v>10542.221978542739</v>
      </c>
      <c r="BR25" s="169">
        <f xml:space="preserve"> SUMPRODUCT($L24:$Q24, 'Migration Matrix - invol'!$M$68:$R$68)</f>
        <v>8727.9176478058889</v>
      </c>
      <c r="BS25" s="169">
        <f xml:space="preserve"> SUMPRODUCT($L24:$Q24, 'Migration Matrix - invol'!$M$69:$R$69)</f>
        <v>7914.0772017947265</v>
      </c>
      <c r="BT25" s="169">
        <f xml:space="preserve"> SUMPRODUCT($L24:$Q24, 'Migration Matrix - invol'!$M$70:$R$70)</f>
        <v>8171.1040381666526</v>
      </c>
      <c r="BU25" s="169">
        <f xml:space="preserve"> SUMPRODUCT($L24:$Q24, 'Migration Matrix - invol'!$M$71:$R$71)</f>
        <v>3971.7657035212328</v>
      </c>
      <c r="BX25" s="61">
        <f t="shared" si="26"/>
        <v>-2.7284841053187847E-12</v>
      </c>
      <c r="BY25" s="61">
        <f t="shared" si="27"/>
        <v>0</v>
      </c>
      <c r="BZ25" s="61">
        <f t="shared" si="28"/>
        <v>-1.8189894035458565E-12</v>
      </c>
      <c r="CA25" s="61">
        <f t="shared" si="29"/>
        <v>1.8189894035458565E-12</v>
      </c>
      <c r="CB25" s="61">
        <f t="shared" si="30"/>
        <v>-1.8189894035458565E-12</v>
      </c>
      <c r="CC25" s="61">
        <f t="shared" si="31"/>
        <v>1.8189894035458565E-12</v>
      </c>
    </row>
    <row r="26" spans="1:81">
      <c r="A26">
        <f t="shared" si="12"/>
        <v>2042</v>
      </c>
      <c r="B26" s="40">
        <f>Population!B31</f>
        <v>1</v>
      </c>
      <c r="C26" s="117">
        <f t="shared" si="24"/>
        <v>0.16666666666666666</v>
      </c>
      <c r="D26" s="117">
        <f t="shared" si="24"/>
        <v>0.16666666666666666</v>
      </c>
      <c r="E26" s="117">
        <f t="shared" si="24"/>
        <v>0.16666666666666666</v>
      </c>
      <c r="F26" s="117">
        <f t="shared" si="24"/>
        <v>0.16666666666666666</v>
      </c>
      <c r="G26" s="117">
        <f t="shared" si="24"/>
        <v>0.16666666666666666</v>
      </c>
      <c r="H26" s="117">
        <f t="shared" si="24"/>
        <v>0.16666666666666666</v>
      </c>
      <c r="I26" s="116">
        <f t="shared" si="25"/>
        <v>0</v>
      </c>
      <c r="K26" s="52">
        <f>Population!L31</f>
        <v>18379116</v>
      </c>
      <c r="L26" s="114" cm="1">
        <f t="array" ref="L26">IF(($A26-$A$4) &lt;= short_term, SUMPRODUCT($L25:$Q25, TRANSPOSE('Migration Matrix - total'!D$6:D$11)), SUMPRODUCT($L25:$Q25, TRANSPOSE('Migration Matrix - total'!D$18:D$23)))+$K25*($B26-1)*C26</f>
        <v>5912181.2960960958</v>
      </c>
      <c r="M26" s="114" cm="1">
        <f t="array" ref="M26">IF(($A26-$A$4) &lt;= short_term, SUMPRODUCT($L25:$Q25, TRANSPOSE('Migration Matrix - total'!E$6:E$11)), SUMPRODUCT($L25:$Q25, TRANSPOSE('Migration Matrix - total'!E$18:E$23)))+$K25*($B26-1)*D26</f>
        <v>3921185.978915947</v>
      </c>
      <c r="N26" s="114" cm="1">
        <f t="array" ref="N26">IF(($A26-$A$4) &lt;= short_term, SUMPRODUCT($L25:$Q25, TRANSPOSE('Migration Matrix - total'!F$6:F$11)), SUMPRODUCT($L25:$Q25, TRANSPOSE('Migration Matrix - total'!F$18:F$23)))+$K25*($B26-1)*E26</f>
        <v>4890368.7056123242</v>
      </c>
      <c r="O26" s="114" cm="1">
        <f t="array" ref="O26">IF(($A26-$A$4) &lt;= short_term, SUMPRODUCT($L25:$Q25, TRANSPOSE('Migration Matrix - total'!G$6:G$11)), SUMPRODUCT($L25:$Q25, TRANSPOSE('Migration Matrix - total'!G$18:G$23)))+$K25*($B26-1)*F26</f>
        <v>1445360.7361511989</v>
      </c>
      <c r="P26" s="114" cm="1">
        <f t="array" ref="P26">IF(($A26-$A$4) &lt;= short_term, SUMPRODUCT($L25:$Q25, TRANSPOSE('Migration Matrix - total'!H$6:H$11)), SUMPRODUCT($L25:$Q25, TRANSPOSE('Migration Matrix - total'!H$18:H$23)))+$K25*($B26-1)*G26</f>
        <v>1406809.9012239198</v>
      </c>
      <c r="Q26" s="114" cm="1">
        <f t="array" ref="Q26">IF(($A26-$A$4) &lt;= short_term, SUMPRODUCT($L25:$Q25, TRANSPOSE('Migration Matrix - total'!I$6:I$11)), SUMPRODUCT($L25:$Q25, TRANSPOSE('Migration Matrix - total'!I$18:I$23)))+$K25*($B26-1)*H26</f>
        <v>803209.38200051617</v>
      </c>
      <c r="R26" s="115">
        <f t="shared" si="0"/>
        <v>0</v>
      </c>
      <c r="T26" s="120">
        <f t="shared" si="13"/>
        <v>0.32167930688810575</v>
      </c>
      <c r="U26" s="120">
        <f t="shared" si="14"/>
        <v>0.21335008598432842</v>
      </c>
      <c r="V26" s="120">
        <f t="shared" si="15"/>
        <v>0.26608291201885459</v>
      </c>
      <c r="W26" s="120">
        <f t="shared" si="16"/>
        <v>7.8641471991971676E-2</v>
      </c>
      <c r="X26" s="120">
        <f t="shared" si="17"/>
        <v>7.6543937217868341E-2</v>
      </c>
      <c r="Y26" s="120">
        <f t="shared" si="18"/>
        <v>4.3702285898871089E-2</v>
      </c>
      <c r="AB26" s="60" cm="1">
        <f t="array" ref="AB26">IF(($A26-$A$4)&lt;=short_term,SUMPRODUCT($L25:$Q25,TRANSPOSE('Migration Matrix - total'!N$6:N$11)),SUMPRODUCT($L25:$Q25,TRANSPOSE('Migration Matrix - total'!N$18:N$23)))+$K25*($B26-1)*C26</f>
        <v>10722.478072743635</v>
      </c>
      <c r="AC26" s="60" cm="1">
        <f t="array" ref="AC26">IF(($A26-$A$4)&lt;=short_term,SUMPRODUCT($L25:$Q25,TRANSPOSE('Migration Matrix - total'!O$6:O$11)),SUMPRODUCT($L25:$Q25,TRANSPOSE('Migration Matrix - total'!O$18:O$23)))+$K25*($B26-1)*D26</f>
        <v>8758.509995862014</v>
      </c>
      <c r="AD26" s="60" cm="1">
        <f t="array" ref="AD26">IF(($A26-$A$4)&lt;=short_term,SUMPRODUCT($L25:$Q25,TRANSPOSE('Migration Matrix - total'!P$6:P$11)),SUMPRODUCT($L25:$Q25,TRANSPOSE('Migration Matrix - total'!P$18:P$23)))+$K25*($B26-1)*E26</f>
        <v>15143.839957715725</v>
      </c>
      <c r="AE26" s="60" cm="1">
        <f t="array" ref="AE26">IF(($A26-$A$4)&lt;=short_term,SUMPRODUCT($L25:$Q25,TRANSPOSE('Migration Matrix - total'!Q$6:Q$11)),SUMPRODUCT($L25:$Q25,TRANSPOSE('Migration Matrix - total'!Q$18:Q$23)))+$K25*($B26-1)*F26</f>
        <v>21015.775093334705</v>
      </c>
      <c r="AF26" s="60" cm="1">
        <f t="array" ref="AF26">IF(($A26-$A$4)&lt;=short_term,SUMPRODUCT($L25:$Q25,TRANSPOSE('Migration Matrix - total'!R$6:R$11)),SUMPRODUCT($L25:$Q25,TRANSPOSE('Migration Matrix - total'!R$18:R$23)))+$K25*($B26-1)*G26</f>
        <v>13293.926798344966</v>
      </c>
      <c r="AG26" s="60" cm="1">
        <f t="array" ref="AG26">IF(($A26-$A$4)&lt;=short_term,SUMPRODUCT($L25:$Q25,TRANSPOSE('Migration Matrix - total'!S$6:S$11)),SUMPRODUCT($L25:$Q25,TRANSPOSE('Migration Matrix - total'!S$18:S$23)))+$K25*($B26-1)*H26</f>
        <v>21041.214706568171</v>
      </c>
      <c r="AJ26" s="60" cm="1">
        <f t="array" ref="AJ26" xml:space="preserve"> L25* IF(($A26-$A$4) &lt;= short_term, 1-INDEX('Migration Matrix - total'!$D$6:$I$11, RIGHT(AJ$2,1), RIGHT(AJ$2,1)), 1-INDEX('Migration Matrix - total'!$D$18:$I$23, RIGHT(AJ$2,1), RIGHT(AJ$2,1)))</f>
        <v>30921.918566006123</v>
      </c>
      <c r="AK26" s="60" cm="1">
        <f t="array" ref="AK26" xml:space="preserve"> M25* IF(($A26-$A$4) &lt;= short_term, 1-INDEX('Migration Matrix - total'!$D$6:$I$11, RIGHT(AK$2,1), RIGHT(AK$2,1)), 1-INDEX('Migration Matrix - total'!$D$18:$I$23, RIGHT(AK$2,1), RIGHT(AK$2,1)))</f>
        <v>26038.559285003928</v>
      </c>
      <c r="AL26" s="60" cm="1">
        <f t="array" ref="AL26" xml:space="preserve"> N25* IF(($A26-$A$4) &lt;= short_term, 1-INDEX('Migration Matrix - total'!$D$6:$I$11, RIGHT(AL$2,1), RIGHT(AL$2,1)), 1-INDEX('Migration Matrix - total'!$D$18:$I$23, RIGHT(AL$2,1), RIGHT(AL$2,1)))</f>
        <v>21658.981938169298</v>
      </c>
      <c r="AM26" s="60" cm="1">
        <f t="array" ref="AM26" xml:space="preserve"> O25* IF(($A26-$A$4) &lt;= short_term, 1-INDEX('Migration Matrix - total'!$D$6:$I$11, RIGHT(AM$2,1), RIGHT(AM$2,1)), 1-INDEX('Migration Matrix - total'!$D$18:$I$23, RIGHT(AM$2,1), RIGHT(AM$2,1)))</f>
        <v>3329.1849391881919</v>
      </c>
      <c r="AN26" s="60" cm="1">
        <f t="array" ref="AN26" xml:space="preserve"> P25* IF(($A26-$A$4) &lt;= short_term, 1-INDEX('Migration Matrix - total'!$D$6:$I$11, RIGHT(AN$2,1), RIGHT(AN$2,1)), 1-INDEX('Migration Matrix - total'!$D$18:$I$23, RIGHT(AN$2,1), RIGHT(AN$2,1)))</f>
        <v>6680.2018074804701</v>
      </c>
      <c r="AO26" s="60" cm="1">
        <f t="array" ref="AO26" xml:space="preserve"> Q25* IF(($A26-$A$4) &lt;= short_term, 1-INDEX('Migration Matrix - total'!$D$6:$I$11, RIGHT(AO$2,1), RIGHT(AO$2,1)), 1-INDEX('Migration Matrix - total'!$D$18:$I$23, RIGHT(AO$2,1), RIGHT(AO$2,1)))</f>
        <v>1346.8980887211062</v>
      </c>
      <c r="AP26" s="61">
        <f t="shared" si="22"/>
        <v>0</v>
      </c>
      <c r="AR26" s="118" cm="1">
        <f t="array" ref="AR26" xml:space="preserve"> IF(($A26-$A$4) &lt;= short_term, SUMPRODUCT($L25:$Q25, TRANSPOSE('Migration Matrix - vol'!C$65:C$70)), SUMPRODUCT($L25:$Q25, TRANSPOSE('Migration Matrix - vol'!C$77:C$82)))</f>
        <v>3157.0222927386258</v>
      </c>
      <c r="AS26" s="118" cm="1">
        <f t="array" ref="AS26" xml:space="preserve"> IF(($A26-$A$4) &lt;= short_term, SUMPRODUCT($L25:$Q25, TRANSPOSE('Migration Matrix - vol'!D$65:D$70)), SUMPRODUCT($L25:$Q25, TRANSPOSE('Migration Matrix - vol'!D$77:D$82)))</f>
        <v>0</v>
      </c>
      <c r="AT26" s="118" cm="1">
        <f t="array" ref="AT26" xml:space="preserve"> IF(($A26-$A$4) &lt;= short_term, SUMPRODUCT($L25:$Q25, TRANSPOSE('Migration Matrix - vol'!E$65:E$70)), SUMPRODUCT($L25:$Q25, TRANSPOSE('Migration Matrix - vol'!E$77:E$82)))</f>
        <v>6665.1405285873479</v>
      </c>
      <c r="AU26" s="118" cm="1">
        <f t="array" ref="AU26" xml:space="preserve"> IF(($A26-$A$4) &lt;= short_term, SUMPRODUCT($L25:$Q25, TRANSPOSE('Migration Matrix - vol'!F$65:F$70)), SUMPRODUCT($L25:$Q25, TRANSPOSE('Migration Matrix - vol'!F$77:F$82)))</f>
        <v>10024.249105452078</v>
      </c>
      <c r="AV26" s="118" cm="1">
        <f t="array" ref="AV26" xml:space="preserve"> IF(($A26-$A$4) &lt;= short_term, SUMPRODUCT($L25:$Q25, TRANSPOSE('Migration Matrix - vol'!G$65:G$70)), SUMPRODUCT($L25:$Q25, TRANSPOSE('Migration Matrix - vol'!G$77:G$82)))</f>
        <v>2329.0151304011542</v>
      </c>
      <c r="AW26" s="118" cm="1">
        <f t="array" ref="AW26" xml:space="preserve"> IF(($A26-$A$4) &lt;= short_term, SUMPRODUCT($L25:$Q25, TRANSPOSE('Migration Matrix - vol'!H$65:H$70)), SUMPRODUCT($L25:$Q25, TRANSPOSE('Migration Matrix - vol'!H$77:H$82)))</f>
        <v>9560.9168260556944</v>
      </c>
      <c r="AZ26" s="60" cm="1">
        <f t="array" ref="AZ26" xml:space="preserve"> L25* IF(($A26-$A$4) &lt;= short_term, 1-INDEX('Migration Matrix - vol'!$AF$65:$AK$70, RIGHT(AZ$2,1), RIGHT(AZ$2,1)), 1-INDEX('Migration Matrix - vol'!$AF$77:$AK$82, RIGHT(AZ$2,1), RIGHT(AZ$2,1)))</f>
        <v>10524.354707546167</v>
      </c>
      <c r="BA26" s="60" cm="1">
        <f t="array" ref="BA26" xml:space="preserve"> M25* IF(($A26-$A$4) &lt;= short_term, 1-INDEX('Migration Matrix - vol'!$AF$65:$AK$70, RIGHT(BA$2,1), RIGHT(BA$2,1)), 1-INDEX('Migration Matrix - vol'!$AF$77:$AK$82, RIGHT(BA$2,1), RIGHT(BA$2,1)))</f>
        <v>11645.075652005771</v>
      </c>
      <c r="BB26" s="60" cm="1">
        <f t="array" ref="BB26" xml:space="preserve"> N25* IF(($A26-$A$4) &lt;= short_term, 1-INDEX('Migration Matrix - vol'!$AF$65:$AK$70, RIGHT(BB$2,1), RIGHT(BB$2,1)), 1-INDEX('Migration Matrix - vol'!$AF$77:$AK$82, RIGHT(BB$2,1), RIGHT(BB$2,1)))</f>
        <v>5791.5525949366947</v>
      </c>
      <c r="BC26" s="60" cm="1">
        <f t="array" ref="BC26" xml:space="preserve"> O25* IF(($A26-$A$4) &lt;= short_term, 1-INDEX('Migration Matrix - vol'!$AF$65:$AK$70, RIGHT(BC$2,1), RIGHT(BC$2,1)), 1-INDEX('Migration Matrix - vol'!$AF$77:$AK$82, RIGHT(BC$2,1), RIGHT(BC$2,1)))</f>
        <v>0</v>
      </c>
      <c r="BD26" s="60" cm="1">
        <f t="array" ref="BD26" xml:space="preserve"> P25* IF(($A26-$A$4) &lt;= short_term, 1-INDEX('Migration Matrix - vol'!$AF$65:$AK$70, RIGHT(BD$2,1), RIGHT(BD$2,1)), 1-INDEX('Migration Matrix - vol'!$AF$77:$AK$82, RIGHT(BD$2,1), RIGHT(BD$2,1)))</f>
        <v>3312.0286493498852</v>
      </c>
      <c r="BE26" s="60" cm="1">
        <f t="array" ref="BE26" xml:space="preserve"> Q25* IF(($A26-$A$4) &lt;= short_term, 1-INDEX('Migration Matrix - vol'!$AF$65:$AK$70, RIGHT(BE$2,1), RIGHT(BE$2,1)), 1-INDEX('Migration Matrix - vol'!$AF$77:$AK$82, RIGHT(BE$2,1), RIGHT(BE$2,1)))</f>
        <v>463.33227939638368</v>
      </c>
      <c r="BH26" s="118" cm="1">
        <f t="array" ref="BH26" xml:space="preserve"> SUMPRODUCT($L25:$Q25, TRANSPOSE('Migration Matrix - invol'!M$66:M$71))</f>
        <v>7565.4557800050088</v>
      </c>
      <c r="BI26" s="118" cm="1">
        <f t="array" ref="BI26" xml:space="preserve"> SUMPRODUCT($L25:$Q25, TRANSPOSE('Migration Matrix - invol'!N$66:N$71))</f>
        <v>8758.509995862014</v>
      </c>
      <c r="BJ26" s="118" cm="1">
        <f t="array" ref="BJ26" xml:space="preserve"> SUMPRODUCT($L25:$Q25, TRANSPOSE('Migration Matrix - invol'!O$66:O$71))</f>
        <v>8478.6994291283772</v>
      </c>
      <c r="BK26" s="118" cm="1">
        <f t="array" ref="BK26" xml:space="preserve"> SUMPRODUCT($L25:$Q25, TRANSPOSE('Migration Matrix - invol'!P$66:P$71))</f>
        <v>10991.525987882629</v>
      </c>
      <c r="BL26" s="118" cm="1">
        <f t="array" ref="BL26" xml:space="preserve"> SUMPRODUCT($L25:$Q25, TRANSPOSE('Migration Matrix - invol'!Q$66:Q$71))</f>
        <v>10964.911667943812</v>
      </c>
      <c r="BM26" s="118" cm="1">
        <f t="array" ref="BM26" xml:space="preserve"> SUMPRODUCT($L25:$Q25, TRANSPOSE('Migration Matrix - invol'!R$66:R$71))</f>
        <v>11480.297880512477</v>
      </c>
      <c r="BP26" s="169">
        <f xml:space="preserve"> SUMPRODUCT($L25:$Q25, 'Migration Matrix - invol'!$M$66:$R$66)</f>
        <v>8558.6151051875149</v>
      </c>
      <c r="BQ26" s="169">
        <f xml:space="preserve"> SUMPRODUCT($L25:$Q25, 'Migration Matrix - invol'!$M$67:$R$67)</f>
        <v>10554.934714702051</v>
      </c>
      <c r="BR26" s="169">
        <f xml:space="preserve"> SUMPRODUCT($L25:$Q25, 'Migration Matrix - invol'!$M$68:$R$68)</f>
        <v>8732.1960163109634</v>
      </c>
      <c r="BS26" s="169">
        <f xml:space="preserve"> SUMPRODUCT($L25:$Q25, 'Migration Matrix - invol'!$M$69:$R$69)</f>
        <v>7905.7935000228363</v>
      </c>
      <c r="BT26" s="169">
        <f xml:space="preserve"> SUMPRODUCT($L25:$Q25, 'Migration Matrix - invol'!$M$70:$R$70)</f>
        <v>8167.9123893012184</v>
      </c>
      <c r="BU26" s="169">
        <f xml:space="preserve"> SUMPRODUCT($L25:$Q25, 'Migration Matrix - invol'!$M$71:$R$71)</f>
        <v>3967.3190107151058</v>
      </c>
      <c r="BX26" s="61">
        <f t="shared" si="26"/>
        <v>9.0949470177292824E-13</v>
      </c>
      <c r="BY26" s="61">
        <f t="shared" si="27"/>
        <v>0</v>
      </c>
      <c r="BZ26" s="61">
        <f t="shared" si="28"/>
        <v>0</v>
      </c>
      <c r="CA26" s="61">
        <f t="shared" si="29"/>
        <v>-1.8189894035458565E-12</v>
      </c>
      <c r="CB26" s="61">
        <f t="shared" si="30"/>
        <v>0</v>
      </c>
      <c r="CC26" s="61">
        <f t="shared" si="31"/>
        <v>0</v>
      </c>
    </row>
    <row r="27" spans="1:81">
      <c r="A27">
        <f t="shared" si="12"/>
        <v>2043</v>
      </c>
      <c r="B27" s="40">
        <f>Population!B32</f>
        <v>1</v>
      </c>
      <c r="C27" s="117">
        <f t="shared" si="24"/>
        <v>0.16666666666666666</v>
      </c>
      <c r="D27" s="117">
        <f t="shared" si="24"/>
        <v>0.16666666666666666</v>
      </c>
      <c r="E27" s="117">
        <f t="shared" si="24"/>
        <v>0.16666666666666666</v>
      </c>
      <c r="F27" s="117">
        <f t="shared" si="24"/>
        <v>0.16666666666666666</v>
      </c>
      <c r="G27" s="117">
        <f t="shared" si="24"/>
        <v>0.16666666666666666</v>
      </c>
      <c r="H27" s="117">
        <f t="shared" si="24"/>
        <v>0.16666666666666666</v>
      </c>
      <c r="I27" s="116">
        <f t="shared" si="25"/>
        <v>0</v>
      </c>
      <c r="K27" s="52">
        <f>Population!L32</f>
        <v>18379116</v>
      </c>
      <c r="L27" s="114" cm="1">
        <f t="array" ref="L27">IF(($A27-$A$4) &lt;= short_term, SUMPRODUCT($L26:$Q26, TRANSPOSE('Migration Matrix - total'!D$6:D$11)), SUMPRODUCT($L26:$Q26, TRANSPOSE('Migration Matrix - total'!D$18:D$23)))+$K26*($B27-1)*C27</f>
        <v>5892079.8589511141</v>
      </c>
      <c r="M27" s="114" cm="1">
        <f t="array" ref="M27">IF(($A27-$A$4) &lt;= short_term, SUMPRODUCT($L26:$Q26, TRANSPOSE('Migration Matrix - total'!E$6:E$11)), SUMPRODUCT($L26:$Q26, TRANSPOSE('Migration Matrix - total'!E$18:E$23)))+$K26*($B27-1)*D27</f>
        <v>3904017.950000857</v>
      </c>
      <c r="N27" s="114" cm="1">
        <f t="array" ref="N27">IF(($A27-$A$4) &lt;= short_term, SUMPRODUCT($L26:$Q26, TRANSPOSE('Migration Matrix - total'!F$6:F$11)), SUMPRODUCT($L26:$Q26, TRANSPOSE('Migration Matrix - total'!F$18:F$23)))+$K26*($B27-1)*E27</f>
        <v>4883853.4647712223</v>
      </c>
      <c r="O27" s="114" cm="1">
        <f t="array" ref="O27">IF(($A27-$A$4) &lt;= short_term, SUMPRODUCT($L26:$Q26, TRANSPOSE('Migration Matrix - total'!G$6:G$11)), SUMPRODUCT($L26:$Q26, TRANSPOSE('Migration Matrix - total'!G$18:G$23)))+$K26*($B27-1)*F27</f>
        <v>1462972.4950311168</v>
      </c>
      <c r="P27" s="114" cm="1">
        <f t="array" ref="P27">IF(($A27-$A$4) &lt;= short_term, SUMPRODUCT($L26:$Q26, TRANSPOSE('Migration Matrix - total'!H$6:H$11)), SUMPRODUCT($L26:$Q26, TRANSPOSE('Migration Matrix - total'!H$18:H$23)))+$K26*($B27-1)*G27</f>
        <v>1413363.82435427</v>
      </c>
      <c r="Q27" s="114" cm="1">
        <f t="array" ref="Q27">IF(($A27-$A$4) &lt;= short_term, SUMPRODUCT($L26:$Q26, TRANSPOSE('Migration Matrix - total'!I$6:I$11)), SUMPRODUCT($L26:$Q26, TRANSPOSE('Migration Matrix - total'!I$18:I$23)))+$K26*($B27-1)*H27</f>
        <v>822828.406891422</v>
      </c>
      <c r="R27" s="115">
        <f t="shared" si="0"/>
        <v>0</v>
      </c>
      <c r="T27" s="120">
        <f t="shared" si="13"/>
        <v>0.32058559611632648</v>
      </c>
      <c r="U27" s="120">
        <f t="shared" si="14"/>
        <v>0.2124159807251261</v>
      </c>
      <c r="V27" s="120">
        <f t="shared" si="15"/>
        <v>0.26572842049482809</v>
      </c>
      <c r="W27" s="120">
        <f t="shared" si="16"/>
        <v>7.9599720412620326E-2</v>
      </c>
      <c r="X27" s="120">
        <f t="shared" si="17"/>
        <v>7.6900533429043599E-2</v>
      </c>
      <c r="Y27" s="120">
        <f t="shared" si="18"/>
        <v>4.4769748822055533E-2</v>
      </c>
      <c r="AB27" s="60" cm="1">
        <f t="array" ref="AB27">IF(($A27-$A$4)&lt;=short_term,SUMPRODUCT($L26:$Q26,TRANSPOSE('Migration Matrix - total'!N$6:N$11)),SUMPRODUCT($L26:$Q26,TRANSPOSE('Migration Matrix - total'!N$18:N$23)))+$K26*($B27-1)*C27</f>
        <v>10715.193934980349</v>
      </c>
      <c r="AC27" s="60" cm="1">
        <f t="array" ref="AC27">IF(($A27-$A$4)&lt;=short_term,SUMPRODUCT($L26:$Q26,TRANSPOSE('Migration Matrix - total'!O$6:O$11)),SUMPRODUCT($L26:$Q26,TRANSPOSE('Migration Matrix - total'!O$18:O$23)))+$K26*($B27-1)*D27</f>
        <v>8756.285995418275</v>
      </c>
      <c r="AD27" s="60" cm="1">
        <f t="array" ref="AD27">IF(($A27-$A$4)&lt;=short_term,SUMPRODUCT($L26:$Q26,TRANSPOSE('Migration Matrix - total'!P$6:P$11)),SUMPRODUCT($L26:$Q26,TRANSPOSE('Migration Matrix - total'!P$18:P$23)))+$K26*($B27-1)*E27</f>
        <v>15114.924538032927</v>
      </c>
      <c r="AE27" s="60" cm="1">
        <f t="array" ref="AE27">IF(($A27-$A$4)&lt;=short_term,SUMPRODUCT($L26:$Q26,TRANSPOSE('Migration Matrix - total'!Q$6:Q$11)),SUMPRODUCT($L26:$Q26,TRANSPOSE('Migration Matrix - total'!Q$18:Q$23)))+$K26*($B27-1)*F27</f>
        <v>20982.187074600934</v>
      </c>
      <c r="AF27" s="60" cm="1">
        <f t="array" ref="AF27">IF(($A27-$A$4)&lt;=short_term,SUMPRODUCT($L26:$Q26,TRANSPOSE('Migration Matrix - total'!R$6:R$11)),SUMPRODUCT($L26:$Q26,TRANSPOSE('Migration Matrix - total'!R$18:R$23)))+$K26*($B27-1)*G27</f>
        <v>13265.678386117577</v>
      </c>
      <c r="AG27" s="60" cm="1">
        <f t="array" ref="AG27">IF(($A27-$A$4)&lt;=short_term,SUMPRODUCT($L26:$Q26,TRANSPOSE('Migration Matrix - total'!S$6:S$11)),SUMPRODUCT($L26:$Q26,TRANSPOSE('Migration Matrix - total'!S$18:S$23)))+$K26*($B27-1)*H27</f>
        <v>20999.778407024944</v>
      </c>
      <c r="AJ27" s="60" cm="1">
        <f t="array" ref="AJ27" xml:space="preserve"> L26* IF(($A27-$A$4) &lt;= short_term, 1-INDEX('Migration Matrix - total'!$D$6:$I$11, RIGHT(AJ$2,1), RIGHT(AJ$2,1)), 1-INDEX('Migration Matrix - total'!$D$18:$I$23, RIGHT(AJ$2,1), RIGHT(AJ$2,1)))</f>
        <v>30816.631079962088</v>
      </c>
      <c r="AK27" s="60" cm="1">
        <f t="array" ref="AK27" xml:space="preserve"> M26* IF(($A27-$A$4) &lt;= short_term, 1-INDEX('Migration Matrix - total'!$D$6:$I$11, RIGHT(AK$2,1), RIGHT(AK$2,1)), 1-INDEX('Migration Matrix - total'!$D$18:$I$23, RIGHT(AK$2,1), RIGHT(AK$2,1)))</f>
        <v>25924.314910508667</v>
      </c>
      <c r="AL27" s="60" cm="1">
        <f t="array" ref="AL27" xml:space="preserve"> N26* IF(($A27-$A$4) &lt;= short_term, 1-INDEX('Migration Matrix - total'!$D$6:$I$11, RIGHT(AL$2,1), RIGHT(AL$2,1)), 1-INDEX('Migration Matrix - total'!$D$18:$I$23, RIGHT(AL$2,1), RIGHT(AL$2,1)))</f>
        <v>21630.165379134796</v>
      </c>
      <c r="AM27" s="60" cm="1">
        <f t="array" ref="AM27" xml:space="preserve"> O26* IF(($A27-$A$4) &lt;= short_term, 1-INDEX('Migration Matrix - total'!$D$6:$I$11, RIGHT(AM$2,1), RIGHT(AM$2,1)), 1-INDEX('Migration Matrix - total'!$D$18:$I$23, RIGHT(AM$2,1), RIGHT(AM$2,1)))</f>
        <v>3370.4281946830638</v>
      </c>
      <c r="AN27" s="60" cm="1">
        <f t="array" ref="AN27" xml:space="preserve"> P26* IF(($A27-$A$4) &lt;= short_term, 1-INDEX('Migration Matrix - total'!$D$6:$I$11, RIGHT(AN$2,1), RIGHT(AN$2,1)), 1-INDEX('Migration Matrix - total'!$D$18:$I$23, RIGHT(AN$2,1), RIGHT(AN$2,1)))</f>
        <v>6711.7552557672743</v>
      </c>
      <c r="AO27" s="60" cm="1">
        <f t="array" ref="AO27" xml:space="preserve"> Q26* IF(($A27-$A$4) &lt;= short_term, 1-INDEX('Migration Matrix - total'!$D$6:$I$11, RIGHT(AO$2,1), RIGHT(AO$2,1)), 1-INDEX('Migration Matrix - total'!$D$18:$I$23, RIGHT(AO$2,1), RIGHT(AO$2,1)))</f>
        <v>1380.7535161190353</v>
      </c>
      <c r="AP27" s="61">
        <f t="shared" si="22"/>
        <v>0</v>
      </c>
      <c r="AR27" s="118" cm="1">
        <f t="array" ref="AR27" xml:space="preserve"> IF(($A27-$A$4) &lt;= short_term, SUMPRODUCT($L26:$Q26, TRANSPOSE('Migration Matrix - vol'!C$65:C$70)), SUMPRODUCT($L26:$Q26, TRANSPOSE('Migration Matrix - vol'!C$77:C$82)))</f>
        <v>3150.7147530776128</v>
      </c>
      <c r="AS27" s="118" cm="1">
        <f t="array" ref="AS27" xml:space="preserve"> IF(($A27-$A$4) &lt;= short_term, SUMPRODUCT($L26:$Q26, TRANSPOSE('Migration Matrix - vol'!D$65:D$70)), SUMPRODUCT($L26:$Q26, TRANSPOSE('Migration Matrix - vol'!D$77:D$82)))</f>
        <v>0</v>
      </c>
      <c r="AT27" s="118" cm="1">
        <f t="array" ref="AT27" xml:space="preserve"> IF(($A27-$A$4) &lt;= short_term, SUMPRODUCT($L26:$Q26, TRANSPOSE('Migration Matrix - vol'!E$65:E$70)), SUMPRODUCT($L26:$Q26, TRANSPOSE('Migration Matrix - vol'!E$77:E$82)))</f>
        <v>6646.8880331497612</v>
      </c>
      <c r="AU27" s="118" cm="1">
        <f t="array" ref="AU27" xml:space="preserve"> IF(($A27-$A$4) &lt;= short_term, SUMPRODUCT($L26:$Q26, TRANSPOSE('Migration Matrix - vol'!F$65:F$70)), SUMPRODUCT($L26:$Q26, TRANSPOSE('Migration Matrix - vol'!F$77:F$82)))</f>
        <v>10013.790125793699</v>
      </c>
      <c r="AV27" s="118" cm="1">
        <f t="array" ref="AV27" xml:space="preserve"> IF(($A27-$A$4) &lt;= short_term, SUMPRODUCT($L26:$Q26, TRANSPOSE('Migration Matrix - vol'!G$65:G$70)), SUMPRODUCT($L26:$Q26, TRANSPOSE('Migration Matrix - vol'!G$77:G$82)))</f>
        <v>2318.7965590182162</v>
      </c>
      <c r="AW27" s="118" cm="1">
        <f t="array" ref="AW27" xml:space="preserve"> IF(($A27-$A$4) &lt;= short_term, SUMPRODUCT($L26:$Q26, TRANSPOSE('Migration Matrix - vol'!H$65:H$70)), SUMPRODUCT($L26:$Q26, TRANSPOSE('Migration Matrix - vol'!H$77:H$82)))</f>
        <v>9538.8115960406049</v>
      </c>
      <c r="AZ27" s="60" cm="1">
        <f t="array" ref="AZ27" xml:space="preserve"> L26* IF(($A27-$A$4) &lt;= short_term, 1-INDEX('Migration Matrix - vol'!$AF$65:$AK$70, RIGHT(AZ$2,1), RIGHT(AZ$2,1)), 1-INDEX('Migration Matrix - vol'!$AF$77:$AK$82, RIGHT(AZ$2,1), RIGHT(AZ$2,1)))</f>
        <v>10488.519840216444</v>
      </c>
      <c r="BA27" s="60" cm="1">
        <f t="array" ref="BA27" xml:space="preserve"> M26* IF(($A27-$A$4) &lt;= short_term, 1-INDEX('Migration Matrix - vol'!$AF$65:$AK$70, RIGHT(BA$2,1), RIGHT(BA$2,1)), 1-INDEX('Migration Matrix - vol'!$AF$77:$AK$82, RIGHT(BA$2,1), RIGHT(BA$2,1)))</f>
        <v>11593.98279509108</v>
      </c>
      <c r="BB27" s="60" cm="1">
        <f t="array" ref="BB27" xml:space="preserve"> N26* IF(($A27-$A$4) &lt;= short_term, 1-INDEX('Migration Matrix - vol'!$AF$65:$AK$70, RIGHT(BB$2,1), RIGHT(BB$2,1)), 1-INDEX('Migration Matrix - vol'!$AF$77:$AK$82, RIGHT(BB$2,1), RIGHT(BB$2,1)))</f>
        <v>5783.8471257816864</v>
      </c>
      <c r="BC27" s="60" cm="1">
        <f t="array" ref="BC27" xml:space="preserve"> O26* IF(($A27-$A$4) &lt;= short_term, 1-INDEX('Migration Matrix - vol'!$AF$65:$AK$70, RIGHT(BC$2,1), RIGHT(BC$2,1)), 1-INDEX('Migration Matrix - vol'!$AF$77:$AK$82, RIGHT(BC$2,1), RIGHT(BC$2,1)))</f>
        <v>0</v>
      </c>
      <c r="BD27" s="60" cm="1">
        <f t="array" ref="BD27" xml:space="preserve"> P26* IF(($A27-$A$4) &lt;= short_term, 1-INDEX('Migration Matrix - vol'!$AF$65:$AK$70, RIGHT(BD$2,1), RIGHT(BD$2,1)), 1-INDEX('Migration Matrix - vol'!$AF$77:$AK$82, RIGHT(BD$2,1), RIGHT(BD$2,1)))</f>
        <v>3327.6727762375863</v>
      </c>
      <c r="BE27" s="60" cm="1">
        <f t="array" ref="BE27" xml:space="preserve"> Q26* IF(($A27-$A$4) &lt;= short_term, 1-INDEX('Migration Matrix - vol'!$AF$65:$AK$70, RIGHT(BE$2,1), RIGHT(BE$2,1)), 1-INDEX('Migration Matrix - vol'!$AF$77:$AK$82, RIGHT(BE$2,1), RIGHT(BE$2,1)))</f>
        <v>474.97852975309439</v>
      </c>
      <c r="BH27" s="118" cm="1">
        <f t="array" ref="BH27" xml:space="preserve"> SUMPRODUCT($L26:$Q26, TRANSPOSE('Migration Matrix - invol'!M$66:M$71))</f>
        <v>7564.4791819027378</v>
      </c>
      <c r="BI27" s="118" cm="1">
        <f t="array" ref="BI27" xml:space="preserve"> SUMPRODUCT($L26:$Q26, TRANSPOSE('Migration Matrix - invol'!N$66:N$71))</f>
        <v>8756.285995418275</v>
      </c>
      <c r="BJ27" s="118" cm="1">
        <f t="array" ref="BJ27" xml:space="preserve"> SUMPRODUCT($L26:$Q26, TRANSPOSE('Migration Matrix - invol'!O$66:O$71))</f>
        <v>8468.0365048831682</v>
      </c>
      <c r="BK27" s="118" cm="1">
        <f t="array" ref="BK27" xml:space="preserve"> SUMPRODUCT($L26:$Q26, TRANSPOSE('Migration Matrix - invol'!P$66:P$71))</f>
        <v>10968.396948807238</v>
      </c>
      <c r="BL27" s="118" cm="1">
        <f t="array" ref="BL27" xml:space="preserve"> SUMPRODUCT($L26:$Q26, TRANSPOSE('Migration Matrix - invol'!Q$66:Q$71))</f>
        <v>10946.881827099362</v>
      </c>
      <c r="BM27" s="118" cm="1">
        <f t="array" ref="BM27" xml:space="preserve"> SUMPRODUCT($L26:$Q26, TRANSPOSE('Migration Matrix - invol'!R$66:R$71))</f>
        <v>11460.966810984342</v>
      </c>
      <c r="BP27" s="169">
        <f xml:space="preserve"> SUMPRODUCT($L26:$Q26, 'Migration Matrix - invol'!$M$66:$R$66)</f>
        <v>8572.5376886343074</v>
      </c>
      <c r="BQ27" s="169">
        <f xml:space="preserve"> SUMPRODUCT($L26:$Q26, 'Migration Matrix - invol'!$M$67:$R$67)</f>
        <v>10567.565018218163</v>
      </c>
      <c r="BR27" s="169">
        <f xml:space="preserve"> SUMPRODUCT($L26:$Q26, 'Migration Matrix - invol'!$M$68:$R$68)</f>
        <v>8736.4743090418924</v>
      </c>
      <c r="BS27" s="169">
        <f xml:space="preserve"> SUMPRODUCT($L26:$Q26, 'Migration Matrix - invol'!$M$69:$R$69)</f>
        <v>7897.5448489238606</v>
      </c>
      <c r="BT27" s="169">
        <f xml:space="preserve"> SUMPRODUCT($L26:$Q26, 'Migration Matrix - invol'!$M$70:$R$70)</f>
        <v>8164.7496080969531</v>
      </c>
      <c r="BU27" s="169">
        <f xml:space="preserve"> SUMPRODUCT($L26:$Q26, 'Migration Matrix - invol'!$M$71:$R$71)</f>
        <v>3962.8893172529274</v>
      </c>
      <c r="BX27" s="61">
        <f t="shared" si="26"/>
        <v>-1.8189894035458565E-12</v>
      </c>
      <c r="BY27" s="61">
        <f t="shared" si="27"/>
        <v>0</v>
      </c>
      <c r="BZ27" s="61">
        <f t="shared" si="28"/>
        <v>-1.8189894035458565E-12</v>
      </c>
      <c r="CA27" s="61">
        <f t="shared" si="29"/>
        <v>-3.637978807091713E-12</v>
      </c>
      <c r="CB27" s="61">
        <f t="shared" si="30"/>
        <v>0</v>
      </c>
      <c r="CC27" s="61">
        <f t="shared" si="31"/>
        <v>-3.637978807091713E-12</v>
      </c>
    </row>
    <row r="28" spans="1:81">
      <c r="A28">
        <f t="shared" si="12"/>
        <v>2044</v>
      </c>
      <c r="B28" s="40">
        <f>Population!B33</f>
        <v>1</v>
      </c>
      <c r="C28" s="117">
        <f t="shared" si="24"/>
        <v>0.16666666666666666</v>
      </c>
      <c r="D28" s="117">
        <f t="shared" si="24"/>
        <v>0.16666666666666666</v>
      </c>
      <c r="E28" s="117">
        <f t="shared" si="24"/>
        <v>0.16666666666666666</v>
      </c>
      <c r="F28" s="117">
        <f t="shared" si="24"/>
        <v>0.16666666666666666</v>
      </c>
      <c r="G28" s="117">
        <f t="shared" si="24"/>
        <v>0.16666666666666666</v>
      </c>
      <c r="H28" s="117">
        <f t="shared" si="24"/>
        <v>0.16666666666666666</v>
      </c>
      <c r="I28" s="116">
        <f t="shared" si="25"/>
        <v>0</v>
      </c>
      <c r="K28" s="52">
        <f>Population!L33</f>
        <v>18379116</v>
      </c>
      <c r="L28" s="114" cm="1">
        <f t="array" ref="L28">IF(($A28-$A$4) &lt;= short_term, SUMPRODUCT($L27:$Q27, TRANSPOSE('Migration Matrix - total'!D$6:D$11)), SUMPRODUCT($L27:$Q27, TRANSPOSE('Migration Matrix - total'!D$18:D$23)))+$K27*($B28-1)*C28</f>
        <v>5872075.9463578584</v>
      </c>
      <c r="M28" s="114" cm="1">
        <f t="array" ref="M28">IF(($A28-$A$4) &lt;= short_term, SUMPRODUCT($L27:$Q27, TRANSPOSE('Migration Matrix - total'!E$6:E$11)), SUMPRODUCT($L27:$Q27, TRANSPOSE('Migration Matrix - total'!E$18:E$23)))+$K27*($B28-1)*D28</f>
        <v>3886961.1874977471</v>
      </c>
      <c r="N28" s="114" cm="1">
        <f t="array" ref="N28">IF(($A28-$A$4) &lt;= short_term, SUMPRODUCT($L27:$Q27, TRANSPOSE('Migration Matrix - total'!F$6:F$11)), SUMPRODUCT($L27:$Q27, TRANSPOSE('Migration Matrix - total'!F$18:F$23)))+$K27*($B28-1)*E28</f>
        <v>4877338.2830217015</v>
      </c>
      <c r="O28" s="114" cm="1">
        <f t="array" ref="O28">IF(($A28-$A$4) &lt;= short_term, SUMPRODUCT($L27:$Q27, TRANSPOSE('Migration Matrix - total'!G$6:G$11)), SUMPRODUCT($L27:$Q27, TRANSPOSE('Migration Matrix - total'!G$18:G$23)))+$K27*($B28-1)*F28</f>
        <v>1480509.744861379</v>
      </c>
      <c r="P28" s="114" cm="1">
        <f t="array" ref="P28">IF(($A28-$A$4) &lt;= short_term, SUMPRODUCT($L27:$Q27, TRANSPOSE('Migration Matrix - total'!H$6:H$11)), SUMPRODUCT($L27:$Q27, TRANSPOSE('Migration Matrix - total'!H$18:H$23)))+$K27*($B28-1)*G28</f>
        <v>1419858.3944109175</v>
      </c>
      <c r="Q28" s="114" cm="1">
        <f t="array" ref="Q28">IF(($A28-$A$4) &lt;= short_term, SUMPRODUCT($L27:$Q27, TRANSPOSE('Migration Matrix - total'!I$6:I$11)), SUMPRODUCT($L27:$Q27, TRANSPOSE('Migration Matrix - total'!I$18:I$23)))+$K27*($B28-1)*H28</f>
        <v>842372.44385039911</v>
      </c>
      <c r="R28" s="115">
        <f t="shared" si="0"/>
        <v>0</v>
      </c>
      <c r="T28" s="120">
        <f t="shared" si="13"/>
        <v>0.31949719161454004</v>
      </c>
      <c r="U28" s="120">
        <f t="shared" si="14"/>
        <v>0.21148792942477468</v>
      </c>
      <c r="V28" s="120">
        <f t="shared" si="15"/>
        <v>0.26537393218594962</v>
      </c>
      <c r="W28" s="120">
        <f t="shared" si="16"/>
        <v>8.0553914827099352E-2</v>
      </c>
      <c r="X28" s="120">
        <f t="shared" si="17"/>
        <v>7.7253900264349903E-2</v>
      </c>
      <c r="Y28" s="120">
        <f t="shared" si="18"/>
        <v>4.5833131683286572E-2</v>
      </c>
      <c r="AB28" s="60" cm="1">
        <f t="array" ref="AB28">IF(($A28-$A$4)&lt;=short_term,SUMPRODUCT($L27:$Q27,TRANSPOSE('Migration Matrix - total'!N$6:N$11)),SUMPRODUCT($L27:$Q27,TRANSPOSE('Migration Matrix - total'!N$18:N$23)))+$K27*($B28-1)*C28</f>
        <v>10707.941832937968</v>
      </c>
      <c r="AC28" s="60" cm="1">
        <f t="array" ref="AC28">IF(($A28-$A$4)&lt;=short_term,SUMPRODUCT($L27:$Q27,TRANSPOSE('Migration Matrix - total'!O$6:O$11)),SUMPRODUCT($L27:$Q27,TRANSPOSE('Migration Matrix - total'!O$18:O$23)))+$K27*($B28-1)*D28</f>
        <v>8754.0486382890886</v>
      </c>
      <c r="AD28" s="60" cm="1">
        <f t="array" ref="AD28">IF(($A28-$A$4)&lt;=short_term,SUMPRODUCT($L27:$Q27,TRANSPOSE('Migration Matrix - total'!P$6:P$11)),SUMPRODUCT($L27:$Q27,TRANSPOSE('Migration Matrix - total'!P$18:P$23)))+$K27*($B28-1)*E28</f>
        <v>15086.166633317047</v>
      </c>
      <c r="AE28" s="60" cm="1">
        <f t="array" ref="AE28">IF(($A28-$A$4)&lt;=short_term,SUMPRODUCT($L27:$Q27,TRANSPOSE('Migration Matrix - total'!Q$6:Q$11)),SUMPRODUCT($L27:$Q27,TRANSPOSE('Migration Matrix - total'!Q$18:Q$23)))+$K27*($B28-1)*F28</f>
        <v>20948.746781832382</v>
      </c>
      <c r="AF28" s="60" cm="1">
        <f t="array" ref="AF28">IF(($A28-$A$4)&lt;=short_term,SUMPRODUCT($L27:$Q27,TRANSPOSE('Migration Matrix - total'!R$6:R$11)),SUMPRODUCT($L27:$Q27,TRANSPOSE('Migration Matrix - total'!R$18:R$23)))+$K27*($B28-1)*G28</f>
        <v>13237.593451754814</v>
      </c>
      <c r="AG28" s="60" cm="1">
        <f t="array" ref="AG28">IF(($A28-$A$4)&lt;=short_term,SUMPRODUCT($L27:$Q27,TRANSPOSE('Migration Matrix - total'!S$6:S$11)),SUMPRODUCT($L27:$Q27,TRANSPOSE('Migration Matrix - total'!S$18:S$23)))+$K27*($B28-1)*H28</f>
        <v>20958.516472585783</v>
      </c>
      <c r="AJ28" s="60" cm="1">
        <f t="array" ref="AJ28" xml:space="preserve"> L27* IF(($A28-$A$4) &lt;= short_term, 1-INDEX('Migration Matrix - total'!$D$6:$I$11, RIGHT(AJ$2,1), RIGHT(AJ$2,1)), 1-INDEX('Migration Matrix - total'!$D$18:$I$23, RIGHT(AJ$2,1), RIGHT(AJ$2,1)))</f>
        <v>30711.854426194215</v>
      </c>
      <c r="AK28" s="60" cm="1">
        <f t="array" ref="AK28" xml:space="preserve"> M27* IF(($A28-$A$4) &lt;= short_term, 1-INDEX('Migration Matrix - total'!$D$6:$I$11, RIGHT(AK$2,1), RIGHT(AK$2,1)), 1-INDEX('Migration Matrix - total'!$D$18:$I$23, RIGHT(AK$2,1), RIGHT(AK$2,1)))</f>
        <v>25810.811141398855</v>
      </c>
      <c r="AL28" s="60" cm="1">
        <f t="array" ref="AL28" xml:space="preserve"> N27* IF(($A28-$A$4) &lt;= short_term, 1-INDEX('Migration Matrix - total'!$D$6:$I$11, RIGHT(AL$2,1), RIGHT(AL$2,1)), 1-INDEX('Migration Matrix - total'!$D$18:$I$23, RIGHT(AL$2,1), RIGHT(AL$2,1)))</f>
        <v>21601.34838283834</v>
      </c>
      <c r="AM28" s="60" cm="1">
        <f t="array" ref="AM28" xml:space="preserve"> O27* IF(($A28-$A$4) &lt;= short_term, 1-INDEX('Migration Matrix - total'!$D$6:$I$11, RIGHT(AM$2,1), RIGHT(AM$2,1)), 1-INDEX('Migration Matrix - total'!$D$18:$I$23, RIGHT(AM$2,1), RIGHT(AM$2,1)))</f>
        <v>3411.4969515699431</v>
      </c>
      <c r="AN28" s="60" cm="1">
        <f t="array" ref="AN28" xml:space="preserve"> P27* IF(($A28-$A$4) &lt;= short_term, 1-INDEX('Migration Matrix - total'!$D$6:$I$11, RIGHT(AN$2,1), RIGHT(AN$2,1)), 1-INDEX('Migration Matrix - total'!$D$18:$I$23, RIGHT(AN$2,1), RIGHT(AN$2,1)))</f>
        <v>6743.0233951070331</v>
      </c>
      <c r="AO28" s="60" cm="1">
        <f t="array" ref="AO28" xml:space="preserve"> Q27* IF(($A28-$A$4) &lt;= short_term, 1-INDEX('Migration Matrix - total'!$D$6:$I$11, RIGHT(AO$2,1), RIGHT(AO$2,1)), 1-INDEX('Migration Matrix - total'!$D$18:$I$23, RIGHT(AO$2,1), RIGHT(AO$2,1)))</f>
        <v>1414.4795136086011</v>
      </c>
      <c r="AP28" s="61">
        <f t="shared" si="22"/>
        <v>0</v>
      </c>
      <c r="AR28" s="118" cm="1">
        <f t="array" ref="AR28" xml:space="preserve"> IF(($A28-$A$4) &lt;= short_term, SUMPRODUCT($L27:$Q27, TRANSPOSE('Migration Matrix - vol'!C$65:C$70)), SUMPRODUCT($L27:$Q27, TRANSPOSE('Migration Matrix - vol'!C$77:C$82)))</f>
        <v>3144.4380928776</v>
      </c>
      <c r="AS28" s="118" cm="1">
        <f t="array" ref="AS28" xml:space="preserve"> IF(($A28-$A$4) &lt;= short_term, SUMPRODUCT($L27:$Q27, TRANSPOSE('Migration Matrix - vol'!D$65:D$70)), SUMPRODUCT($L27:$Q27, TRANSPOSE('Migration Matrix - vol'!D$77:D$82)))</f>
        <v>0</v>
      </c>
      <c r="AT28" s="118" cm="1">
        <f t="array" ref="AT28" xml:space="preserve"> IF(($A28-$A$4) &lt;= short_term, SUMPRODUCT($L27:$Q27, TRANSPOSE('Migration Matrix - vol'!E$65:E$70)), SUMPRODUCT($L27:$Q27, TRANSPOSE('Migration Matrix - vol'!E$77:E$82)))</f>
        <v>6628.7243715339191</v>
      </c>
      <c r="AU28" s="118" cm="1">
        <f t="array" ref="AU28" xml:space="preserve"> IF(($A28-$A$4) &lt;= short_term, SUMPRODUCT($L27:$Q27, TRANSPOSE('Migration Matrix - vol'!F$65:F$70)), SUMPRODUCT($L27:$Q27, TRANSPOSE('Migration Matrix - vol'!F$77:F$82)))</f>
        <v>10003.375397670985</v>
      </c>
      <c r="AV28" s="118" cm="1">
        <f t="array" ref="AV28" xml:space="preserve"> IF(($A28-$A$4) &lt;= short_term, SUMPRODUCT($L27:$Q27, TRANSPOSE('Migration Matrix - vol'!G$65:G$70)), SUMPRODUCT($L27:$Q27, TRANSPOSE('Migration Matrix - vol'!G$77:G$82)))</f>
        <v>2308.6442309757595</v>
      </c>
      <c r="AW28" s="118" cm="1">
        <f t="array" ref="AW28" xml:space="preserve"> IF(($A28-$A$4) &lt;= short_term, SUMPRODUCT($L27:$Q27, TRANSPOSE('Migration Matrix - vol'!H$65:H$70)), SUMPRODUCT($L27:$Q27, TRANSPOSE('Migration Matrix - vol'!H$77:H$82)))</f>
        <v>9516.7951413859337</v>
      </c>
      <c r="AZ28" s="60" cm="1">
        <f t="array" ref="AZ28" xml:space="preserve"> L27* IF(($A28-$A$4) &lt;= short_term, 1-INDEX('Migration Matrix - vol'!$AF$65:$AK$70, RIGHT(AZ$2,1), RIGHT(AZ$2,1)), 1-INDEX('Migration Matrix - vol'!$AF$77:$AK$82, RIGHT(AZ$2,1), RIGHT(AZ$2,1)))</f>
        <v>10452.858835968957</v>
      </c>
      <c r="BA28" s="60" cm="1">
        <f t="array" ref="BA28" xml:space="preserve"> M27* IF(($A28-$A$4) &lt;= short_term, 1-INDEX('Migration Matrix - vol'!$AF$65:$AK$70, RIGHT(BA$2,1), RIGHT(BA$2,1)), 1-INDEX('Migration Matrix - vol'!$AF$77:$AK$82, RIGHT(BA$2,1), RIGHT(BA$2,1)))</f>
        <v>11543.221154878798</v>
      </c>
      <c r="BB28" s="60" cm="1">
        <f t="array" ref="BB28" xml:space="preserve"> N27* IF(($A28-$A$4) &lt;= short_term, 1-INDEX('Migration Matrix - vol'!$AF$65:$AK$70, RIGHT(BB$2,1), RIGHT(BB$2,1)), 1-INDEX('Migration Matrix - vol'!$AF$77:$AK$82, RIGHT(BB$2,1), RIGHT(BB$2,1)))</f>
        <v>5776.1415397040282</v>
      </c>
      <c r="BC28" s="60" cm="1">
        <f t="array" ref="BC28" xml:space="preserve"> O27* IF(($A28-$A$4) &lt;= short_term, 1-INDEX('Migration Matrix - vol'!$AF$65:$AK$70, RIGHT(BC$2,1), RIGHT(BC$2,1)), 1-INDEX('Migration Matrix - vol'!$AF$77:$AK$82, RIGHT(BC$2,1), RIGHT(BC$2,1)))</f>
        <v>0</v>
      </c>
      <c r="BD28" s="60" cm="1">
        <f t="array" ref="BD28" xml:space="preserve"> P27* IF(($A28-$A$4) &lt;= short_term, 1-INDEX('Migration Matrix - vol'!$AF$65:$AK$70, RIGHT(BD$2,1), RIGHT(BD$2,1)), 1-INDEX('Migration Matrix - vol'!$AF$77:$AK$82, RIGHT(BD$2,1), RIGHT(BD$2,1)))</f>
        <v>3343.1754476073615</v>
      </c>
      <c r="BE28" s="60" cm="1">
        <f t="array" ref="BE28" xml:space="preserve"> Q27* IF(($A28-$A$4) &lt;= short_term, 1-INDEX('Migration Matrix - vol'!$AF$65:$AK$70, RIGHT(BE$2,1), RIGHT(BE$2,1)), 1-INDEX('Migration Matrix - vol'!$AF$77:$AK$82, RIGHT(BE$2,1), RIGHT(BE$2,1)))</f>
        <v>486.58025628505095</v>
      </c>
      <c r="BH28" s="118" cm="1">
        <f t="array" ref="BH28" xml:space="preserve"> SUMPRODUCT($L27:$Q27, TRANSPOSE('Migration Matrix - invol'!M$66:M$71))</f>
        <v>7563.5037400603696</v>
      </c>
      <c r="BI28" s="118" cm="1">
        <f t="array" ref="BI28" xml:space="preserve"> SUMPRODUCT($L27:$Q27, TRANSPOSE('Migration Matrix - invol'!N$66:N$71))</f>
        <v>8754.0486382890886</v>
      </c>
      <c r="BJ28" s="118" cm="1">
        <f t="array" ref="BJ28" xml:space="preserve"> SUMPRODUCT($L27:$Q27, TRANSPOSE('Migration Matrix - invol'!O$66:O$71))</f>
        <v>8457.4422617831297</v>
      </c>
      <c r="BK28" s="118" cm="1">
        <f t="array" ref="BK28" xml:space="preserve"> SUMPRODUCT($L27:$Q27, TRANSPOSE('Migration Matrix - invol'!P$66:P$71))</f>
        <v>10945.371384161399</v>
      </c>
      <c r="BL28" s="118" cm="1">
        <f t="array" ref="BL28" xml:space="preserve"> SUMPRODUCT($L27:$Q27, TRANSPOSE('Migration Matrix - invol'!Q$66:Q$71))</f>
        <v>10928.949220779055</v>
      </c>
      <c r="BM28" s="118" cm="1">
        <f t="array" ref="BM28" xml:space="preserve"> SUMPRODUCT($L27:$Q27, TRANSPOSE('Migration Matrix - invol'!R$66:R$71))</f>
        <v>11441.721331199849</v>
      </c>
      <c r="BP28" s="169">
        <f xml:space="preserve"> SUMPRODUCT($L27:$Q27, 'Migration Matrix - invol'!$M$66:$R$66)</f>
        <v>8586.3927218954832</v>
      </c>
      <c r="BQ28" s="169">
        <f xml:space="preserve"> SUMPRODUCT($L27:$Q27, 'Migration Matrix - invol'!$M$67:$R$67)</f>
        <v>10580.11344399767</v>
      </c>
      <c r="BR28" s="169">
        <f xml:space="preserve"> SUMPRODUCT($L27:$Q27, 'Migration Matrix - invol'!$M$68:$R$68)</f>
        <v>8740.752423702239</v>
      </c>
      <c r="BS28" s="169">
        <f xml:space="preserve"> SUMPRODUCT($L27:$Q27, 'Migration Matrix - invol'!$M$69:$R$69)</f>
        <v>7889.3310975464847</v>
      </c>
      <c r="BT28" s="169">
        <f xml:space="preserve"> SUMPRODUCT($L27:$Q27, 'Migration Matrix - invol'!$M$70:$R$70)</f>
        <v>8161.6154779184144</v>
      </c>
      <c r="BU28" s="169">
        <f xml:space="preserve"> SUMPRODUCT($L27:$Q27, 'Migration Matrix - invol'!$M$71:$R$71)</f>
        <v>3958.4765545375517</v>
      </c>
      <c r="BX28" s="61">
        <f t="shared" si="26"/>
        <v>-1.8189894035458565E-12</v>
      </c>
      <c r="BY28" s="61">
        <f t="shared" si="27"/>
        <v>0</v>
      </c>
      <c r="BZ28" s="61">
        <f t="shared" si="28"/>
        <v>-1.8189894035458565E-12</v>
      </c>
      <c r="CA28" s="61">
        <f t="shared" si="29"/>
        <v>-1.8189894035458565E-12</v>
      </c>
      <c r="CB28" s="61">
        <f t="shared" si="30"/>
        <v>-1.8189894035458565E-12</v>
      </c>
      <c r="CC28" s="61">
        <f t="shared" si="31"/>
        <v>0</v>
      </c>
    </row>
    <row r="29" spans="1:81">
      <c r="A29">
        <f t="shared" si="12"/>
        <v>2045</v>
      </c>
      <c r="B29" s="40">
        <f>Population!B34</f>
        <v>1</v>
      </c>
      <c r="C29" s="117">
        <f t="shared" si="24"/>
        <v>0.16666666666666666</v>
      </c>
      <c r="D29" s="117">
        <f t="shared" si="24"/>
        <v>0.16666666666666666</v>
      </c>
      <c r="E29" s="117">
        <f t="shared" si="24"/>
        <v>0.16666666666666666</v>
      </c>
      <c r="F29" s="117">
        <f t="shared" si="24"/>
        <v>0.16666666666666666</v>
      </c>
      <c r="G29" s="117">
        <f t="shared" si="24"/>
        <v>0.16666666666666666</v>
      </c>
      <c r="H29" s="117">
        <f t="shared" si="24"/>
        <v>0.16666666666666666</v>
      </c>
      <c r="I29" s="116">
        <f t="shared" si="25"/>
        <v>0</v>
      </c>
      <c r="K29" s="52">
        <f>Population!L34</f>
        <v>18379116</v>
      </c>
      <c r="L29" s="114" cm="1">
        <f t="array" ref="L29">IF(($A29-$A$4) &lt;= short_term, SUMPRODUCT($L28:$Q28, TRANSPOSE('Migration Matrix - total'!D$6:D$11)), SUMPRODUCT($L28:$Q28, TRANSPOSE('Migration Matrix - total'!D$18:D$23)))+$K28*($B29-1)*C29</f>
        <v>5852169.0818209406</v>
      </c>
      <c r="M29" s="114" cm="1">
        <f t="array" ref="M29">IF(($A29-$A$4) &lt;= short_term, SUMPRODUCT($L28:$Q28, TRANSPOSE('Migration Matrix - total'!E$6:E$11)), SUMPRODUCT($L28:$Q28, TRANSPOSE('Migration Matrix - total'!E$18:E$23)))+$K28*($B29-1)*D29</f>
        <v>3870014.9426369937</v>
      </c>
      <c r="N29" s="114" cm="1">
        <f t="array" ref="N29">IF(($A29-$A$4) &lt;= short_term, SUMPRODUCT($L28:$Q28, TRANSPOSE('Migration Matrix - total'!F$6:F$11)), SUMPRODUCT($L28:$Q28, TRANSPOSE('Migration Matrix - total'!F$18:F$23)))+$K28*($B29-1)*E29</f>
        <v>4870823.3167078774</v>
      </c>
      <c r="O29" s="114" cm="1">
        <f t="array" ref="O29">IF(($A29-$A$4) &lt;= short_term, SUMPRODUCT($L28:$Q28, TRANSPOSE('Migration Matrix - total'!G$6:G$11)), SUMPRODUCT($L28:$Q28, TRANSPOSE('Migration Matrix - total'!G$18:G$23)))+$K28*($B29-1)*F29</f>
        <v>1497972.806431141</v>
      </c>
      <c r="P29" s="114" cm="1">
        <f t="array" ref="P29">IF(($A29-$A$4) &lt;= short_term, SUMPRODUCT($L28:$Q28, TRANSPOSE('Migration Matrix - total'!H$6:H$11)), SUMPRODUCT($L28:$Q28, TRANSPOSE('Migration Matrix - total'!H$18:H$23)))+$K28*($B29-1)*G29</f>
        <v>1426294.057034876</v>
      </c>
      <c r="Q29" s="114" cm="1">
        <f t="array" ref="Q29">IF(($A29-$A$4) &lt;= short_term, SUMPRODUCT($L28:$Q28, TRANSPOSE('Migration Matrix - total'!I$6:I$11)), SUMPRODUCT($L28:$Q28, TRANSPOSE('Migration Matrix - total'!I$18:I$23)))+$K28*($B29-1)*H29</f>
        <v>861841.79536817293</v>
      </c>
      <c r="R29" s="115">
        <f t="shared" si="0"/>
        <v>0</v>
      </c>
      <c r="T29" s="120">
        <f t="shared" si="13"/>
        <v>0.31841406745683204</v>
      </c>
      <c r="U29" s="120">
        <f t="shared" si="14"/>
        <v>0.21056589134303269</v>
      </c>
      <c r="V29" s="120">
        <f t="shared" si="15"/>
        <v>0.26501945559883716</v>
      </c>
      <c r="W29" s="120">
        <f t="shared" si="16"/>
        <v>8.1504072689412316E-2</v>
      </c>
      <c r="X29" s="120">
        <f t="shared" si="17"/>
        <v>7.760406197092809E-2</v>
      </c>
      <c r="Y29" s="120">
        <f t="shared" si="18"/>
        <v>4.6892450940957821E-2</v>
      </c>
      <c r="AB29" s="60" cm="1">
        <f t="array" ref="AB29">IF(($A29-$A$4)&lt;=short_term,SUMPRODUCT($L28:$Q28,TRANSPOSE('Migration Matrix - total'!N$6:N$11)),SUMPRODUCT($L28:$Q28,TRANSPOSE('Migration Matrix - total'!N$18:N$23)))+$K28*($B29-1)*C29</f>
        <v>10700.721572108172</v>
      </c>
      <c r="AC29" s="60" cm="1">
        <f t="array" ref="AC29">IF(($A29-$A$4)&lt;=short_term,SUMPRODUCT($L28:$Q28,TRANSPOSE('Migration Matrix - total'!O$6:O$11)),SUMPRODUCT($L28:$Q28,TRANSPOSE('Migration Matrix - total'!O$18:O$23)))+$K28*($B29-1)*D29</f>
        <v>8751.7981322176092</v>
      </c>
      <c r="AD29" s="60" cm="1">
        <f t="array" ref="AD29">IF(($A29-$A$4)&lt;=short_term,SUMPRODUCT($L28:$Q28,TRANSPOSE('Migration Matrix - total'!P$6:P$11)),SUMPRODUCT($L28:$Q28,TRANSPOSE('Migration Matrix - total'!P$18:P$23)))+$K28*($B29-1)*E29</f>
        <v>15057.56533408106</v>
      </c>
      <c r="AE29" s="60" cm="1">
        <f t="array" ref="AE29">IF(($A29-$A$4)&lt;=short_term,SUMPRODUCT($L28:$Q28,TRANSPOSE('Migration Matrix - total'!Q$6:Q$11)),SUMPRODUCT($L28:$Q28,TRANSPOSE('Migration Matrix - total'!Q$18:Q$23)))+$K28*($B29-1)*F29</f>
        <v>20915.453531004201</v>
      </c>
      <c r="AF29" s="60" cm="1">
        <f t="array" ref="AF29">IF(($A29-$A$4)&lt;=short_term,SUMPRODUCT($L28:$Q28,TRANSPOSE('Migration Matrix - total'!R$6:R$11)),SUMPRODUCT($L28:$Q28,TRANSPOSE('Migration Matrix - total'!R$18:R$23)))+$K28*($B29-1)*G29</f>
        <v>13209.670990577033</v>
      </c>
      <c r="AG29" s="60" cm="1">
        <f t="array" ref="AG29">IF(($A29-$A$4)&lt;=short_term,SUMPRODUCT($L28:$Q28,TRANSPOSE('Migration Matrix - total'!S$6:S$11)),SUMPRODUCT($L28:$Q28,TRANSPOSE('Migration Matrix - total'!S$18:S$23)))+$K28*($B29-1)*H29</f>
        <v>20917.428121201057</v>
      </c>
      <c r="AJ29" s="60" cm="1">
        <f t="array" ref="AJ29" xml:space="preserve"> L28* IF(($A29-$A$4) &lt;= short_term, 1-INDEX('Migration Matrix - total'!$D$6:$I$11, RIGHT(AJ$2,1), RIGHT(AJ$2,1)), 1-INDEX('Migration Matrix - total'!$D$18:$I$23, RIGHT(AJ$2,1), RIGHT(AJ$2,1)))</f>
        <v>30607.586109025182</v>
      </c>
      <c r="AK29" s="60" cm="1">
        <f t="array" ref="AK29" xml:space="preserve"> M28* IF(($A29-$A$4) &lt;= short_term, 1-INDEX('Migration Matrix - total'!$D$6:$I$11, RIGHT(AK$2,1), RIGHT(AK$2,1)), 1-INDEX('Migration Matrix - total'!$D$18:$I$23, RIGHT(AK$2,1), RIGHT(AK$2,1)))</f>
        <v>25698.042992970804</v>
      </c>
      <c r="AL29" s="60" cm="1">
        <f t="array" ref="AL29" xml:space="preserve"> N28* IF(($A29-$A$4) &lt;= short_term, 1-INDEX('Migration Matrix - total'!$D$6:$I$11, RIGHT(AL$2,1), RIGHT(AL$2,1)), 1-INDEX('Migration Matrix - total'!$D$18:$I$23, RIGHT(AL$2,1), RIGHT(AL$2,1)))</f>
        <v>21572.531647904729</v>
      </c>
      <c r="AM29" s="60" cm="1">
        <f t="array" ref="AM29" xml:space="preserve"> O28* IF(($A29-$A$4) &lt;= short_term, 1-INDEX('Migration Matrix - total'!$D$6:$I$11, RIGHT(AM$2,1), RIGHT(AM$2,1)), 1-INDEX('Migration Matrix - total'!$D$18:$I$23, RIGHT(AM$2,1), RIGHT(AM$2,1)))</f>
        <v>3452.391961242417</v>
      </c>
      <c r="AN29" s="60" cm="1">
        <f t="array" ref="AN29" xml:space="preserve"> P28* IF(($A29-$A$4) &lt;= short_term, 1-INDEX('Migration Matrix - total'!$D$6:$I$11, RIGHT(AN$2,1), RIGHT(AN$2,1)), 1-INDEX('Migration Matrix - total'!$D$18:$I$23, RIGHT(AN$2,1), RIGHT(AN$2,1)))</f>
        <v>6774.0083666186283</v>
      </c>
      <c r="AO29" s="60" cm="1">
        <f t="array" ref="AO29" xml:space="preserve"> Q28* IF(($A29-$A$4) &lt;= short_term, 1-INDEX('Migration Matrix - total'!$D$6:$I$11, RIGHT(AO$2,1), RIGHT(AO$2,1)), 1-INDEX('Migration Matrix - total'!$D$18:$I$23, RIGHT(AO$2,1), RIGHT(AO$2,1)))</f>
        <v>1448.076603427269</v>
      </c>
      <c r="AP29" s="61">
        <f t="shared" si="22"/>
        <v>0</v>
      </c>
      <c r="AR29" s="118" cm="1">
        <f t="array" ref="AR29" xml:space="preserve"> IF(($A29-$A$4) &lt;= short_term, SUMPRODUCT($L28:$Q28, TRANSPOSE('Migration Matrix - vol'!C$65:C$70)), SUMPRODUCT($L28:$Q28, TRANSPOSE('Migration Matrix - vol'!C$77:C$82)))</f>
        <v>3138.1921316729454</v>
      </c>
      <c r="AS29" s="118" cm="1">
        <f t="array" ref="AS29" xml:space="preserve"> IF(($A29-$A$4) &lt;= short_term, SUMPRODUCT($L28:$Q28, TRANSPOSE('Migration Matrix - vol'!D$65:D$70)), SUMPRODUCT($L28:$Q28, TRANSPOSE('Migration Matrix - vol'!D$77:D$82)))</f>
        <v>0</v>
      </c>
      <c r="AT29" s="118" cm="1">
        <f t="array" ref="AT29" xml:space="preserve"> IF(($A29-$A$4) &lt;= short_term, SUMPRODUCT($L28:$Q28, TRANSPOSE('Migration Matrix - vol'!E$65:E$70)), SUMPRODUCT($L28:$Q28, TRANSPOSE('Migration Matrix - vol'!E$77:E$82)))</f>
        <v>6610.6490801374421</v>
      </c>
      <c r="AU29" s="118" cm="1">
        <f t="array" ref="AU29" xml:space="preserve"> IF(($A29-$A$4) &lt;= short_term, SUMPRODUCT($L28:$Q28, TRANSPOSE('Migration Matrix - vol'!F$65:F$70)), SUMPRODUCT($L28:$Q28, TRANSPOSE('Migration Matrix - vol'!F$77:F$82)))</f>
        <v>9993.0047305361677</v>
      </c>
      <c r="AV29" s="118" cm="1">
        <f t="array" ref="AV29" xml:space="preserve"> IF(($A29-$A$4) &lt;= short_term, SUMPRODUCT($L28:$Q28, TRANSPOSE('Migration Matrix - vol'!G$65:G$70)), SUMPRODUCT($L28:$Q28, TRANSPOSE('Migration Matrix - vol'!G$77:G$82)))</f>
        <v>2298.5577004176921</v>
      </c>
      <c r="AW29" s="118" cm="1">
        <f t="array" ref="AW29" xml:space="preserve"> IF(($A29-$A$4) &lt;= short_term, SUMPRODUCT($L28:$Q28, TRANSPOSE('Migration Matrix - vol'!H$65:H$70)), SUMPRODUCT($L28:$Q28, TRANSPOSE('Migration Matrix - vol'!H$77:H$82)))</f>
        <v>9494.8670918944827</v>
      </c>
      <c r="AZ29" s="60" cm="1">
        <f t="array" ref="AZ29" xml:space="preserve"> L28* IF(($A29-$A$4) &lt;= short_term, 1-INDEX('Migration Matrix - vol'!$AF$65:$AK$70, RIGHT(AZ$2,1), RIGHT(AZ$2,1)), 1-INDEX('Migration Matrix - vol'!$AF$77:$AK$82, RIGHT(AZ$2,1), RIGHT(AZ$2,1)))</f>
        <v>10417.370845393489</v>
      </c>
      <c r="BA29" s="60" cm="1">
        <f t="array" ref="BA29" xml:space="preserve"> M28* IF(($A29-$A$4) &lt;= short_term, 1-INDEX('Migration Matrix - vol'!$AF$65:$AK$70, RIGHT(BA$2,1), RIGHT(BA$2,1)), 1-INDEX('Migration Matrix - vol'!$AF$77:$AK$82, RIGHT(BA$2,1), RIGHT(BA$2,1)))</f>
        <v>11492.788502088459</v>
      </c>
      <c r="BB29" s="60" cm="1">
        <f t="array" ref="BB29" xml:space="preserve"> N28* IF(($A29-$A$4) &lt;= short_term, 1-INDEX('Migration Matrix - vol'!$AF$65:$AK$70, RIGHT(BB$2,1), RIGHT(BB$2,1)), 1-INDEX('Migration Matrix - vol'!$AF$77:$AK$82, RIGHT(BB$2,1), RIGHT(BB$2,1)))</f>
        <v>5768.4360235140803</v>
      </c>
      <c r="BC29" s="60" cm="1">
        <f t="array" ref="BC29" xml:space="preserve"> O28* IF(($A29-$A$4) &lt;= short_term, 1-INDEX('Migration Matrix - vol'!$AF$65:$AK$70, RIGHT(BC$2,1), RIGHT(BC$2,1)), 1-INDEX('Migration Matrix - vol'!$AF$77:$AK$82, RIGHT(BC$2,1), RIGHT(BC$2,1)))</f>
        <v>0</v>
      </c>
      <c r="BD29" s="60" cm="1">
        <f t="array" ref="BD29" xml:space="preserve"> P28* IF(($A29-$A$4) &lt;= short_term, 1-INDEX('Migration Matrix - vol'!$AF$65:$AK$70, RIGHT(BD$2,1), RIGHT(BD$2,1)), 1-INDEX('Migration Matrix - vol'!$AF$77:$AK$82, RIGHT(BD$2,1), RIGHT(BD$2,1)))</f>
        <v>3358.5377250210131</v>
      </c>
      <c r="BE29" s="60" cm="1">
        <f t="array" ref="BE29" xml:space="preserve"> Q28* IF(($A29-$A$4) &lt;= short_term, 1-INDEX('Migration Matrix - vol'!$AF$65:$AK$70, RIGHT(BE$2,1), RIGHT(BE$2,1)), 1-INDEX('Migration Matrix - vol'!$AF$77:$AK$82, RIGHT(BE$2,1), RIGHT(BE$2,1)))</f>
        <v>498.13763864168425</v>
      </c>
      <c r="BH29" s="118" cm="1">
        <f t="array" ref="BH29" xml:space="preserve"> SUMPRODUCT($L28:$Q28, TRANSPOSE('Migration Matrix - invol'!M$66:M$71))</f>
        <v>7562.5294404352262</v>
      </c>
      <c r="BI29" s="118" cm="1">
        <f t="array" ref="BI29" xml:space="preserve"> SUMPRODUCT($L28:$Q28, TRANSPOSE('Migration Matrix - invol'!N$66:N$71))</f>
        <v>8751.7981322176092</v>
      </c>
      <c r="BJ29" s="118" cm="1">
        <f t="array" ref="BJ29" xml:space="preserve"> SUMPRODUCT($L28:$Q28, TRANSPOSE('Migration Matrix - invol'!O$66:O$71))</f>
        <v>8446.9162539436202</v>
      </c>
      <c r="BK29" s="118" cm="1">
        <f t="array" ref="BK29" xml:space="preserve"> SUMPRODUCT($L28:$Q28, TRANSPOSE('Migration Matrix - invol'!P$66:P$71))</f>
        <v>10922.448800468035</v>
      </c>
      <c r="BL29" s="118" cm="1">
        <f t="array" ref="BL29" xml:space="preserve"> SUMPRODUCT($L28:$Q28, TRANSPOSE('Migration Matrix - invol'!Q$66:Q$71))</f>
        <v>10911.113290159343</v>
      </c>
      <c r="BM29" s="118" cm="1">
        <f t="array" ref="BM29" xml:space="preserve"> SUMPRODUCT($L28:$Q28, TRANSPOSE('Migration Matrix - invol'!R$66:R$71))</f>
        <v>11422.561029306573</v>
      </c>
      <c r="BP29" s="169">
        <f xml:space="preserve"> SUMPRODUCT($L28:$Q28, 'Migration Matrix - invol'!$M$66:$R$66)</f>
        <v>8600.1805350739123</v>
      </c>
      <c r="BQ29" s="169">
        <f xml:space="preserve"> SUMPRODUCT($L28:$Q28, 'Migration Matrix - invol'!$M$67:$R$67)</f>
        <v>10592.580543125212</v>
      </c>
      <c r="BR29" s="169">
        <f xml:space="preserve"> SUMPRODUCT($L28:$Q28, 'Migration Matrix - invol'!$M$68:$R$68)</f>
        <v>8745.0302590404608</v>
      </c>
      <c r="BS29" s="169">
        <f xml:space="preserve"> SUMPRODUCT($L28:$Q28, 'Migration Matrix - invol'!$M$69:$R$69)</f>
        <v>7881.1520956119912</v>
      </c>
      <c r="BT29" s="169">
        <f xml:space="preserve"> SUMPRODUCT($L28:$Q28, 'Migration Matrix - invol'!$M$70:$R$70)</f>
        <v>8158.5097836484993</v>
      </c>
      <c r="BU29" s="169">
        <f xml:space="preserve"> SUMPRODUCT($L28:$Q28, 'Migration Matrix - invol'!$M$71:$R$71)</f>
        <v>3954.0806542664022</v>
      </c>
      <c r="BX29" s="61">
        <f t="shared" si="26"/>
        <v>0</v>
      </c>
      <c r="BY29" s="61">
        <f t="shared" si="27"/>
        <v>0</v>
      </c>
      <c r="BZ29" s="61">
        <f t="shared" si="28"/>
        <v>-1.8189894035458565E-12</v>
      </c>
      <c r="CA29" s="61">
        <f t="shared" si="29"/>
        <v>-1.8189894035458565E-12</v>
      </c>
      <c r="CB29" s="61">
        <f t="shared" si="30"/>
        <v>-1.8189894035458565E-12</v>
      </c>
      <c r="CC29" s="61">
        <f t="shared" si="31"/>
        <v>1.8189894035458565E-12</v>
      </c>
    </row>
    <row r="30" spans="1:81">
      <c r="A30">
        <f t="shared" si="12"/>
        <v>2046</v>
      </c>
      <c r="B30" s="40">
        <f>Population!B35</f>
        <v>1</v>
      </c>
      <c r="C30" s="117">
        <f t="shared" si="24"/>
        <v>0.16666666666666666</v>
      </c>
      <c r="D30" s="117">
        <f t="shared" si="24"/>
        <v>0.16666666666666666</v>
      </c>
      <c r="E30" s="117">
        <f t="shared" si="24"/>
        <v>0.16666666666666666</v>
      </c>
      <c r="F30" s="117">
        <f t="shared" si="24"/>
        <v>0.16666666666666666</v>
      </c>
      <c r="G30" s="117">
        <f t="shared" si="24"/>
        <v>0.16666666666666666</v>
      </c>
      <c r="H30" s="117">
        <f t="shared" si="24"/>
        <v>0.16666666666666666</v>
      </c>
      <c r="I30" s="116">
        <f t="shared" si="25"/>
        <v>0</v>
      </c>
      <c r="K30" s="52">
        <f>Population!L35</f>
        <v>18379116</v>
      </c>
      <c r="L30" s="114" cm="1">
        <f t="array" ref="L30">IF(($A30-$A$4) &lt;= short_term, SUMPRODUCT($L29:$Q29, TRANSPOSE('Migration Matrix - total'!D$6:D$11)), SUMPRODUCT($L29:$Q29, TRANSPOSE('Migration Matrix - total'!D$18:D$23)))+$K29*($B30-1)*C30</f>
        <v>5832358.791135638</v>
      </c>
      <c r="M30" s="114" cm="1">
        <f t="array" ref="M30">IF(($A30-$A$4) &lt;= short_term, SUMPRODUCT($L29:$Q29, TRANSPOSE('Migration Matrix - total'!E$6:E$11)), SUMPRODUCT($L29:$Q29, TRANSPOSE('Migration Matrix - total'!E$18:E$23)))+$K29*($B30-1)*D30</f>
        <v>3853178.4718051553</v>
      </c>
      <c r="N30" s="114" cm="1">
        <f t="array" ref="N30">IF(($A30-$A$4) &lt;= short_term, SUMPRODUCT($L29:$Q29, TRANSPOSE('Migration Matrix - total'!F$6:F$11)), SUMPRODUCT($L29:$Q29, TRANSPOSE('Migration Matrix - total'!F$18:F$23)))+$K29*($B30-1)*E30</f>
        <v>4864308.7205783427</v>
      </c>
      <c r="O30" s="114" cm="1">
        <f t="array" ref="O30">IF(($A30-$A$4) &lt;= short_term, SUMPRODUCT($L29:$Q29, TRANSPOSE('Migration Matrix - total'!G$6:G$11)), SUMPRODUCT($L29:$Q29, TRANSPOSE('Migration Matrix - total'!G$18:G$23)))+$K29*($B30-1)*F30</f>
        <v>1515361.9991008611</v>
      </c>
      <c r="P30" s="114" cm="1">
        <f t="array" ref="P30">IF(($A30-$A$4) &lt;= short_term, SUMPRODUCT($L29:$Q29, TRANSPOSE('Migration Matrix - total'!H$6:H$11)), SUMPRODUCT($L29:$Q29, TRANSPOSE('Migration Matrix - total'!H$18:H$23)))+$K29*($B30-1)*G30</f>
        <v>1432671.2547428093</v>
      </c>
      <c r="Q30" s="114" cm="1">
        <f t="array" ref="Q30">IF(($A30-$A$4) &lt;= short_term, SUMPRODUCT($L29:$Q29, TRANSPOSE('Migration Matrix - total'!I$6:I$11)), SUMPRODUCT($L29:$Q29, TRANSPOSE('Migration Matrix - total'!I$18:I$23)))+$K29*($B30-1)*H30</f>
        <v>881236.76263719576</v>
      </c>
      <c r="R30" s="115">
        <f t="shared" si="0"/>
        <v>0</v>
      </c>
      <c r="T30" s="120">
        <f t="shared" si="13"/>
        <v>0.31733619784192224</v>
      </c>
      <c r="U30" s="120">
        <f t="shared" si="14"/>
        <v>0.20964982602020441</v>
      </c>
      <c r="V30" s="120">
        <f t="shared" si="15"/>
        <v>0.26466499915329672</v>
      </c>
      <c r="W30" s="120">
        <f t="shared" si="16"/>
        <v>8.2450211375827934E-2</v>
      </c>
      <c r="X30" s="120">
        <f t="shared" si="17"/>
        <v>7.7951042625924408E-2</v>
      </c>
      <c r="Y30" s="120">
        <f t="shared" si="18"/>
        <v>4.7947722982824403E-2</v>
      </c>
      <c r="AB30" s="60" cm="1">
        <f t="array" ref="AB30">IF(($A30-$A$4)&lt;=short_term,SUMPRODUCT($L29:$Q29,TRANSPOSE('Migration Matrix - total'!N$6:N$11)),SUMPRODUCT($L29:$Q29,TRANSPOSE('Migration Matrix - total'!N$18:N$23)))+$K29*($B30-1)*C30</f>
        <v>10693.532959469407</v>
      </c>
      <c r="AC30" s="60" cm="1">
        <f t="array" ref="AC30">IF(($A30-$A$4)&lt;=short_term,SUMPRODUCT($L29:$Q29,TRANSPOSE('Migration Matrix - total'!O$6:O$11)),SUMPRODUCT($L29:$Q29,TRANSPOSE('Migration Matrix - total'!O$18:O$23)))+$K29*($B30-1)*D30</f>
        <v>8749.5346830120488</v>
      </c>
      <c r="AD30" s="60" cm="1">
        <f t="array" ref="AD30">IF(($A30-$A$4)&lt;=short_term,SUMPRODUCT($L29:$Q29,TRANSPOSE('Migration Matrix - total'!P$6:P$11)),SUMPRODUCT($L29:$Q29,TRANSPOSE('Migration Matrix - total'!P$18:P$23)))+$K29*($B30-1)*E30</f>
        <v>15029.119736310642</v>
      </c>
      <c r="AE30" s="60" cm="1">
        <f t="array" ref="AE30">IF(($A30-$A$4)&lt;=short_term,SUMPRODUCT($L29:$Q29,TRANSPOSE('Migration Matrix - total'!Q$6:Q$11)),SUMPRODUCT($L29:$Q29,TRANSPOSE('Migration Matrix - total'!Q$18:Q$23)))+$K29*($B30-1)*F30</f>
        <v>20882.306641466981</v>
      </c>
      <c r="AF30" s="60" cm="1">
        <f t="array" ref="AF30">IF(($A30-$A$4)&lt;=short_term,SUMPRODUCT($L29:$Q29,TRANSPOSE('Migration Matrix - total'!R$6:R$11)),SUMPRODUCT($L29:$Q29,TRANSPOSE('Migration Matrix - total'!R$18:R$23)))+$K29*($B30-1)*G30</f>
        <v>13181.910004345904</v>
      </c>
      <c r="AG30" s="60" cm="1">
        <f t="array" ref="AG30">IF(($A30-$A$4)&lt;=short_term,SUMPRODUCT($L29:$Q29,TRANSPOSE('Migration Matrix - total'!S$6:S$11)),SUMPRODUCT($L29:$Q29,TRANSPOSE('Migration Matrix - total'!S$18:S$23)))+$K29*($B30-1)*H30</f>
        <v>20876.512574593176</v>
      </c>
      <c r="AJ30" s="60" cm="1">
        <f t="array" ref="AJ30" xml:space="preserve"> L29* IF(($A30-$A$4) &lt;= short_term, 1-INDEX('Migration Matrix - total'!$D$6:$I$11, RIGHT(AJ$2,1), RIGHT(AJ$2,1)), 1-INDEX('Migration Matrix - total'!$D$18:$I$23, RIGHT(AJ$2,1), RIGHT(AJ$2,1)))</f>
        <v>30503.823644772259</v>
      </c>
      <c r="AK30" s="60" cm="1">
        <f t="array" ref="AK30" xml:space="preserve"> M29* IF(($A30-$A$4) &lt;= short_term, 1-INDEX('Migration Matrix - total'!$D$6:$I$11, RIGHT(AK$2,1), RIGHT(AK$2,1)), 1-INDEX('Migration Matrix - total'!$D$18:$I$23, RIGHT(AK$2,1), RIGHT(AK$2,1)))</f>
        <v>25586.005514849909</v>
      </c>
      <c r="AL30" s="60" cm="1">
        <f t="array" ref="AL30" xml:space="preserve"> N29* IF(($A30-$A$4) &lt;= short_term, 1-INDEX('Migration Matrix - total'!$D$6:$I$11, RIGHT(AL$2,1), RIGHT(AL$2,1)), 1-INDEX('Migration Matrix - total'!$D$18:$I$23, RIGHT(AL$2,1), RIGHT(AL$2,1)))</f>
        <v>21543.71586584605</v>
      </c>
      <c r="AM30" s="60" cm="1">
        <f t="array" ref="AM30" xml:space="preserve"> O29* IF(($A30-$A$4) &lt;= short_term, 1-INDEX('Migration Matrix - total'!$D$6:$I$11, RIGHT(AM$2,1), RIGHT(AM$2,1)), 1-INDEX('Migration Matrix - total'!$D$18:$I$23, RIGHT(AM$2,1), RIGHT(AM$2,1)))</f>
        <v>3493.1139717468277</v>
      </c>
      <c r="AN30" s="60" cm="1">
        <f t="array" ref="AN30" xml:space="preserve"> P29* IF(($A30-$A$4) &lt;= short_term, 1-INDEX('Migration Matrix - total'!$D$6:$I$11, RIGHT(AN$2,1), RIGHT(AN$2,1)), 1-INDEX('Migration Matrix - total'!$D$18:$I$23, RIGHT(AN$2,1), RIGHT(AN$2,1)))</f>
        <v>6804.7122964126384</v>
      </c>
      <c r="AO30" s="60" cm="1">
        <f t="array" ref="AO30" xml:space="preserve"> Q29* IF(($A30-$A$4) &lt;= short_term, 1-INDEX('Migration Matrix - total'!$D$6:$I$11, RIGHT(AO$2,1), RIGHT(AO$2,1)), 1-INDEX('Migration Matrix - total'!$D$18:$I$23, RIGHT(AO$2,1), RIGHT(AO$2,1)))</f>
        <v>1481.5453055703751</v>
      </c>
      <c r="AP30" s="61">
        <f t="shared" si="22"/>
        <v>0</v>
      </c>
      <c r="AR30" s="118" cm="1">
        <f t="array" ref="AR30" xml:space="preserve"> IF(($A30-$A$4) &lt;= short_term, SUMPRODUCT($L29:$Q29, TRANSPOSE('Migration Matrix - vol'!C$65:C$70)), SUMPRODUCT($L29:$Q29, TRANSPOSE('Migration Matrix - vol'!C$77:C$82)))</f>
        <v>3131.9766902082952</v>
      </c>
      <c r="AS30" s="118" cm="1">
        <f t="array" ref="AS30" xml:space="preserve"> IF(($A30-$A$4) &lt;= short_term, SUMPRODUCT($L29:$Q29, TRANSPOSE('Migration Matrix - vol'!D$65:D$70)), SUMPRODUCT($L29:$Q29, TRANSPOSE('Migration Matrix - vol'!D$77:D$82)))</f>
        <v>0</v>
      </c>
      <c r="AT30" s="118" cm="1">
        <f t="array" ref="AT30" xml:space="preserve"> IF(($A30-$A$4) &lt;= short_term, SUMPRODUCT($L29:$Q29, TRANSPOSE('Migration Matrix - vol'!E$65:E$70)), SUMPRODUCT($L29:$Q29, TRANSPOSE('Migration Matrix - vol'!E$77:E$82)))</f>
        <v>6592.6616979290347</v>
      </c>
      <c r="AU30" s="118" cm="1">
        <f t="array" ref="AU30" xml:space="preserve"> IF(($A30-$A$4) &lt;= short_term, SUMPRODUCT($L29:$Q29, TRANSPOSE('Migration Matrix - vol'!F$65:F$70)), SUMPRODUCT($L29:$Q29, TRANSPOSE('Migration Matrix - vol'!F$77:F$82)))</f>
        <v>9982.6779346903113</v>
      </c>
      <c r="AV30" s="118" cm="1">
        <f t="array" ref="AV30" xml:space="preserve"> IF(($A30-$A$4) &lt;= short_term, SUMPRODUCT($L29:$Q29, TRANSPOSE('Migration Matrix - vol'!G$65:G$70)), SUMPRODUCT($L29:$Q29, TRANSPOSE('Migration Matrix - vol'!G$77:G$82)))</f>
        <v>2288.5365245584794</v>
      </c>
      <c r="AW30" s="118" cm="1">
        <f t="array" ref="AW30" xml:space="preserve"> IF(($A30-$A$4) &lt;= short_term, SUMPRODUCT($L29:$Q29, TRANSPOSE('Migration Matrix - vol'!H$65:H$70)), SUMPRODUCT($L29:$Q29, TRANSPOSE('Migration Matrix - vol'!H$77:H$82)))</f>
        <v>9473.0270789891765</v>
      </c>
      <c r="AZ30" s="60" cm="1">
        <f t="array" ref="AZ30" xml:space="preserve"> L29* IF(($A30-$A$4) &lt;= short_term, 1-INDEX('Migration Matrix - vol'!$AF$65:$AK$70, RIGHT(AZ$2,1), RIGHT(AZ$2,1)), 1-INDEX('Migration Matrix - vol'!$AF$77:$AK$82, RIGHT(AZ$2,1), RIGHT(AZ$2,1)))</f>
        <v>10382.055023162218</v>
      </c>
      <c r="BA30" s="60" cm="1">
        <f t="array" ref="BA30" xml:space="preserve"> M29* IF(($A30-$A$4) &lt;= short_term, 1-INDEX('Migration Matrix - vol'!$AF$65:$AK$70, RIGHT(BA$2,1), RIGHT(BA$2,1)), 1-INDEX('Migration Matrix - vol'!$AF$77:$AK$82, RIGHT(BA$2,1), RIGHT(BA$2,1)))</f>
        <v>11442.682622792398</v>
      </c>
      <c r="BB30" s="60" cm="1">
        <f t="array" ref="BB30" xml:space="preserve"> N29* IF(($A30-$A$4) &lt;= short_term, 1-INDEX('Migration Matrix - vol'!$AF$65:$AK$70, RIGHT(BB$2,1), RIGHT(BB$2,1)), 1-INDEX('Migration Matrix - vol'!$AF$77:$AK$82, RIGHT(BB$2,1), RIGHT(BB$2,1)))</f>
        <v>5760.7307621202854</v>
      </c>
      <c r="BC30" s="60" cm="1">
        <f t="array" ref="BC30" xml:space="preserve"> O29* IF(($A30-$A$4) &lt;= short_term, 1-INDEX('Migration Matrix - vol'!$AF$65:$AK$70, RIGHT(BC$2,1), RIGHT(BC$2,1)), 1-INDEX('Migration Matrix - vol'!$AF$77:$AK$82, RIGHT(BC$2,1), RIGHT(BC$2,1)))</f>
        <v>0</v>
      </c>
      <c r="BD30" s="60" cm="1">
        <f t="array" ref="BD30" xml:space="preserve"> P29* IF(($A30-$A$4) &lt;= short_term, 1-INDEX('Migration Matrix - vol'!$AF$65:$AK$70, RIGHT(BD$2,1), RIGHT(BD$2,1)), 1-INDEX('Migration Matrix - vol'!$AF$77:$AK$82, RIGHT(BD$2,1), RIGHT(BD$2,1)))</f>
        <v>3373.7606625992635</v>
      </c>
      <c r="BE30" s="60" cm="1">
        <f t="array" ref="BE30" xml:space="preserve"> Q29* IF(($A30-$A$4) &lt;= short_term, 1-INDEX('Migration Matrix - vol'!$AF$65:$AK$70, RIGHT(BE$2,1), RIGHT(BE$2,1)), 1-INDEX('Migration Matrix - vol'!$AF$77:$AK$82, RIGHT(BE$2,1), RIGHT(BE$2,1)))</f>
        <v>509.65085570113393</v>
      </c>
      <c r="BH30" s="118" cm="1">
        <f t="array" ref="BH30" xml:space="preserve"> SUMPRODUCT($L29:$Q29, TRANSPOSE('Migration Matrix - invol'!M$66:M$71))</f>
        <v>7561.5562692611093</v>
      </c>
      <c r="BI30" s="118" cm="1">
        <f t="array" ref="BI30" xml:space="preserve"> SUMPRODUCT($L29:$Q29, TRANSPOSE('Migration Matrix - invol'!N$66:N$71))</f>
        <v>8749.5346830120488</v>
      </c>
      <c r="BJ30" s="118" cm="1">
        <f t="array" ref="BJ30" xml:space="preserve"> SUMPRODUCT($L29:$Q29, TRANSPOSE('Migration Matrix - invol'!O$66:O$71))</f>
        <v>8436.4580383816083</v>
      </c>
      <c r="BK30" s="118" cm="1">
        <f t="array" ref="BK30" xml:space="preserve"> SUMPRODUCT($L29:$Q29, TRANSPOSE('Migration Matrix - invol'!P$66:P$71))</f>
        <v>10899.62870677667</v>
      </c>
      <c r="BL30" s="118" cm="1">
        <f t="array" ref="BL30" xml:space="preserve"> SUMPRODUCT($L29:$Q29, TRANSPOSE('Migration Matrix - invol'!Q$66:Q$71))</f>
        <v>10893.373479787424</v>
      </c>
      <c r="BM30" s="118" cm="1">
        <f t="array" ref="BM30" xml:space="preserve"> SUMPRODUCT($L29:$Q29, TRANSPOSE('Migration Matrix - invol'!R$66:R$71))</f>
        <v>11403.485495604002</v>
      </c>
      <c r="BP30" s="169">
        <f xml:space="preserve"> SUMPRODUCT($L29:$Q29, 'Migration Matrix - invol'!$M$66:$R$66)</f>
        <v>8613.901456684951</v>
      </c>
      <c r="BQ30" s="169">
        <f xml:space="preserve"> SUMPRODUCT($L29:$Q29, 'Migration Matrix - invol'!$M$67:$R$67)</f>
        <v>10604.966862890178</v>
      </c>
      <c r="BR30" s="169">
        <f xml:space="preserve"> SUMPRODUCT($L29:$Q29, 'Migration Matrix - invol'!$M$68:$R$68)</f>
        <v>8749.3077148417124</v>
      </c>
      <c r="BS30" s="169">
        <f xml:space="preserve"> SUMPRODUCT($L29:$Q29, 'Migration Matrix - invol'!$M$69:$R$69)</f>
        <v>7873.0076935111074</v>
      </c>
      <c r="BT30" s="169">
        <f xml:space="preserve"> SUMPRODUCT($L29:$Q29, 'Migration Matrix - invol'!$M$70:$R$70)</f>
        <v>8155.4323116780879</v>
      </c>
      <c r="BU30" s="169">
        <f xml:space="preserve"> SUMPRODUCT($L29:$Q29, 'Migration Matrix - invol'!$M$71:$R$71)</f>
        <v>3949.701548430121</v>
      </c>
      <c r="BX30" s="61">
        <f t="shared" si="26"/>
        <v>1.8189894035458565E-12</v>
      </c>
      <c r="BY30" s="61">
        <f t="shared" si="27"/>
        <v>0</v>
      </c>
      <c r="BZ30" s="61">
        <f t="shared" si="28"/>
        <v>-1.8189894035458565E-12</v>
      </c>
      <c r="CA30" s="61">
        <f t="shared" si="29"/>
        <v>0</v>
      </c>
      <c r="CB30" s="61">
        <f t="shared" si="30"/>
        <v>0</v>
      </c>
      <c r="CC30" s="61">
        <f t="shared" si="31"/>
        <v>-1.8189894035458565E-12</v>
      </c>
    </row>
    <row r="31" spans="1:81">
      <c r="A31">
        <f t="shared" si="12"/>
        <v>2047</v>
      </c>
      <c r="B31" s="40">
        <f>Population!B36</f>
        <v>1</v>
      </c>
      <c r="C31" s="117">
        <f t="shared" si="24"/>
        <v>0.16666666666666666</v>
      </c>
      <c r="D31" s="117">
        <f t="shared" si="24"/>
        <v>0.16666666666666666</v>
      </c>
      <c r="E31" s="117">
        <f t="shared" si="24"/>
        <v>0.16666666666666666</v>
      </c>
      <c r="F31" s="117">
        <f t="shared" si="24"/>
        <v>0.16666666666666666</v>
      </c>
      <c r="G31" s="117">
        <f t="shared" si="24"/>
        <v>0.16666666666666666</v>
      </c>
      <c r="H31" s="117">
        <f t="shared" si="24"/>
        <v>0.16666666666666666</v>
      </c>
      <c r="I31" s="116">
        <f t="shared" si="25"/>
        <v>0</v>
      </c>
      <c r="K31" s="52">
        <f>Population!L36</f>
        <v>18379116</v>
      </c>
      <c r="L31" s="114" cm="1">
        <f t="array" ref="L31">IF(($A31-$A$4) &lt;= short_term, SUMPRODUCT($L30:$Q30, TRANSPOSE('Migration Matrix - total'!D$6:D$11)), SUMPRODUCT($L30:$Q30, TRANSPOSE('Migration Matrix - total'!D$18:D$23)))+$K30*($B31-1)*C31</f>
        <v>5812644.6023774194</v>
      </c>
      <c r="M31" s="114" cm="1">
        <f t="array" ref="M31">IF(($A31-$A$4) &lt;= short_term, SUMPRODUCT($L30:$Q30, TRANSPOSE('Migration Matrix - total'!E$6:E$11)), SUMPRODUCT($L30:$Q30, TRANSPOSE('Migration Matrix - total'!E$18:E$23)))+$K30*($B31-1)*D31</f>
        <v>3836451.0365089658</v>
      </c>
      <c r="N31" s="114" cm="1">
        <f t="array" ref="N31">IF(($A31-$A$4) &lt;= short_term, SUMPRODUCT($L30:$Q30, TRANSPOSE('Migration Matrix - total'!F$6:F$11)), SUMPRODUCT($L30:$Q30, TRANSPOSE('Migration Matrix - total'!F$18:F$23)))+$K30*($B31-1)*E31</f>
        <v>4857794.6477986556</v>
      </c>
      <c r="O31" s="114" cm="1">
        <f t="array" ref="O31">IF(($A31-$A$4) &lt;= short_term, SUMPRODUCT($L30:$Q30, TRANSPOSE('Migration Matrix - total'!G$6:G$11)), SUMPRODUCT($L30:$Q30, TRANSPOSE('Migration Matrix - total'!G$18:G$23)))+$K30*($B31-1)*F31</f>
        <v>1532677.6408089921</v>
      </c>
      <c r="P31" s="114" cm="1">
        <f t="array" ref="P31">IF(($A31-$A$4) &lt;= short_term, SUMPRODUCT($L30:$Q30, TRANSPOSE('Migration Matrix - total'!H$6:H$11)), SUMPRODUCT($L30:$Q30, TRANSPOSE('Migration Matrix - total'!H$18:H$23)))+$K30*($B31-1)*G31</f>
        <v>1438990.4269483376</v>
      </c>
      <c r="Q31" s="114" cm="1">
        <f t="array" ref="Q31">IF(($A31-$A$4) &lt;= short_term, SUMPRODUCT($L30:$Q30, TRANSPOSE('Migration Matrix - total'!I$6:I$11)), SUMPRODUCT($L30:$Q30, TRANSPOSE('Migration Matrix - total'!I$18:I$23)))+$K30*($B31-1)*H31</f>
        <v>900557.64555763127</v>
      </c>
      <c r="R31" s="115">
        <f t="shared" si="0"/>
        <v>0</v>
      </c>
      <c r="T31" s="120">
        <f t="shared" si="13"/>
        <v>0.31626355709259463</v>
      </c>
      <c r="U31" s="120">
        <f t="shared" si="14"/>
        <v>0.20873969327518069</v>
      </c>
      <c r="V31" s="120">
        <f t="shared" si="15"/>
        <v>0.26431057118300227</v>
      </c>
      <c r="W31" s="120">
        <f t="shared" si="16"/>
        <v>8.3392348185244172E-2</v>
      </c>
      <c r="X31" s="120">
        <f t="shared" si="17"/>
        <v>7.8294866137649799E-2</v>
      </c>
      <c r="Y31" s="120">
        <f t="shared" si="18"/>
        <v>4.8998964126328558E-2</v>
      </c>
      <c r="AB31" s="60" cm="1">
        <f t="array" ref="AB31">IF(($A31-$A$4)&lt;=short_term,SUMPRODUCT($L30:$Q30,TRANSPOSE('Migration Matrix - total'!N$6:N$11)),SUMPRODUCT($L30:$Q30,TRANSPOSE('Migration Matrix - total'!N$18:N$23)))+$K30*($B31-1)*C31</f>
        <v>10686.375803474564</v>
      </c>
      <c r="AC31" s="60" cm="1">
        <f t="array" ref="AC31">IF(($A31-$A$4)&lt;=short_term,SUMPRODUCT($L30:$Q30,TRANSPOSE('Migration Matrix - total'!O$6:O$11)),SUMPRODUCT($L30:$Q30,TRANSPOSE('Migration Matrix - total'!O$18:O$23)))+$K30*($B31-1)*D31</f>
        <v>8747.2584945614053</v>
      </c>
      <c r="AD31" s="60" cm="1">
        <f t="array" ref="AD31">IF(($A31-$A$4)&lt;=short_term,SUMPRODUCT($L30:$Q30,TRANSPOSE('Migration Matrix - total'!P$6:P$11)),SUMPRODUCT($L30:$Q30,TRANSPOSE('Migration Matrix - total'!P$18:P$23)))+$K30*($B31-1)*E31</f>
        <v>15000.828941430258</v>
      </c>
      <c r="AE31" s="60" cm="1">
        <f t="array" ref="AE31">IF(($A31-$A$4)&lt;=short_term,SUMPRODUCT($L30:$Q30,TRANSPOSE('Migration Matrix - total'!Q$6:Q$11)),SUMPRODUCT($L30:$Q30,TRANSPOSE('Migration Matrix - total'!Q$18:Q$23)))+$K30*($B31-1)*F31</f>
        <v>20849.305435928913</v>
      </c>
      <c r="AF31" s="60" cm="1">
        <f t="array" ref="AF31">IF(($A31-$A$4)&lt;=short_term,SUMPRODUCT($L30:$Q30,TRANSPOSE('Migration Matrix - total'!R$6:R$11)),SUMPRODUCT($L30:$Q30,TRANSPOSE('Migration Matrix - total'!R$18:R$23)))+$K30*($B31-1)*G31</f>
        <v>13154.309501221866</v>
      </c>
      <c r="AG31" s="60" cm="1">
        <f t="array" ref="AG31">IF(($A31-$A$4)&lt;=short_term,SUMPRODUCT($L30:$Q30,TRANSPOSE('Migration Matrix - total'!S$6:S$11)),SUMPRODUCT($L30:$Q30,TRANSPOSE('Migration Matrix - total'!S$18:S$23)))+$K30*($B31-1)*H31</f>
        <v>20835.769058236972</v>
      </c>
      <c r="AJ31" s="60" cm="1">
        <f t="array" ref="AJ31" xml:space="preserve"> L30* IF(($A31-$A$4) &lt;= short_term, 1-INDEX('Migration Matrix - total'!$D$6:$I$11, RIGHT(AJ$2,1), RIGHT(AJ$2,1)), 1-INDEX('Migration Matrix - total'!$D$18:$I$23, RIGHT(AJ$2,1), RIGHT(AJ$2,1)))</f>
        <v>30400.564561692569</v>
      </c>
      <c r="AK31" s="60" cm="1">
        <f t="array" ref="AK31" xml:space="preserve"> M30* IF(($A31-$A$4) &lt;= short_term, 1-INDEX('Migration Matrix - total'!$D$6:$I$11, RIGHT(AK$2,1), RIGHT(AK$2,1)), 1-INDEX('Migration Matrix - total'!$D$18:$I$23, RIGHT(AK$2,1), RIGHT(AK$2,1)))</f>
        <v>25474.693790750855</v>
      </c>
      <c r="AL31" s="60" cm="1">
        <f t="array" ref="AL31" xml:space="preserve"> N30* IF(($A31-$A$4) &lt;= short_term, 1-INDEX('Migration Matrix - total'!$D$6:$I$11, RIGHT(AL$2,1), RIGHT(AL$2,1)), 1-INDEX('Migration Matrix - total'!$D$18:$I$23, RIGHT(AL$2,1), RIGHT(AL$2,1)))</f>
        <v>21514.901721117374</v>
      </c>
      <c r="AM31" s="60" cm="1">
        <f t="array" ref="AM31" xml:space="preserve"> O30* IF(($A31-$A$4) &lt;= short_term, 1-INDEX('Migration Matrix - total'!$D$6:$I$11, RIGHT(AM$2,1), RIGHT(AM$2,1)), 1-INDEX('Migration Matrix - total'!$D$18:$I$23, RIGHT(AM$2,1), RIGHT(AM$2,1)))</f>
        <v>3533.6637277979494</v>
      </c>
      <c r="AN31" s="60" cm="1">
        <f t="array" ref="AN31" xml:space="preserve"> P30* IF(($A31-$A$4) &lt;= short_term, 1-INDEX('Migration Matrix - total'!$D$6:$I$11, RIGHT(AN$2,1), RIGHT(AN$2,1)), 1-INDEX('Migration Matrix - total'!$D$18:$I$23, RIGHT(AN$2,1), RIGHT(AN$2,1)))</f>
        <v>6835.1372956936721</v>
      </c>
      <c r="AO31" s="60" cm="1">
        <f t="array" ref="AO31" xml:space="preserve"> Q30* IF(($A31-$A$4) &lt;= short_term, 1-INDEX('Migration Matrix - total'!$D$6:$I$11, RIGHT(AO$2,1), RIGHT(AO$2,1)), 1-INDEX('Migration Matrix - total'!$D$18:$I$23, RIGHT(AO$2,1), RIGHT(AO$2,1)))</f>
        <v>1514.8861378014653</v>
      </c>
      <c r="AP31" s="61">
        <f t="shared" si="22"/>
        <v>0</v>
      </c>
      <c r="AR31" s="118" cm="1">
        <f t="array" ref="AR31" xml:space="preserve"> IF(($A31-$A$4) &lt;= short_term, SUMPRODUCT($L30:$Q30, TRANSPOSE('Migration Matrix - vol'!C$65:C$70)), SUMPRODUCT($L30:$Q30, TRANSPOSE('Migration Matrix - vol'!C$77:C$82)))</f>
        <v>3125.7915904298229</v>
      </c>
      <c r="AS31" s="118" cm="1">
        <f t="array" ref="AS31" xml:space="preserve"> IF(($A31-$A$4) &lt;= short_term, SUMPRODUCT($L30:$Q30, TRANSPOSE('Migration Matrix - vol'!D$65:D$70)), SUMPRODUCT($L30:$Q30, TRANSPOSE('Migration Matrix - vol'!D$77:D$82)))</f>
        <v>0</v>
      </c>
      <c r="AT31" s="118" cm="1">
        <f t="array" ref="AT31" xml:space="preserve"> IF(($A31-$A$4) &lt;= short_term, SUMPRODUCT($L30:$Q30, TRANSPOSE('Migration Matrix - vol'!E$65:E$70)), SUMPRODUCT($L30:$Q30, TRANSPOSE('Migration Matrix - vol'!E$77:E$82)))</f>
        <v>6574.7617664335194</v>
      </c>
      <c r="AU31" s="118" cm="1">
        <f t="array" ref="AU31" xml:space="preserve"> IF(($A31-$A$4) &lt;= short_term, SUMPRODUCT($L30:$Q30, TRANSPOSE('Migration Matrix - vol'!F$65:F$70)), SUMPRODUCT($L30:$Q30, TRANSPOSE('Migration Matrix - vol'!F$77:F$82)))</f>
        <v>9972.3948212793548</v>
      </c>
      <c r="AV31" s="118" cm="1">
        <f t="array" ref="AV31" xml:space="preserve"> IF(($A31-$A$4) &lt;= short_term, SUMPRODUCT($L30:$Q30, TRANSPOSE('Migration Matrix - vol'!G$65:G$70)), SUMPRODUCT($L30:$Q30, TRANSPOSE('Migration Matrix - vol'!G$77:G$82)))</f>
        <v>2278.5802636617009</v>
      </c>
      <c r="AW31" s="118" cm="1">
        <f t="array" ref="AW31" xml:space="preserve"> IF(($A31-$A$4) &lt;= short_term, SUMPRODUCT($L30:$Q30, TRANSPOSE('Migration Matrix - vol'!H$65:H$70)), SUMPRODUCT($L30:$Q30, TRANSPOSE('Migration Matrix - vol'!H$77:H$82)))</f>
        <v>9451.2747357055505</v>
      </c>
      <c r="AZ31" s="60" cm="1">
        <f t="array" ref="AZ31" xml:space="preserve"> L30* IF(($A31-$A$4) &lt;= short_term, 1-INDEX('Migration Matrix - vol'!$AF$65:$AK$70, RIGHT(AZ$2,1), RIGHT(AZ$2,1)), 1-INDEX('Migration Matrix - vol'!$AF$77:$AK$82, RIGHT(AZ$2,1), RIGHT(AZ$2,1)))</f>
        <v>10346.910528011089</v>
      </c>
      <c r="BA31" s="60" cm="1">
        <f t="array" ref="BA31" xml:space="preserve"> M30* IF(($A31-$A$4) &lt;= short_term, 1-INDEX('Migration Matrix - vol'!$AF$65:$AK$70, RIGHT(BA$2,1), RIGHT(BA$2,1)), 1-INDEX('Migration Matrix - vol'!$AF$77:$AK$82, RIGHT(BA$2,1), RIGHT(BA$2,1)))</f>
        <v>11392.901318308504</v>
      </c>
      <c r="BB31" s="60" cm="1">
        <f t="array" ref="BB31" xml:space="preserve"> N30* IF(($A31-$A$4) &lt;= short_term, 1-INDEX('Migration Matrix - vol'!$AF$65:$AK$70, RIGHT(BB$2,1), RIGHT(BB$2,1)), 1-INDEX('Migration Matrix - vol'!$AF$77:$AK$82, RIGHT(BB$2,1), RIGHT(BB$2,1)))</f>
        <v>5753.0259385440604</v>
      </c>
      <c r="BC31" s="60" cm="1">
        <f t="array" ref="BC31" xml:space="preserve"> O30* IF(($A31-$A$4) &lt;= short_term, 1-INDEX('Migration Matrix - vol'!$AF$65:$AK$70, RIGHT(BC$2,1), RIGHT(BC$2,1)), 1-INDEX('Migration Matrix - vol'!$AF$77:$AK$82, RIGHT(BC$2,1), RIGHT(BC$2,1)))</f>
        <v>0</v>
      </c>
      <c r="BD31" s="60" cm="1">
        <f t="array" ref="BD31" xml:space="preserve"> P30* IF(($A31-$A$4) &lt;= short_term, 1-INDEX('Migration Matrix - vol'!$AF$65:$AK$70, RIGHT(BD$2,1), RIGHT(BD$2,1)), 1-INDEX('Migration Matrix - vol'!$AF$77:$AK$82, RIGHT(BD$2,1), RIGHT(BD$2,1)))</f>
        <v>3388.8453070724877</v>
      </c>
      <c r="BE31" s="60" cm="1">
        <f t="array" ref="BE31" xml:space="preserve"> Q30* IF(($A31-$A$4) &lt;= short_term, 1-INDEX('Migration Matrix - vol'!$AF$65:$AK$70, RIGHT(BE$2,1), RIGHT(BE$2,1)), 1-INDEX('Migration Matrix - vol'!$AF$77:$AK$82, RIGHT(BE$2,1), RIGHT(BE$2,1)))</f>
        <v>521.12008557380489</v>
      </c>
      <c r="BH31" s="118" cm="1">
        <f t="array" ref="BH31" xml:space="preserve"> SUMPRODUCT($L30:$Q30, TRANSPOSE('Migration Matrix - invol'!M$66:M$71))</f>
        <v>7560.5842130447418</v>
      </c>
      <c r="BI31" s="118" cm="1">
        <f t="array" ref="BI31" xml:space="preserve"> SUMPRODUCT($L30:$Q30, TRANSPOSE('Migration Matrix - invol'!N$66:N$71))</f>
        <v>8747.2584945614053</v>
      </c>
      <c r="BJ31" s="118" cm="1">
        <f t="array" ref="BJ31" xml:space="preserve"> SUMPRODUCT($L30:$Q30, TRANSPOSE('Migration Matrix - invol'!O$66:O$71))</f>
        <v>8426.0671749967387</v>
      </c>
      <c r="BK31" s="118" cm="1">
        <f t="array" ref="BK31" xml:space="preserve"> SUMPRODUCT($L30:$Q30, TRANSPOSE('Migration Matrix - invol'!P$66:P$71))</f>
        <v>10876.910614649563</v>
      </c>
      <c r="BL31" s="118" cm="1">
        <f t="array" ref="BL31" xml:space="preserve"> SUMPRODUCT($L30:$Q30, TRANSPOSE('Migration Matrix - invol'!Q$66:Q$71))</f>
        <v>10875.729237560165</v>
      </c>
      <c r="BM31" s="118" cm="1">
        <f t="array" ref="BM31" xml:space="preserve"> SUMPRODUCT($L30:$Q30, TRANSPOSE('Migration Matrix - invol'!R$66:R$71))</f>
        <v>11384.494322531427</v>
      </c>
      <c r="BP31" s="169">
        <f xml:space="preserve"> SUMPRODUCT($L30:$Q30, 'Migration Matrix - invol'!$M$66:$R$66)</f>
        <v>8627.5558136636973</v>
      </c>
      <c r="BQ31" s="169">
        <f xml:space="preserve"> SUMPRODUCT($L30:$Q30, 'Migration Matrix - invol'!$M$67:$R$67)</f>
        <v>10617.272946813209</v>
      </c>
      <c r="BR31" s="169">
        <f xml:space="preserve"> SUMPRODUCT($L30:$Q30, 'Migration Matrix - invol'!$M$68:$R$68)</f>
        <v>8753.5846919197284</v>
      </c>
      <c r="BS31" s="169">
        <f xml:space="preserve"> SUMPRODUCT($L30:$Q30, 'Migration Matrix - invol'!$M$69:$R$69)</f>
        <v>7864.8977423008837</v>
      </c>
      <c r="BT31" s="169">
        <f xml:space="preserve"> SUMPRODUCT($L30:$Q30, 'Migration Matrix - invol'!$M$70:$R$70)</f>
        <v>8152.3828498957728</v>
      </c>
      <c r="BU31" s="169">
        <f xml:space="preserve"> SUMPRODUCT($L30:$Q30, 'Migration Matrix - invol'!$M$71:$R$71)</f>
        <v>3945.3391693112094</v>
      </c>
      <c r="BX31" s="61">
        <f t="shared" si="26"/>
        <v>0</v>
      </c>
      <c r="BY31" s="61">
        <f t="shared" si="27"/>
        <v>0</v>
      </c>
      <c r="BZ31" s="61">
        <f t="shared" si="28"/>
        <v>0</v>
      </c>
      <c r="CA31" s="61">
        <f t="shared" si="29"/>
        <v>-5.4569682106375694E-12</v>
      </c>
      <c r="CB31" s="61">
        <f t="shared" si="30"/>
        <v>0</v>
      </c>
      <c r="CC31" s="61">
        <f t="shared" si="31"/>
        <v>-5.4569682106375694E-12</v>
      </c>
    </row>
    <row r="32" spans="1:81">
      <c r="A32">
        <f t="shared" si="12"/>
        <v>2048</v>
      </c>
      <c r="B32" s="40">
        <f>Population!B37</f>
        <v>1</v>
      </c>
      <c r="C32" s="117">
        <f t="shared" si="24"/>
        <v>0.16666666666666666</v>
      </c>
      <c r="D32" s="117">
        <f t="shared" si="24"/>
        <v>0.16666666666666666</v>
      </c>
      <c r="E32" s="117">
        <f t="shared" si="24"/>
        <v>0.16666666666666666</v>
      </c>
      <c r="F32" s="117">
        <f t="shared" si="24"/>
        <v>0.16666666666666666</v>
      </c>
      <c r="G32" s="117">
        <f t="shared" si="24"/>
        <v>0.16666666666666666</v>
      </c>
      <c r="H32" s="117">
        <f t="shared" si="24"/>
        <v>0.16666666666666666</v>
      </c>
      <c r="I32" s="116">
        <f t="shared" si="25"/>
        <v>0</v>
      </c>
      <c r="K32" s="52">
        <f>Population!L37</f>
        <v>18379116</v>
      </c>
      <c r="L32" s="114" cm="1">
        <f t="array" ref="L32">IF(($A32-$A$4) &lt;= short_term, SUMPRODUCT($L31:$Q31, TRANSPOSE('Migration Matrix - total'!D$6:D$11)), SUMPRODUCT($L31:$Q31, TRANSPOSE('Migration Matrix - total'!D$18:D$23)))+$K31*($B32-1)*C32</f>
        <v>5793026.0458915308</v>
      </c>
      <c r="M32" s="114" cm="1">
        <f t="array" ref="M32">IF(($A32-$A$4) &lt;= short_term, SUMPRODUCT($L31:$Q31, TRANSPOSE('Migration Matrix - total'!E$6:E$11)), SUMPRODUCT($L31:$Q31, TRANSPOSE('Migration Matrix - total'!E$18:E$23)))+$K31*($B32-1)*D32</f>
        <v>3819831.9033395774</v>
      </c>
      <c r="N32" s="114" cm="1">
        <f t="array" ref="N32">IF(($A32-$A$4) &lt;= short_term, SUMPRODUCT($L31:$Q31, TRANSPOSE('Migration Matrix - total'!F$6:F$11)), SUMPRODUCT($L31:$Q31, TRANSPOSE('Migration Matrix - total'!F$18:F$23)))+$K31*($B32-1)*E32</f>
        <v>4851281.2499637539</v>
      </c>
      <c r="O32" s="114" cm="1">
        <f t="array" ref="O32">IF(($A32-$A$4) &lt;= short_term, SUMPRODUCT($L31:$Q31, TRANSPOSE('Migration Matrix - total'!G$6:G$11)), SUMPRODUCT($L31:$Q31, TRANSPOSE('Migration Matrix - total'!G$18:G$23)))+$K31*($B32-1)*F32</f>
        <v>1549920.0480786355</v>
      </c>
      <c r="P32" s="114" cm="1">
        <f t="array" ref="P32">IF(($A32-$A$4) &lt;= short_term, SUMPRODUCT($L31:$Q31, TRANSPOSE('Migration Matrix - total'!H$6:H$11)), SUMPRODUCT($L31:$Q31, TRANSPOSE('Migration Matrix - total'!H$18:H$23)))+$K31*($B32-1)*G32</f>
        <v>1445252.0099831973</v>
      </c>
      <c r="Q32" s="114" cm="1">
        <f t="array" ref="Q32">IF(($A32-$A$4) &lt;= short_term, SUMPRODUCT($L31:$Q31, TRANSPOSE('Migration Matrix - total'!I$6:I$11)), SUMPRODUCT($L31:$Q31, TRANSPOSE('Migration Matrix - total'!I$18:I$23)))+$K31*($B32-1)*H32</f>
        <v>919804.74274330877</v>
      </c>
      <c r="R32" s="115">
        <f t="shared" si="0"/>
        <v>0</v>
      </c>
      <c r="T32" s="120">
        <f t="shared" si="13"/>
        <v>0.31519611965513078</v>
      </c>
      <c r="U32" s="120">
        <f t="shared" si="14"/>
        <v>0.20783545320349334</v>
      </c>
      <c r="V32" s="120">
        <f t="shared" si="15"/>
        <v>0.2639561799361706</v>
      </c>
      <c r="W32" s="120">
        <f t="shared" si="16"/>
        <v>8.4330500339550321E-2</v>
      </c>
      <c r="X32" s="120">
        <f t="shared" si="17"/>
        <v>7.8635556246731173E-2</v>
      </c>
      <c r="Y32" s="120">
        <f t="shared" si="18"/>
        <v>5.004619061892359E-2</v>
      </c>
      <c r="AB32" s="60" cm="1">
        <f t="array" ref="AB32">IF(($A32-$A$4)&lt;=short_term,SUMPRODUCT($L31:$Q31,TRANSPOSE('Migration Matrix - total'!N$6:N$11)),SUMPRODUCT($L31:$Q31,TRANSPOSE('Migration Matrix - total'!N$18:N$23)))+$K31*($B32-1)*C32</f>
        <v>10679.249914038795</v>
      </c>
      <c r="AC32" s="60" cm="1">
        <f t="array" ref="AC32">IF(($A32-$A$4)&lt;=short_term,SUMPRODUCT($L31:$Q31,TRANSPOSE('Migration Matrix - total'!O$6:O$11)),SUMPRODUCT($L31:$Q31,TRANSPOSE('Migration Matrix - total'!O$18:O$23)))+$K31*($B32-1)*D32</f>
        <v>8744.9697688510496</v>
      </c>
      <c r="AD32" s="60" cm="1">
        <f t="array" ref="AD32">IF(($A32-$A$4)&lt;=short_term,SUMPRODUCT($L31:$Q31,TRANSPOSE('Migration Matrix - total'!P$6:P$11)),SUMPRODUCT($L31:$Q31,TRANSPOSE('Migration Matrix - total'!P$18:P$23)))+$K31*($B32-1)*E32</f>
        <v>14972.692056269478</v>
      </c>
      <c r="AE32" s="60" cm="1">
        <f t="array" ref="AE32">IF(($A32-$A$4)&lt;=short_term,SUMPRODUCT($L31:$Q31,TRANSPOSE('Migration Matrix - total'!Q$6:Q$11)),SUMPRODUCT($L31:$Q31,TRANSPOSE('Migration Matrix - total'!Q$18:Q$23)))+$K31*($B32-1)*F32</f>
        <v>20816.449240437996</v>
      </c>
      <c r="AF32" s="60" cm="1">
        <f t="array" ref="AF32">IF(($A32-$A$4)&lt;=short_term,SUMPRODUCT($L31:$Q31,TRANSPOSE('Migration Matrix - total'!R$6:R$11)),SUMPRODUCT($L31:$Q31,TRANSPOSE('Migration Matrix - total'!R$18:R$23)))+$K31*($B32-1)*G32</f>
        <v>13126.868495721901</v>
      </c>
      <c r="AG32" s="60" cm="1">
        <f t="array" ref="AG32">IF(($A32-$A$4)&lt;=short_term,SUMPRODUCT($L31:$Q31,TRANSPOSE('Migration Matrix - total'!S$6:S$11)),SUMPRODUCT($L31:$Q31,TRANSPOSE('Migration Matrix - total'!S$18:S$23)))+$K31*($B32-1)*H32</f>
        <v>20795.196801340113</v>
      </c>
      <c r="AJ32" s="60" cm="1">
        <f t="array" ref="AJ32" xml:space="preserve"> L31* IF(($A32-$A$4) &lt;= short_term, 1-INDEX('Migration Matrix - total'!$D$6:$I$11, RIGHT(AJ$2,1), RIGHT(AJ$2,1)), 1-INDEX('Migration Matrix - total'!$D$18:$I$23, RIGHT(AJ$2,1), RIGHT(AJ$2,1)))</f>
        <v>30297.806399928497</v>
      </c>
      <c r="AK32" s="60" cm="1">
        <f t="array" ref="AK32" xml:space="preserve"> M31* IF(($A32-$A$4) &lt;= short_term, 1-INDEX('Migration Matrix - total'!$D$6:$I$11, RIGHT(AK$2,1), RIGHT(AK$2,1)), 1-INDEX('Migration Matrix - total'!$D$18:$I$23, RIGHT(AK$2,1), RIGHT(AK$2,1)))</f>
        <v>25364.102938239579</v>
      </c>
      <c r="AL32" s="60" cm="1">
        <f t="array" ref="AL32" xml:space="preserve"> N31* IF(($A32-$A$4) &lt;= short_term, 1-INDEX('Migration Matrix - total'!$D$6:$I$11, RIGHT(AL$2,1), RIGHT(AL$2,1)), 1-INDEX('Migration Matrix - total'!$D$18:$I$23, RIGHT(AL$2,1), RIGHT(AL$2,1)))</f>
        <v>21486.089891171985</v>
      </c>
      <c r="AM32" s="60" cm="1">
        <f t="array" ref="AM32" xml:space="preserve"> O31* IF(($A32-$A$4) &lt;= short_term, 1-INDEX('Migration Matrix - total'!$D$6:$I$11, RIGHT(AM$2,1), RIGHT(AM$2,1)), 1-INDEX('Migration Matrix - total'!$D$18:$I$23, RIGHT(AM$2,1), RIGHT(AM$2,1)))</f>
        <v>3574.0419707945885</v>
      </c>
      <c r="AN32" s="60" cm="1">
        <f t="array" ref="AN32" xml:space="preserve"> P31* IF(($A32-$A$4) &lt;= short_term, 1-INDEX('Migration Matrix - total'!$D$6:$I$11, RIGHT(AN$2,1), RIGHT(AN$2,1)), 1-INDEX('Migration Matrix - total'!$D$18:$I$23, RIGHT(AN$2,1), RIGHT(AN$2,1)))</f>
        <v>6865.285460862011</v>
      </c>
      <c r="AO32" s="60" cm="1">
        <f t="array" ref="AO32" xml:space="preserve"> Q31* IF(($A32-$A$4) &lt;= short_term, 1-INDEX('Migration Matrix - total'!$D$6:$I$11, RIGHT(AO$2,1), RIGHT(AO$2,1)), 1-INDEX('Migration Matrix - total'!$D$18:$I$23, RIGHT(AO$2,1), RIGHT(AO$2,1)))</f>
        <v>1548.0996156625822</v>
      </c>
      <c r="AP32" s="61">
        <f t="shared" si="22"/>
        <v>0</v>
      </c>
      <c r="AR32" s="118" cm="1">
        <f t="array" ref="AR32" xml:space="preserve"> IF(($A32-$A$4) &lt;= short_term, SUMPRODUCT($L31:$Q31, TRANSPOSE('Migration Matrix - vol'!C$65:C$70)), SUMPRODUCT($L31:$Q31, TRANSPOSE('Migration Matrix - vol'!C$77:C$82)))</f>
        <v>3119.6366554765327</v>
      </c>
      <c r="AS32" s="118" cm="1">
        <f t="array" ref="AS32" xml:space="preserve"> IF(($A32-$A$4) &lt;= short_term, SUMPRODUCT($L31:$Q31, TRANSPOSE('Migration Matrix - vol'!D$65:D$70)), SUMPRODUCT($L31:$Q31, TRANSPOSE('Migration Matrix - vol'!D$77:D$82)))</f>
        <v>0</v>
      </c>
      <c r="AT32" s="118" cm="1">
        <f t="array" ref="AT32" xml:space="preserve"> IF(($A32-$A$4) &lt;= short_term, SUMPRODUCT($L31:$Q31, TRANSPOSE('Migration Matrix - vol'!E$65:E$70)), SUMPRODUCT($L31:$Q31, TRANSPOSE('Migration Matrix - vol'!E$77:E$82)))</f>
        <v>6556.9488297169382</v>
      </c>
      <c r="AU32" s="118" cm="1">
        <f t="array" ref="AU32" xml:space="preserve"> IF(($A32-$A$4) &lt;= short_term, SUMPRODUCT($L31:$Q31, TRANSPOSE('Migration Matrix - vol'!F$65:F$70)), SUMPRODUCT($L31:$Q31, TRANSPOSE('Migration Matrix - vol'!F$77:F$82)))</f>
        <v>9962.1552022901233</v>
      </c>
      <c r="AV32" s="118" cm="1">
        <f t="array" ref="AV32" xml:space="preserve"> IF(($A32-$A$4) &lt;= short_term, SUMPRODUCT($L31:$Q31, TRANSPOSE('Migration Matrix - vol'!G$65:G$70)), SUMPRODUCT($L31:$Q31, TRANSPOSE('Migration Matrix - vol'!G$77:G$82)))</f>
        <v>2268.6884810187548</v>
      </c>
      <c r="AW32" s="118" cm="1">
        <f t="array" ref="AW32" xml:space="preserve"> IF(($A32-$A$4) &lt;= short_term, SUMPRODUCT($L31:$Q31, TRANSPOSE('Migration Matrix - vol'!H$65:H$70)), SUMPRODUCT($L31:$Q31, TRANSPOSE('Migration Matrix - vol'!H$77:H$82)))</f>
        <v>9429.6096966842179</v>
      </c>
      <c r="AZ32" s="60" cm="1">
        <f t="array" ref="AZ32" xml:space="preserve"> L31* IF(($A32-$A$4) &lt;= short_term, 1-INDEX('Migration Matrix - vol'!$AF$65:$AK$70, RIGHT(AZ$2,1), RIGHT(AZ$2,1)), 1-INDEX('Migration Matrix - vol'!$AF$77:$AK$82, RIGHT(AZ$2,1), RIGHT(AZ$2,1)))</f>
        <v>10311.936522721217</v>
      </c>
      <c r="BA32" s="60" cm="1">
        <f t="array" ref="BA32" xml:space="preserve"> M31* IF(($A32-$A$4) &lt;= short_term, 1-INDEX('Migration Matrix - vol'!$AF$65:$AK$70, RIGHT(BA$2,1), RIGHT(BA$2,1)), 1-INDEX('Migration Matrix - vol'!$AF$77:$AK$82, RIGHT(BA$2,1), RIGHT(BA$2,1)))</f>
        <v>11343.442405093774</v>
      </c>
      <c r="BB32" s="60" cm="1">
        <f t="array" ref="BB32" xml:space="preserve"> N31* IF(($A32-$A$4) &lt;= short_term, 1-INDEX('Migration Matrix - vol'!$AF$65:$AK$70, RIGHT(BB$2,1), RIGHT(BB$2,1)), 1-INDEX('Migration Matrix - vol'!$AF$77:$AK$82, RIGHT(BB$2,1), RIGHT(BB$2,1)))</f>
        <v>5745.3217339345611</v>
      </c>
      <c r="BC32" s="60" cm="1">
        <f t="array" ref="BC32" xml:space="preserve"> O31* IF(($A32-$A$4) &lt;= short_term, 1-INDEX('Migration Matrix - vol'!$AF$65:$AK$70, RIGHT(BC$2,1), RIGHT(BC$2,1)), 1-INDEX('Migration Matrix - vol'!$AF$77:$AK$82, RIGHT(BC$2,1), RIGHT(BC$2,1)))</f>
        <v>0</v>
      </c>
      <c r="BD32" s="60" cm="1">
        <f t="array" ref="BD32" xml:space="preserve"> P31* IF(($A32-$A$4) &lt;= short_term, 1-INDEX('Migration Matrix - vol'!$AF$65:$AK$70, RIGHT(BD$2,1), RIGHT(BD$2,1)), 1-INDEX('Migration Matrix - vol'!$AF$77:$AK$82, RIGHT(BD$2,1), RIGHT(BD$2,1)))</f>
        <v>3403.7926978311107</v>
      </c>
      <c r="BE32" s="60" cm="1">
        <f t="array" ref="BE32" xml:space="preserve"> Q31* IF(($A32-$A$4) &lt;= short_term, 1-INDEX('Migration Matrix - vol'!$AF$65:$AK$70, RIGHT(BE$2,1), RIGHT(BE$2,1)), 1-INDEX('Migration Matrix - vol'!$AF$77:$AK$82, RIGHT(BE$2,1), RIGHT(BE$2,1)))</f>
        <v>532.54550560590576</v>
      </c>
      <c r="BH32" s="118" cm="1">
        <f t="array" ref="BH32" xml:space="preserve"> SUMPRODUCT($L31:$Q31, TRANSPOSE('Migration Matrix - invol'!M$66:M$71))</f>
        <v>7559.6132585622636</v>
      </c>
      <c r="BI32" s="118" cm="1">
        <f t="array" ref="BI32" xml:space="preserve"> SUMPRODUCT($L31:$Q31, TRANSPOSE('Migration Matrix - invol'!N$66:N$71))</f>
        <v>8744.9697688510496</v>
      </c>
      <c r="BJ32" s="118" cm="1">
        <f t="array" ref="BJ32" xml:space="preserve"> SUMPRODUCT($L31:$Q31, TRANSPOSE('Migration Matrix - invol'!O$66:O$71))</f>
        <v>8415.7432265525422</v>
      </c>
      <c r="BK32" s="118" cm="1">
        <f t="array" ref="BK32" xml:space="preserve"> SUMPRODUCT($L31:$Q31, TRANSPOSE('Migration Matrix - invol'!P$66:P$71))</f>
        <v>10854.294038147873</v>
      </c>
      <c r="BL32" s="118" cm="1">
        <f t="array" ref="BL32" xml:space="preserve"> SUMPRODUCT($L31:$Q31, TRANSPOSE('Migration Matrix - invol'!Q$66:Q$71))</f>
        <v>10858.180014703148</v>
      </c>
      <c r="BM32" s="118" cm="1">
        <f t="array" ref="BM32" xml:space="preserve"> SUMPRODUCT($L31:$Q31, TRANSPOSE('Migration Matrix - invol'!R$66:R$71))</f>
        <v>11365.587104655895</v>
      </c>
      <c r="BP32" s="169">
        <f xml:space="preserve"> SUMPRODUCT($L31:$Q31, 'Migration Matrix - invol'!$M$66:$R$66)</f>
        <v>8641.1439313722185</v>
      </c>
      <c r="BQ32" s="169">
        <f xml:space="preserve"> SUMPRODUCT($L31:$Q31, 'Migration Matrix - invol'!$M$67:$R$67)</f>
        <v>10629.499334672519</v>
      </c>
      <c r="BR32" s="169">
        <f xml:space="preserve"> SUMPRODUCT($L31:$Q31, 'Migration Matrix - invol'!$M$68:$R$68)</f>
        <v>8757.8610921087438</v>
      </c>
      <c r="BS32" s="169">
        <f xml:space="preserve"> SUMPRODUCT($L31:$Q31, 'Migration Matrix - invol'!$M$69:$R$69)</f>
        <v>7856.8220937015558</v>
      </c>
      <c r="BT32" s="169">
        <f xml:space="preserve"> SUMPRODUCT($L31:$Q31, 'Migration Matrix - invol'!$M$70:$R$70)</f>
        <v>8149.3611876776331</v>
      </c>
      <c r="BU32" s="169">
        <f xml:space="preserve"> SUMPRODUCT($L31:$Q31, 'Migration Matrix - invol'!$M$71:$R$71)</f>
        <v>3940.9934494826903</v>
      </c>
      <c r="BX32" s="61">
        <f t="shared" si="26"/>
        <v>-9.0949470177292824E-13</v>
      </c>
      <c r="BY32" s="61">
        <f t="shared" si="27"/>
        <v>0</v>
      </c>
      <c r="BZ32" s="61">
        <f t="shared" si="28"/>
        <v>-3.637978807091713E-12</v>
      </c>
      <c r="CA32" s="61">
        <f t="shared" si="29"/>
        <v>0</v>
      </c>
      <c r="CB32" s="61">
        <f t="shared" si="30"/>
        <v>-1.8189894035458565E-12</v>
      </c>
      <c r="CC32" s="61">
        <f t="shared" si="31"/>
        <v>0</v>
      </c>
    </row>
    <row r="33" spans="1:81">
      <c r="A33">
        <f t="shared" si="12"/>
        <v>2049</v>
      </c>
      <c r="B33" s="40">
        <f>Population!B38</f>
        <v>1</v>
      </c>
      <c r="C33" s="117">
        <f t="shared" si="24"/>
        <v>0.16666666666666666</v>
      </c>
      <c r="D33" s="117">
        <f t="shared" si="24"/>
        <v>0.16666666666666666</v>
      </c>
      <c r="E33" s="117">
        <f t="shared" si="24"/>
        <v>0.16666666666666666</v>
      </c>
      <c r="F33" s="117">
        <f t="shared" si="24"/>
        <v>0.16666666666666666</v>
      </c>
      <c r="G33" s="117">
        <f t="shared" si="24"/>
        <v>0.16666666666666666</v>
      </c>
      <c r="H33" s="117">
        <f t="shared" si="24"/>
        <v>0.16666666666666666</v>
      </c>
      <c r="I33" s="116">
        <f t="shared" si="25"/>
        <v>0</v>
      </c>
      <c r="K33" s="52">
        <f>Population!L38</f>
        <v>18379116</v>
      </c>
      <c r="L33" s="114" cm="1">
        <f t="array" ref="L33">IF(($A33-$A$4) &lt;= short_term, SUMPRODUCT($L32:$Q32, TRANSPOSE('Migration Matrix - total'!D$6:D$11)), SUMPRODUCT($L32:$Q32, TRANSPOSE('Migration Matrix - total'!D$18:D$23)))+$K32*($B33-1)*C33</f>
        <v>5773502.6542826053</v>
      </c>
      <c r="M33" s="114" cm="1">
        <f t="array" ref="M33">IF(($A33-$A$4) &lt;= short_term, SUMPRODUCT($L32:$Q32, TRANSPOSE('Migration Matrix - total'!E$6:E$11)), SUMPRODUCT($L32:$Q32, TRANSPOSE('Migration Matrix - total'!E$18:E$23)))+$K32*($B33-1)*D33</f>
        <v>3803320.3439370589</v>
      </c>
      <c r="N33" s="114" cm="1">
        <f t="array" ref="N33">IF(($A33-$A$4) &lt;= short_term, SUMPRODUCT($L32:$Q32, TRANSPOSE('Migration Matrix - total'!F$6:F$11)), SUMPRODUCT($L32:$Q32, TRANSPOSE('Migration Matrix - total'!F$18:F$23)))+$K32*($B33-1)*E33</f>
        <v>4844768.6771102669</v>
      </c>
      <c r="O33" s="114" cm="1">
        <f t="array" ref="O33">IF(($A33-$A$4) &lt;= short_term, SUMPRODUCT($L32:$Q32, TRANSPOSE('Migration Matrix - total'!G$6:G$11)), SUMPRODUCT($L32:$Q32, TRANSPOSE('Migration Matrix - total'!G$18:G$23)))+$K32*($B33-1)*F33</f>
        <v>1567089.5360241646</v>
      </c>
      <c r="P33" s="114" cm="1">
        <f t="array" ref="P33">IF(($A33-$A$4) &lt;= short_term, SUMPRODUCT($L32:$Q32, TRANSPOSE('Migration Matrix - total'!H$6:H$11)), SUMPRODUCT($L32:$Q32, TRANSPOSE('Migration Matrix - total'!H$18:H$23)))+$K32*($B33-1)*G33</f>
        <v>1451456.4371182602</v>
      </c>
      <c r="Q33" s="114" cm="1">
        <f t="array" ref="Q33">IF(($A33-$A$4) &lt;= short_term, SUMPRODUCT($L32:$Q32, TRANSPOSE('Migration Matrix - total'!I$6:I$11)), SUMPRODUCT($L32:$Q32, TRANSPOSE('Migration Matrix - total'!I$18:I$23)))+$K32*($B33-1)*H33</f>
        <v>938978.35152764805</v>
      </c>
      <c r="R33" s="115">
        <f t="shared" si="0"/>
        <v>0</v>
      </c>
      <c r="T33" s="120">
        <f t="shared" si="13"/>
        <v>0.31413386009874494</v>
      </c>
      <c r="U33" s="120">
        <f t="shared" si="14"/>
        <v>0.20693706617538402</v>
      </c>
      <c r="V33" s="120">
        <f t="shared" si="15"/>
        <v>0.26360183357623224</v>
      </c>
      <c r="W33" s="120">
        <f t="shared" si="16"/>
        <v>8.526468498398751E-2</v>
      </c>
      <c r="X33" s="120">
        <f t="shared" si="17"/>
        <v>7.8973136527255183E-2</v>
      </c>
      <c r="Y33" s="120">
        <f t="shared" si="18"/>
        <v>5.1089418638396319E-2</v>
      </c>
      <c r="AB33" s="60" cm="1">
        <f t="array" ref="AB33">IF(($A33-$A$4)&lt;=short_term,SUMPRODUCT($L32:$Q32,TRANSPOSE('Migration Matrix - total'!N$6:N$11)),SUMPRODUCT($L32:$Q32,TRANSPOSE('Migration Matrix - total'!N$18:N$23)))+$K32*($B33-1)*C33</f>
        <v>10672.155102527402</v>
      </c>
      <c r="AC33" s="60" cm="1">
        <f t="array" ref="AC33">IF(($A33-$A$4)&lt;=short_term,SUMPRODUCT($L32:$Q32,TRANSPOSE('Migration Matrix - total'!O$6:O$11)),SUMPRODUCT($L32:$Q32,TRANSPOSE('Migration Matrix - total'!O$18:O$23)))+$K32*($B33-1)*D33</f>
        <v>8742.6687059782271</v>
      </c>
      <c r="AD33" s="60" cm="1">
        <f t="array" ref="AD33">IF(($A33-$A$4)&lt;=short_term,SUMPRODUCT($L32:$Q32,TRANSPOSE('Migration Matrix - total'!P$6:P$11)),SUMPRODUCT($L32:$Q32,TRANSPOSE('Migration Matrix - total'!P$18:P$23)))+$K32*($B33-1)*E33</f>
        <v>14944.708193029523</v>
      </c>
      <c r="AE33" s="60" cm="1">
        <f t="array" ref="AE33">IF(($A33-$A$4)&lt;=short_term,SUMPRODUCT($L32:$Q32,TRANSPOSE('Migration Matrix - total'!Q$6:Q$11)),SUMPRODUCT($L32:$Q32,TRANSPOSE('Migration Matrix - total'!Q$18:Q$23)))+$K32*($B33-1)*F33</f>
        <v>20783.737384364384</v>
      </c>
      <c r="AF33" s="60" cm="1">
        <f t="array" ref="AF33">IF(($A33-$A$4)&lt;=short_term,SUMPRODUCT($L32:$Q32,TRANSPOSE('Migration Matrix - total'!R$6:R$11)),SUMPRODUCT($L32:$Q32,TRANSPOSE('Migration Matrix - total'!R$18:R$23)))+$K32*($B33-1)*G33</f>
        <v>13099.586008677579</v>
      </c>
      <c r="AG33" s="60" cm="1">
        <f t="array" ref="AG33">IF(($A33-$A$4)&lt;=short_term,SUMPRODUCT($L32:$Q32,TRANSPOSE('Migration Matrix - total'!S$6:S$11)),SUMPRODUCT($L32:$Q32,TRANSPOSE('Migration Matrix - total'!S$18:S$23)))+$K32*($B33-1)*H33</f>
        <v>20754.795036823722</v>
      </c>
      <c r="AJ33" s="60" cm="1">
        <f t="array" ref="AJ33" xml:space="preserve"> L32* IF(($A33-$A$4) &lt;= short_term, 1-INDEX('Migration Matrix - total'!$D$6:$I$11, RIGHT(AJ$2,1), RIGHT(AJ$2,1)), 1-INDEX('Migration Matrix - total'!$D$18:$I$23, RIGHT(AJ$2,1), RIGHT(AJ$2,1)))</f>
        <v>30195.546711453408</v>
      </c>
      <c r="AK33" s="60" cm="1">
        <f t="array" ref="AK33" xml:space="preserve"> M32* IF(($A33-$A$4) &lt;= short_term, 1-INDEX('Migration Matrix - total'!$D$6:$I$11, RIGHT(AK$2,1), RIGHT(AK$2,1)), 1-INDEX('Migration Matrix - total'!$D$18:$I$23, RIGHT(AK$2,1), RIGHT(AK$2,1)))</f>
        <v>25254.228108496867</v>
      </c>
      <c r="AL33" s="60" cm="1">
        <f t="array" ref="AL33" xml:space="preserve"> N32* IF(($A33-$A$4) &lt;= short_term, 1-INDEX('Migration Matrix - total'!$D$6:$I$11, RIGHT(AL$2,1), RIGHT(AL$2,1)), 1-INDEX('Migration Matrix - total'!$D$18:$I$23, RIGHT(AL$2,1), RIGHT(AL$2,1)))</f>
        <v>21457.281046516298</v>
      </c>
      <c r="AM33" s="60" cm="1">
        <f t="array" ref="AM33" xml:space="preserve"> O32* IF(($A33-$A$4) &lt;= short_term, 1-INDEX('Migration Matrix - total'!$D$6:$I$11, RIGHT(AM$2,1), RIGHT(AM$2,1)), 1-INDEX('Migration Matrix - total'!$D$18:$I$23, RIGHT(AM$2,1), RIGHT(AM$2,1)))</f>
        <v>3614.2494388351033</v>
      </c>
      <c r="AN33" s="60" cm="1">
        <f t="array" ref="AN33" xml:space="preserve"> P32* IF(($A33-$A$4) &lt;= short_term, 1-INDEX('Migration Matrix - total'!$D$6:$I$11, RIGHT(AN$2,1), RIGHT(AN$2,1)), 1-INDEX('Migration Matrix - total'!$D$18:$I$23, RIGHT(AN$2,1), RIGHT(AN$2,1)))</f>
        <v>6895.1588736145659</v>
      </c>
      <c r="AO33" s="60" cm="1">
        <f t="array" ref="AO33" xml:space="preserve"> Q32* IF(($A33-$A$4) &lt;= short_term, 1-INDEX('Migration Matrix - total'!$D$6:$I$11, RIGHT(AO$2,1), RIGHT(AO$2,1)), 1-INDEX('Migration Matrix - total'!$D$18:$I$23, RIGHT(AO$2,1), RIGHT(AO$2,1)))</f>
        <v>1581.1862524845012</v>
      </c>
      <c r="AP33" s="61">
        <f t="shared" si="22"/>
        <v>0</v>
      </c>
      <c r="AR33" s="118" cm="1">
        <f t="array" ref="AR33" xml:space="preserve"> IF(($A33-$A$4) &lt;= short_term, SUMPRODUCT($L32:$Q32, TRANSPOSE('Migration Matrix - vol'!C$65:C$70)), SUMPRODUCT($L32:$Q32, TRANSPOSE('Migration Matrix - vol'!C$77:C$82)))</f>
        <v>3113.5117096716299</v>
      </c>
      <c r="AS33" s="118" cm="1">
        <f t="array" ref="AS33" xml:space="preserve"> IF(($A33-$A$4) &lt;= short_term, SUMPRODUCT($L32:$Q32, TRANSPOSE('Migration Matrix - vol'!D$65:D$70)), SUMPRODUCT($L32:$Q32, TRANSPOSE('Migration Matrix - vol'!D$77:D$82)))</f>
        <v>0</v>
      </c>
      <c r="AT33" s="118" cm="1">
        <f t="array" ref="AT33" xml:space="preserve"> IF(($A33-$A$4) &lt;= short_term, SUMPRODUCT($L32:$Q32, TRANSPOSE('Migration Matrix - vol'!E$65:E$70)), SUMPRODUCT($L32:$Q32, TRANSPOSE('Migration Matrix - vol'!E$77:E$82)))</f>
        <v>6539.2224343717717</v>
      </c>
      <c r="AU33" s="118" cm="1">
        <f t="array" ref="AU33" xml:space="preserve"> IF(($A33-$A$4) &lt;= short_term, SUMPRODUCT($L32:$Q32, TRANSPOSE('Migration Matrix - vol'!F$65:F$70)), SUMPRODUCT($L32:$Q32, TRANSPOSE('Migration Matrix - vol'!F$77:F$82)))</f>
        <v>9951.9588905464279</v>
      </c>
      <c r="AV33" s="118" cm="1">
        <f t="array" ref="AV33" xml:space="preserve"> IF(($A33-$A$4) &lt;= short_term, SUMPRODUCT($L32:$Q32, TRANSPOSE('Migration Matrix - vol'!G$65:G$70)), SUMPRODUCT($L32:$Q32, TRANSPOSE('Migration Matrix - vol'!G$77:G$82)))</f>
        <v>2258.8607429277149</v>
      </c>
      <c r="AW33" s="118" cm="1">
        <f t="array" ref="AW33" xml:space="preserve"> IF(($A33-$A$4) &lt;= short_term, SUMPRODUCT($L32:$Q32, TRANSPOSE('Migration Matrix - vol'!H$65:H$70)), SUMPRODUCT($L32:$Q32, TRANSPOSE('Migration Matrix - vol'!H$77:H$82)))</f>
        <v>9408.0315981634576</v>
      </c>
      <c r="AZ33" s="60" cm="1">
        <f t="array" ref="AZ33" xml:space="preserve"> L32* IF(($A33-$A$4) &lt;= short_term, 1-INDEX('Migration Matrix - vol'!$AF$65:$AK$70, RIGHT(AZ$2,1), RIGHT(AZ$2,1)), 1-INDEX('Migration Matrix - vol'!$AF$77:$AK$82, RIGHT(AZ$2,1), RIGHT(AZ$2,1)))</f>
        <v>10277.132174100427</v>
      </c>
      <c r="BA33" s="60" cm="1">
        <f t="array" ref="BA33" xml:space="preserve"> M32* IF(($A33-$A$4) &lt;= short_term, 1-INDEX('Migration Matrix - vol'!$AF$65:$AK$70, RIGHT(BA$2,1), RIGHT(BA$2,1)), 1-INDEX('Migration Matrix - vol'!$AF$77:$AK$82, RIGHT(BA$2,1), RIGHT(BA$2,1)))</f>
        <v>11294.303714638574</v>
      </c>
      <c r="BB33" s="60" cm="1">
        <f t="array" ref="BB33" xml:space="preserve"> N32* IF(($A33-$A$4) &lt;= short_term, 1-INDEX('Migration Matrix - vol'!$AF$65:$AK$70, RIGHT(BB$2,1), RIGHT(BB$2,1)), 1-INDEX('Migration Matrix - vol'!$AF$77:$AK$82, RIGHT(BB$2,1), RIGHT(BB$2,1)))</f>
        <v>5737.6183275833728</v>
      </c>
      <c r="BC33" s="60" cm="1">
        <f t="array" ref="BC33" xml:space="preserve"> O32* IF(($A33-$A$4) &lt;= short_term, 1-INDEX('Migration Matrix - vol'!$AF$65:$AK$70, RIGHT(BC$2,1), RIGHT(BC$2,1)), 1-INDEX('Migration Matrix - vol'!$AF$77:$AK$82, RIGHT(BC$2,1), RIGHT(BC$2,1)))</f>
        <v>0</v>
      </c>
      <c r="BD33" s="60" cm="1">
        <f t="array" ref="BD33" xml:space="preserve"> P32* IF(($A33-$A$4) &lt;= short_term, 1-INDEX('Migration Matrix - vol'!$AF$65:$AK$70, RIGHT(BD$2,1), RIGHT(BD$2,1)), 1-INDEX('Migration Matrix - vol'!$AF$77:$AK$82, RIGHT(BD$2,1), RIGHT(BD$2,1)))</f>
        <v>3418.6038669756599</v>
      </c>
      <c r="BE33" s="60" cm="1">
        <f t="array" ref="BE33" xml:space="preserve"> Q32* IF(($A33-$A$4) &lt;= short_term, 1-INDEX('Migration Matrix - vol'!$AF$65:$AK$70, RIGHT(BE$2,1), RIGHT(BE$2,1)), 1-INDEX('Migration Matrix - vol'!$AF$77:$AK$82, RIGHT(BE$2,1), RIGHT(BE$2,1)))</f>
        <v>543.92729238297079</v>
      </c>
      <c r="BH33" s="118" cm="1">
        <f t="array" ref="BH33" xml:space="preserve"> SUMPRODUCT($L32:$Q32, TRANSPOSE('Migration Matrix - invol'!M$66:M$71))</f>
        <v>7558.6433928557726</v>
      </c>
      <c r="BI33" s="118" cm="1">
        <f t="array" ref="BI33" xml:space="preserve"> SUMPRODUCT($L32:$Q32, TRANSPOSE('Migration Matrix - invol'!N$66:N$71))</f>
        <v>8742.6687059782271</v>
      </c>
      <c r="BJ33" s="118" cm="1">
        <f t="array" ref="BJ33" xml:space="preserve"> SUMPRODUCT($L32:$Q32, TRANSPOSE('Migration Matrix - invol'!O$66:O$71))</f>
        <v>8405.4857586577509</v>
      </c>
      <c r="BK33" s="118" cm="1">
        <f t="array" ref="BK33" xml:space="preserve"> SUMPRODUCT($L32:$Q32, TRANSPOSE('Migration Matrix - invol'!P$66:P$71))</f>
        <v>10831.778493817957</v>
      </c>
      <c r="BL33" s="118" cm="1">
        <f t="array" ref="BL33" xml:space="preserve"> SUMPRODUCT($L32:$Q32, TRANSPOSE('Migration Matrix - invol'!Q$66:Q$71))</f>
        <v>10840.725265749865</v>
      </c>
      <c r="BM33" s="118" cm="1">
        <f t="array" ref="BM33" xml:space="preserve"> SUMPRODUCT($L32:$Q32, TRANSPOSE('Migration Matrix - invol'!R$66:R$71))</f>
        <v>11346.763438660266</v>
      </c>
      <c r="BP33" s="169">
        <f xml:space="preserve"> SUMPRODUCT($L32:$Q32, 'Migration Matrix - invol'!$M$66:$R$66)</f>
        <v>8654.6661336067573</v>
      </c>
      <c r="BQ33" s="169">
        <f xml:space="preserve"> SUMPRODUCT($L32:$Q32, 'Migration Matrix - invol'!$M$67:$R$67)</f>
        <v>10641.646562530022</v>
      </c>
      <c r="BR33" s="169">
        <f xml:space="preserve"> SUMPRODUCT($L32:$Q32, 'Migration Matrix - invol'!$M$68:$R$68)</f>
        <v>8762.1368182554852</v>
      </c>
      <c r="BS33" s="169">
        <f xml:space="preserve"> SUMPRODUCT($L32:$Q32, 'Migration Matrix - invol'!$M$69:$R$69)</f>
        <v>7848.7806000934543</v>
      </c>
      <c r="BT33" s="169">
        <f xml:space="preserve"> SUMPRODUCT($L32:$Q32, 'Migration Matrix - invol'!$M$70:$R$70)</f>
        <v>8146.3671158771067</v>
      </c>
      <c r="BU33" s="169">
        <f xml:space="preserve"> SUMPRODUCT($L32:$Q32, 'Migration Matrix - invol'!$M$71:$R$71)</f>
        <v>3936.6643218067638</v>
      </c>
      <c r="BX33" s="61">
        <f t="shared" si="26"/>
        <v>0</v>
      </c>
      <c r="BY33" s="61">
        <f t="shared" si="27"/>
        <v>0</v>
      </c>
      <c r="BZ33" s="61">
        <f t="shared" si="28"/>
        <v>0</v>
      </c>
      <c r="CA33" s="61">
        <f t="shared" si="29"/>
        <v>-1.8189894035458565E-12</v>
      </c>
      <c r="CB33" s="61">
        <f t="shared" si="30"/>
        <v>0</v>
      </c>
      <c r="CC33" s="61">
        <f t="shared" si="31"/>
        <v>-1.8189894035458565E-12</v>
      </c>
    </row>
    <row r="34" spans="1:81">
      <c r="A34">
        <f t="shared" si="12"/>
        <v>2050</v>
      </c>
      <c r="B34" s="40">
        <f>Population!B39</f>
        <v>1</v>
      </c>
      <c r="C34" s="117">
        <f t="shared" si="24"/>
        <v>0.16666666666666666</v>
      </c>
      <c r="D34" s="117">
        <f t="shared" si="24"/>
        <v>0.16666666666666666</v>
      </c>
      <c r="E34" s="117">
        <f t="shared" si="24"/>
        <v>0.16666666666666666</v>
      </c>
      <c r="F34" s="117">
        <f t="shared" si="24"/>
        <v>0.16666666666666666</v>
      </c>
      <c r="G34" s="117">
        <f t="shared" si="24"/>
        <v>0.16666666666666666</v>
      </c>
      <c r="H34" s="117">
        <f t="shared" si="24"/>
        <v>0.16666666666666666</v>
      </c>
      <c r="I34" s="116">
        <f t="shared" si="25"/>
        <v>0</v>
      </c>
      <c r="K34" s="52">
        <f>Population!L39</f>
        <v>18379116</v>
      </c>
      <c r="L34" s="114" cm="1">
        <f t="array" ref="L34">IF(($A34-$A$4) &lt;= short_term, SUMPRODUCT($L33:$Q33, TRANSPOSE('Migration Matrix - total'!D$6:D$11)), SUMPRODUCT($L33:$Q33, TRANSPOSE('Migration Matrix - total'!D$18:D$23)))+$K33*($B34-1)*C34</f>
        <v>5754073.9624043321</v>
      </c>
      <c r="M34" s="114" cm="1">
        <f t="array" ref="M34">IF(($A34-$A$4) &lt;= short_term, SUMPRODUCT($L33:$Q33, TRANSPOSE('Migration Matrix - total'!E$6:E$11)), SUMPRODUCT($L33:$Q33, TRANSPOSE('Migration Matrix - total'!E$18:E$23)))+$K33*($B34-1)*D34</f>
        <v>3786915.6349551431</v>
      </c>
      <c r="N34" s="114" cm="1">
        <f t="array" ref="N34">IF(($A34-$A$4) &lt;= short_term, SUMPRODUCT($L33:$Q33, TRANSPOSE('Migration Matrix - total'!F$6:F$11)), SUMPRODUCT($L33:$Q33, TRANSPOSE('Migration Matrix - total'!F$18:F$23)))+$K33*($B34-1)*E34</f>
        <v>4838257.077728753</v>
      </c>
      <c r="O34" s="114" cm="1">
        <f t="array" ref="O34">IF(($A34-$A$4) &lt;= short_term, SUMPRODUCT($L33:$Q33, TRANSPOSE('Migration Matrix - total'!G$6:G$11)), SUMPRODUCT($L33:$Q33, TRANSPOSE('Migration Matrix - total'!G$18:G$23)))+$K33*($B34-1)*F34</f>
        <v>1584186.4183578147</v>
      </c>
      <c r="P34" s="114" cm="1">
        <f t="array" ref="P34">IF(($A34-$A$4) &lt;= short_term, SUMPRODUCT($L33:$Q33, TRANSPOSE('Migration Matrix - total'!H$6:H$11)), SUMPRODUCT($L33:$Q33, TRANSPOSE('Migration Matrix - total'!H$18:H$23)))+$K33*($B34-1)*G34</f>
        <v>1457604.1385844084</v>
      </c>
      <c r="Q34" s="114" cm="1">
        <f t="array" ref="Q34">IF(($A34-$A$4) &lt;= short_term, SUMPRODUCT($L33:$Q33, TRANSPOSE('Migration Matrix - total'!I$6:I$11)), SUMPRODUCT($L33:$Q33, TRANSPOSE('Migration Matrix - total'!I$18:I$23)))+$K33*($B34-1)*H34</f>
        <v>958078.76796955417</v>
      </c>
      <c r="R34" s="115">
        <f t="shared" si="0"/>
        <v>0</v>
      </c>
      <c r="T34" s="120">
        <f t="shared" si="13"/>
        <v>0.31307675311502092</v>
      </c>
      <c r="U34" s="120">
        <f t="shared" si="14"/>
        <v>0.20604449283388507</v>
      </c>
      <c r="V34" s="120">
        <f t="shared" si="15"/>
        <v>0.26324754018249585</v>
      </c>
      <c r="W34" s="120">
        <f t="shared" si="16"/>
        <v>8.6194919187506866E-2</v>
      </c>
      <c r="X34" s="120">
        <f t="shared" si="17"/>
        <v>7.9307630387903755E-2</v>
      </c>
      <c r="Y34" s="120">
        <f t="shared" si="18"/>
        <v>5.212866429318766E-2</v>
      </c>
      <c r="AB34" s="60" cm="1">
        <f t="array" ref="AB34">IF(($A34-$A$4)&lt;=short_term,SUMPRODUCT($L33:$Q33,TRANSPOSE('Migration Matrix - total'!N$6:N$11)),SUMPRODUCT($L33:$Q33,TRANSPOSE('Migration Matrix - total'!N$18:N$23)))+$K33*($B34-1)*C34</f>
        <v>10665.091181743832</v>
      </c>
      <c r="AC34" s="60" cm="1">
        <f t="array" ref="AC34">IF(($A34-$A$4)&lt;=short_term,SUMPRODUCT($L33:$Q33,TRANSPOSE('Migration Matrix - total'!O$6:O$11)),SUMPRODUCT($L33:$Q33,TRANSPOSE('Migration Matrix - total'!O$18:O$23)))+$K33*($B34-1)*D34</f>
        <v>8740.3555041673972</v>
      </c>
      <c r="AD34" s="60" cm="1">
        <f t="array" ref="AD34">IF(($A34-$A$4)&lt;=short_term,SUMPRODUCT($L33:$Q33,TRANSPOSE('Migration Matrix - total'!P$6:P$11)),SUMPRODUCT($L33:$Q33,TRANSPOSE('Migration Matrix - total'!P$18:P$23)))+$K33*($B34-1)*E34</f>
        <v>14916.876469249972</v>
      </c>
      <c r="AE34" s="60" cm="1">
        <f t="array" ref="AE34">IF(($A34-$A$4)&lt;=short_term,SUMPRODUCT($L33:$Q33,TRANSPOSE('Migration Matrix - total'!Q$6:Q$11)),SUMPRODUCT($L33:$Q33,TRANSPOSE('Migration Matrix - total'!Q$18:Q$23)))+$K33*($B34-1)*F34</f>
        <v>20751.169200382839</v>
      </c>
      <c r="AF34" s="60" cm="1">
        <f t="array" ref="AF34">IF(($A34-$A$4)&lt;=short_term,SUMPRODUCT($L33:$Q33,TRANSPOSE('Migration Matrix - total'!R$6:R$11)),SUMPRODUCT($L33:$Q33,TRANSPOSE('Migration Matrix - total'!R$18:R$23)))+$K33*($B34-1)*G34</f>
        <v>13072.461067193361</v>
      </c>
      <c r="AG34" s="60" cm="1">
        <f t="array" ref="AG34">IF(($A34-$A$4)&lt;=short_term,SUMPRODUCT($L33:$Q33,TRANSPOSE('Migration Matrix - total'!S$6:S$11)),SUMPRODUCT($L33:$Q33,TRANSPOSE('Migration Matrix - total'!S$18:S$23)))+$K33*($B34-1)*H34</f>
        <v>20714.563001303042</v>
      </c>
      <c r="AJ34" s="60" cm="1">
        <f t="array" ref="AJ34" xml:space="preserve"> L33* IF(($A34-$A$4) &lt;= short_term, 1-INDEX('Migration Matrix - total'!$D$6:$I$11, RIGHT(AJ$2,1), RIGHT(AJ$2,1)), 1-INDEX('Migration Matrix - total'!$D$18:$I$23, RIGHT(AJ$2,1), RIGHT(AJ$2,1)))</f>
        <v>30093.783060017489</v>
      </c>
      <c r="AK34" s="60" cm="1">
        <f t="array" ref="AK34" xml:space="preserve"> M33* IF(($A34-$A$4) &lt;= short_term, 1-INDEX('Migration Matrix - total'!$D$6:$I$11, RIGHT(AK$2,1), RIGHT(AK$2,1)), 1-INDEX('Migration Matrix - total'!$D$18:$I$23, RIGHT(AK$2,1), RIGHT(AK$2,1)))</f>
        <v>25145.064486083629</v>
      </c>
      <c r="AL34" s="60" cm="1">
        <f t="array" ref="AL34" xml:space="preserve"> N33* IF(($A34-$A$4) &lt;= short_term, 1-INDEX('Migration Matrix - total'!$D$6:$I$11, RIGHT(AL$2,1), RIGHT(AL$2,1)), 1-INDEX('Migration Matrix - total'!$D$18:$I$23, RIGHT(AL$2,1), RIGHT(AL$2,1)))</f>
        <v>21428.475850764302</v>
      </c>
      <c r="AM34" s="60" cm="1">
        <f t="array" ref="AM34" xml:space="preserve"> O33* IF(($A34-$A$4) &lt;= short_term, 1-INDEX('Migration Matrix - total'!$D$6:$I$11, RIGHT(AM$2,1), RIGHT(AM$2,1)), 1-INDEX('Migration Matrix - total'!$D$18:$I$23, RIGHT(AM$2,1), RIGHT(AM$2,1)))</f>
        <v>3654.2868667328466</v>
      </c>
      <c r="AN34" s="60" cm="1">
        <f t="array" ref="AN34" xml:space="preserve"> P33* IF(($A34-$A$4) &lt;= short_term, 1-INDEX('Migration Matrix - total'!$D$6:$I$11, RIGHT(AN$2,1), RIGHT(AN$2,1)), 1-INDEX('Migration Matrix - total'!$D$18:$I$23, RIGHT(AN$2,1), RIGHT(AN$2,1)))</f>
        <v>6924.7596010451543</v>
      </c>
      <c r="AO34" s="60" cm="1">
        <f t="array" ref="AO34" xml:space="preserve"> Q33* IF(($A34-$A$4) &lt;= short_term, 1-INDEX('Migration Matrix - total'!$D$6:$I$11, RIGHT(AO$2,1), RIGHT(AO$2,1)), 1-INDEX('Migration Matrix - total'!$D$18:$I$23, RIGHT(AO$2,1), RIGHT(AO$2,1)))</f>
        <v>1614.1465593969149</v>
      </c>
      <c r="AP34" s="61">
        <f t="shared" si="22"/>
        <v>0</v>
      </c>
      <c r="AR34" s="118" cm="1">
        <f t="array" ref="AR34" xml:space="preserve"> IF(($A34-$A$4) &lt;= short_term, SUMPRODUCT($L33:$Q33, TRANSPOSE('Migration Matrix - vol'!C$65:C$70)), SUMPRODUCT($L33:$Q33, TRANSPOSE('Migration Matrix - vol'!C$77:C$82)))</f>
        <v>3107.4165785139567</v>
      </c>
      <c r="AS34" s="118" cm="1">
        <f t="array" ref="AS34" xml:space="preserve"> IF(($A34-$A$4) &lt;= short_term, SUMPRODUCT($L33:$Q33, TRANSPOSE('Migration Matrix - vol'!D$65:D$70)), SUMPRODUCT($L33:$Q33, TRANSPOSE('Migration Matrix - vol'!D$77:D$82)))</f>
        <v>0</v>
      </c>
      <c r="AT34" s="118" cm="1">
        <f t="array" ref="AT34" xml:space="preserve"> IF(($A34-$A$4) &lt;= short_term, SUMPRODUCT($L33:$Q33, TRANSPOSE('Migration Matrix - vol'!E$65:E$70)), SUMPRODUCT($L33:$Q33, TRANSPOSE('Migration Matrix - vol'!E$77:E$82)))</f>
        <v>6521.5821295022261</v>
      </c>
      <c r="AU34" s="118" cm="1">
        <f t="array" ref="AU34" xml:space="preserve"> IF(($A34-$A$4) &lt;= short_term, SUMPRODUCT($L33:$Q33, TRANSPOSE('Migration Matrix - vol'!F$65:F$70)), SUMPRODUCT($L33:$Q33, TRANSPOSE('Migration Matrix - vol'!F$77:F$82)))</f>
        <v>9941.8056997051208</v>
      </c>
      <c r="AV34" s="118" cm="1">
        <f t="array" ref="AV34" xml:space="preserve"> IF(($A34-$A$4) &lt;= short_term, SUMPRODUCT($L33:$Q33, TRANSPOSE('Migration Matrix - vol'!G$65:G$70)), SUMPRODUCT($L33:$Q33, TRANSPOSE('Migration Matrix - vol'!G$77:G$82)))</f>
        <v>2249.0966186723363</v>
      </c>
      <c r="AW34" s="118" cm="1">
        <f t="array" ref="AW34" xml:space="preserve"> IF(($A34-$A$4) &lt;= short_term, SUMPRODUCT($L33:$Q33, TRANSPOSE('Migration Matrix - vol'!H$65:H$70)), SUMPRODUCT($L33:$Q33, TRANSPOSE('Migration Matrix - vol'!H$77:H$82)))</f>
        <v>9386.5400779717584</v>
      </c>
      <c r="AZ34" s="60" cm="1">
        <f t="array" ref="AZ34" xml:space="preserve"> L33* IF(($A34-$A$4) &lt;= short_term, 1-INDEX('Migration Matrix - vol'!$AF$65:$AK$70, RIGHT(AZ$2,1), RIGHT(AZ$2,1)), 1-INDEX('Migration Matrix - vol'!$AF$77:$AK$82, RIGHT(AZ$2,1), RIGHT(AZ$2,1)))</f>
        <v>10242.49665296481</v>
      </c>
      <c r="BA34" s="60" cm="1">
        <f t="array" ref="BA34" xml:space="preserve"> M33* IF(($A34-$A$4) &lt;= short_term, 1-INDEX('Migration Matrix - vol'!$AF$65:$AK$70, RIGHT(BA$2,1), RIGHT(BA$2,1)), 1-INDEX('Migration Matrix - vol'!$AF$77:$AK$82, RIGHT(BA$2,1), RIGHT(BA$2,1)))</f>
        <v>11245.483093361681</v>
      </c>
      <c r="BB34" s="60" cm="1">
        <f t="array" ref="BB34" xml:space="preserve"> N33* IF(($A34-$A$4) &lt;= short_term, 1-INDEX('Migration Matrix - vol'!$AF$65:$AK$70, RIGHT(BB$2,1), RIGHT(BB$2,1)), 1-INDEX('Migration Matrix - vol'!$AF$77:$AK$82, RIGHT(BB$2,1), RIGHT(BB$2,1)))</f>
        <v>5729.9158969390619</v>
      </c>
      <c r="BC34" s="60" cm="1">
        <f t="array" ref="BC34" xml:space="preserve"> O33* IF(($A34-$A$4) &lt;= short_term, 1-INDEX('Migration Matrix - vol'!$AF$65:$AK$70, RIGHT(BC$2,1), RIGHT(BC$2,1)), 1-INDEX('Migration Matrix - vol'!$AF$77:$AK$82, RIGHT(BC$2,1), RIGHT(BC$2,1)))</f>
        <v>0</v>
      </c>
      <c r="BD34" s="60" cm="1">
        <f t="array" ref="BD34" xml:space="preserve"> P33* IF(($A34-$A$4) &lt;= short_term, 1-INDEX('Migration Matrix - vol'!$AF$65:$AK$70, RIGHT(BD$2,1), RIGHT(BD$2,1)), 1-INDEX('Migration Matrix - vol'!$AF$77:$AK$82, RIGHT(BD$2,1), RIGHT(BD$2,1)))</f>
        <v>3433.2798393664825</v>
      </c>
      <c r="BE34" s="60" cm="1">
        <f t="array" ref="BE34" xml:space="preserve"> Q33* IF(($A34-$A$4) &lt;= short_term, 1-INDEX('Migration Matrix - vol'!$AF$65:$AK$70, RIGHT(BE$2,1), RIGHT(BE$2,1)), 1-INDEX('Migration Matrix - vol'!$AF$77:$AK$82, RIGHT(BE$2,1), RIGHT(BE$2,1)))</f>
        <v>555.26562173336254</v>
      </c>
      <c r="BH34" s="118" cm="1">
        <f t="array" ref="BH34" xml:space="preserve"> SUMPRODUCT($L33:$Q33, TRANSPOSE('Migration Matrix - invol'!M$66:M$71))</f>
        <v>7557.6746032298752</v>
      </c>
      <c r="BI34" s="118" cm="1">
        <f t="array" ref="BI34" xml:space="preserve"> SUMPRODUCT($L33:$Q33, TRANSPOSE('Migration Matrix - invol'!N$66:N$71))</f>
        <v>8740.3555041673972</v>
      </c>
      <c r="BJ34" s="118" cm="1">
        <f t="array" ref="BJ34" xml:space="preserve"> SUMPRODUCT($L33:$Q33, TRANSPOSE('Migration Matrix - invol'!O$66:O$71))</f>
        <v>8395.2943397477466</v>
      </c>
      <c r="BK34" s="118" cm="1">
        <f t="array" ref="BK34" xml:space="preserve"> SUMPRODUCT($L33:$Q33, TRANSPOSE('Migration Matrix - invol'!P$66:P$71))</f>
        <v>10809.363500677717</v>
      </c>
      <c r="BL34" s="118" cm="1">
        <f t="array" ref="BL34" xml:space="preserve"> SUMPRODUCT($L33:$Q33, TRANSPOSE('Migration Matrix - invol'!Q$66:Q$71))</f>
        <v>10823.364448521022</v>
      </c>
      <c r="BM34" s="118" cm="1">
        <f t="array" ref="BM34" xml:space="preserve"> SUMPRODUCT($L33:$Q33, TRANSPOSE('Migration Matrix - invol'!R$66:R$71))</f>
        <v>11328.022923331282</v>
      </c>
      <c r="BP34" s="169">
        <f xml:space="preserve"> SUMPRODUCT($L33:$Q33, 'Migration Matrix - invol'!$M$66:$R$66)</f>
        <v>8668.1227426048899</v>
      </c>
      <c r="BQ34" s="169">
        <f xml:space="preserve"> SUMPRODUCT($L33:$Q33, 'Migration Matrix - invol'!$M$67:$R$67)</f>
        <v>10653.715162757293</v>
      </c>
      <c r="BR34" s="169">
        <f xml:space="preserve"> SUMPRODUCT($L33:$Q33, 'Migration Matrix - invol'!$M$68:$R$68)</f>
        <v>8766.4117742112176</v>
      </c>
      <c r="BS34" s="169">
        <f xml:space="preserve"> SUMPRODUCT($L33:$Q33, 'Migration Matrix - invol'!$M$69:$R$69)</f>
        <v>7840.773114513906</v>
      </c>
      <c r="BT34" s="169">
        <f xml:space="preserve"> SUMPRODUCT($L33:$Q33, 'Migration Matrix - invol'!$M$70:$R$70)</f>
        <v>8143.4004268149038</v>
      </c>
      <c r="BU34" s="169">
        <f xml:space="preserve"> SUMPRODUCT($L33:$Q33, 'Migration Matrix - invol'!$M$71:$R$71)</f>
        <v>3932.3517194334786</v>
      </c>
      <c r="BX34" s="61">
        <f t="shared" si="26"/>
        <v>0</v>
      </c>
      <c r="BY34" s="61">
        <f t="shared" si="27"/>
        <v>0</v>
      </c>
      <c r="BZ34" s="61">
        <f t="shared" si="28"/>
        <v>0</v>
      </c>
      <c r="CA34" s="61">
        <f t="shared" si="29"/>
        <v>1.8189894035458565E-12</v>
      </c>
      <c r="CB34" s="61">
        <f t="shared" si="30"/>
        <v>1.8189894035458565E-12</v>
      </c>
      <c r="CC34" s="61">
        <f t="shared" si="31"/>
        <v>1.8189894035458565E-12</v>
      </c>
    </row>
    <row r="35" spans="1:81">
      <c r="A35">
        <f t="shared" si="12"/>
        <v>2051</v>
      </c>
      <c r="B35" s="40">
        <f>Population!B40</f>
        <v>1</v>
      </c>
      <c r="C35" s="117">
        <f t="shared" si="24"/>
        <v>0.16666666666666666</v>
      </c>
      <c r="D35" s="117">
        <f t="shared" si="24"/>
        <v>0.16666666666666666</v>
      </c>
      <c r="E35" s="117">
        <f t="shared" si="24"/>
        <v>0.16666666666666666</v>
      </c>
      <c r="F35" s="117">
        <f t="shared" si="24"/>
        <v>0.16666666666666666</v>
      </c>
      <c r="G35" s="117">
        <f t="shared" si="24"/>
        <v>0.16666666666666666</v>
      </c>
      <c r="H35" s="117">
        <f t="shared" si="24"/>
        <v>0.16666666666666666</v>
      </c>
      <c r="I35" s="116">
        <f t="shared" si="25"/>
        <v>0</v>
      </c>
      <c r="K35" s="52">
        <f>Population!L40</f>
        <v>18379116</v>
      </c>
      <c r="L35" s="114" cm="1">
        <f t="array" ref="L35">IF(($A35-$A$4) &lt;= short_term, SUMPRODUCT($L34:$Q34, TRANSPOSE('Migration Matrix - total'!D$6:D$11)), SUMPRODUCT($L34:$Q34, TRANSPOSE('Migration Matrix - total'!D$18:D$23)))+$K34*($B35-1)*C35</f>
        <v>5734739.5073491568</v>
      </c>
      <c r="M35" s="114" cm="1">
        <f t="array" ref="M35">IF(($A35-$A$4) &lt;= short_term, SUMPRODUCT($L34:$Q34, TRANSPOSE('Migration Matrix - total'!E$6:E$11)), SUMPRODUCT($L34:$Q34, TRANSPOSE('Migration Matrix - total'!E$18:E$23)))+$K34*($B35-1)*D35</f>
        <v>3770617.0580262206</v>
      </c>
      <c r="N35" s="114" cm="1">
        <f t="array" ref="N35">IF(($A35-$A$4) &lt;= short_term, SUMPRODUCT($L34:$Q34, TRANSPOSE('Migration Matrix - total'!F$6:F$11)), SUMPRODUCT($L34:$Q34, TRANSPOSE('Migration Matrix - total'!F$18:F$23)))+$K34*($B35-1)*E35</f>
        <v>4831746.5987758376</v>
      </c>
      <c r="O35" s="114" cm="1">
        <f t="array" ref="O35">IF(($A35-$A$4) &lt;= short_term, SUMPRODUCT($L34:$Q34, TRANSPOSE('Migration Matrix - total'!G$6:G$11)), SUMPRODUCT($L34:$Q34, TRANSPOSE('Migration Matrix - total'!G$18:G$23)))+$K34*($B35-1)*F35</f>
        <v>1601211.0073962384</v>
      </c>
      <c r="P35" s="114" cm="1">
        <f t="array" ref="P35">IF(($A35-$A$4) &lt;= short_term, SUMPRODUCT($L34:$Q34, TRANSPOSE('Migration Matrix - total'!H$6:H$11)), SUMPRODUCT($L34:$Q34, TRANSPOSE('Migration Matrix - total'!H$18:H$23)))+$K34*($B35-1)*G35</f>
        <v>1463695.5415932697</v>
      </c>
      <c r="Q35" s="114" cm="1">
        <f t="array" ref="Q35">IF(($A35-$A$4) &lt;= short_term, SUMPRODUCT($L34:$Q34, TRANSPOSE('Migration Matrix - total'!I$6:I$11)), SUMPRODUCT($L34:$Q34, TRANSPOSE('Migration Matrix - total'!I$18:I$23)))+$K34*($B35-1)*H35</f>
        <v>977106.28685928381</v>
      </c>
      <c r="R35" s="115">
        <f t="shared" si="0"/>
        <v>0</v>
      </c>
      <c r="T35" s="120">
        <f t="shared" si="13"/>
        <v>0.31202477351735275</v>
      </c>
      <c r="U35" s="120">
        <f t="shared" si="14"/>
        <v>0.20515769409291607</v>
      </c>
      <c r="V35" s="120">
        <f t="shared" si="15"/>
        <v>0.26289330775080999</v>
      </c>
      <c r="W35" s="120">
        <f t="shared" si="16"/>
        <v>8.7121219943126632E-2</v>
      </c>
      <c r="X35" s="120">
        <f t="shared" si="17"/>
        <v>7.9639061073082579E-2</v>
      </c>
      <c r="Y35" s="120">
        <f t="shared" si="18"/>
        <v>5.3163943622711964E-2</v>
      </c>
      <c r="AB35" s="60" cm="1">
        <f t="array" ref="AB35">IF(($A35-$A$4)&lt;=short_term,SUMPRODUCT($L34:$Q34,TRANSPOSE('Migration Matrix - total'!N$6:N$11)),SUMPRODUCT($L34:$Q34,TRANSPOSE('Migration Matrix - total'!N$18:N$23)))+$K34*($B35-1)*C35</f>
        <v>10658.057965917793</v>
      </c>
      <c r="AC35" s="60" cm="1">
        <f t="array" ref="AC35">IF(($A35-$A$4)&lt;=short_term,SUMPRODUCT($L34:$Q34,TRANSPOSE('Migration Matrix - total'!O$6:O$11)),SUMPRODUCT($L34:$Q34,TRANSPOSE('Migration Matrix - total'!O$18:O$23)))+$K34*($B35-1)*D35</f>
        <v>8738.0303597855</v>
      </c>
      <c r="AD35" s="60" cm="1">
        <f t="array" ref="AD35">IF(($A35-$A$4)&lt;=short_term,SUMPRODUCT($L34:$Q34,TRANSPOSE('Migration Matrix - total'!P$6:P$11)),SUMPRODUCT($L34:$Q34,TRANSPOSE('Migration Matrix - total'!P$18:P$23)))+$K34*($B35-1)*E35</f>
        <v>14889.196007775745</v>
      </c>
      <c r="AE35" s="60" cm="1">
        <f t="array" ref="AE35">IF(($A35-$A$4)&lt;=short_term,SUMPRODUCT($L34:$Q34,TRANSPOSE('Migration Matrix - total'!Q$6:Q$11)),SUMPRODUCT($L34:$Q34,TRANSPOSE('Migration Matrix - total'!Q$18:Q$23)))+$K34*($B35-1)*F35</f>
        <v>20718.744024455242</v>
      </c>
      <c r="AF35" s="60" cm="1">
        <f t="array" ref="AF35">IF(($A35-$A$4)&lt;=short_term,SUMPRODUCT($L34:$Q34,TRANSPOSE('Migration Matrix - total'!R$6:R$11)),SUMPRODUCT($L34:$Q34,TRANSPOSE('Migration Matrix - total'!R$18:R$23)))+$K34*($B35-1)*G35</f>
        <v>13045.492704605227</v>
      </c>
      <c r="AG35" s="60" cm="1">
        <f t="array" ref="AG35">IF(($A35-$A$4)&lt;=short_term,SUMPRODUCT($L34:$Q34,TRANSPOSE('Migration Matrix - total'!S$6:S$11)),SUMPRODUCT($L34:$Q34,TRANSPOSE('Migration Matrix - total'!S$18:S$23)))+$K34*($B35-1)*H35</f>
        <v>20674.499935068234</v>
      </c>
      <c r="AJ35" s="60" cm="1">
        <f t="array" ref="AJ35" xml:space="preserve"> L34* IF(($A35-$A$4) &lt;= short_term, 1-INDEX('Migration Matrix - total'!$D$6:$I$11, RIGHT(AJ$2,1), RIGHT(AJ$2,1)), 1-INDEX('Migration Matrix - total'!$D$18:$I$23, RIGHT(AJ$2,1), RIGHT(AJ$2,1)))</f>
        <v>29992.513021093895</v>
      </c>
      <c r="AK35" s="60" cm="1">
        <f t="array" ref="AK35" xml:space="preserve"> M34* IF(($A35-$A$4) &lt;= short_term, 1-INDEX('Migration Matrix - total'!$D$6:$I$11, RIGHT(AK$2,1), RIGHT(AK$2,1)), 1-INDEX('Migration Matrix - total'!$D$18:$I$23, RIGHT(AK$2,1), RIGHT(AK$2,1)))</f>
        <v>25036.607288707848</v>
      </c>
      <c r="AL35" s="60" cm="1">
        <f t="array" ref="AL35" xml:space="preserve"> N34* IF(($A35-$A$4) &lt;= short_term, 1-INDEX('Migration Matrix - total'!$D$6:$I$11, RIGHT(AL$2,1), RIGHT(AL$2,1)), 1-INDEX('Migration Matrix - total'!$D$18:$I$23, RIGHT(AL$2,1), RIGHT(AL$2,1)))</f>
        <v>21399.674960691704</v>
      </c>
      <c r="AM35" s="60" cm="1">
        <f t="array" ref="AM35" xml:space="preserve"> O34* IF(($A35-$A$4) &lt;= short_term, 1-INDEX('Migration Matrix - total'!$D$6:$I$11, RIGHT(AM$2,1), RIGHT(AM$2,1)), 1-INDEX('Migration Matrix - total'!$D$18:$I$23, RIGHT(AM$2,1), RIGHT(AM$2,1)))</f>
        <v>3694.1549860315326</v>
      </c>
      <c r="AN35" s="60" cm="1">
        <f t="array" ref="AN35" xml:space="preserve"> P34* IF(($A35-$A$4) &lt;= short_term, 1-INDEX('Migration Matrix - total'!$D$6:$I$11, RIGHT(AN$2,1), RIGHT(AN$2,1)), 1-INDEX('Migration Matrix - total'!$D$18:$I$23, RIGHT(AN$2,1), RIGHT(AN$2,1)))</f>
        <v>6954.0896957440982</v>
      </c>
      <c r="AO35" s="60" cm="1">
        <f t="array" ref="AO35" xml:space="preserve"> Q34* IF(($A35-$A$4) &lt;= short_term, 1-INDEX('Migration Matrix - total'!$D$6:$I$11, RIGHT(AO$2,1), RIGHT(AO$2,1)), 1-INDEX('Migration Matrix - total'!$D$18:$I$23, RIGHT(AO$2,1), RIGHT(AO$2,1)))</f>
        <v>1646.981045338568</v>
      </c>
      <c r="AP35" s="61">
        <f t="shared" si="22"/>
        <v>0</v>
      </c>
      <c r="AR35" s="118" cm="1">
        <f t="array" ref="AR35" xml:space="preserve"> IF(($A35-$A$4) &lt;= short_term, SUMPRODUCT($L34:$Q34, TRANSPOSE('Migration Matrix - vol'!C$65:C$70)), SUMPRODUCT($L34:$Q34, TRANSPOSE('Migration Matrix - vol'!C$77:C$82)))</f>
        <v>3101.3510886694885</v>
      </c>
      <c r="AS35" s="118" cm="1">
        <f t="array" ref="AS35" xml:space="preserve"> IF(($A35-$A$4) &lt;= short_term, SUMPRODUCT($L34:$Q34, TRANSPOSE('Migration Matrix - vol'!D$65:D$70)), SUMPRODUCT($L34:$Q34, TRANSPOSE('Migration Matrix - vol'!D$77:D$82)))</f>
        <v>0</v>
      </c>
      <c r="AT35" s="118" cm="1">
        <f t="array" ref="AT35" xml:space="preserve"> IF(($A35-$A$4) &lt;= short_term, SUMPRODUCT($L34:$Q34, TRANSPOSE('Migration Matrix - vol'!E$65:E$70)), SUMPRODUCT($L34:$Q34, TRANSPOSE('Migration Matrix - vol'!E$77:E$82)))</f>
        <v>6504.0274667096246</v>
      </c>
      <c r="AU35" s="118" cm="1">
        <f t="array" ref="AU35" xml:space="preserve"> IF(($A35-$A$4) &lt;= short_term, SUMPRODUCT($L34:$Q34, TRANSPOSE('Migration Matrix - vol'!F$65:F$70)), SUMPRODUCT($L34:$Q34, TRANSPOSE('Migration Matrix - vol'!F$77:F$82)))</f>
        <v>9931.695444252211</v>
      </c>
      <c r="AV35" s="118" cm="1">
        <f t="array" ref="AV35" xml:space="preserve"> IF(($A35-$A$4) &lt;= short_term, SUMPRODUCT($L34:$Q34, TRANSPOSE('Migration Matrix - vol'!G$65:G$70)), SUMPRODUCT($L34:$Q34, TRANSPOSE('Migration Matrix - vol'!G$77:G$82)))</f>
        <v>2239.3956805012072</v>
      </c>
      <c r="AW35" s="118" cm="1">
        <f t="array" ref="AW35" xml:space="preserve"> IF(($A35-$A$4) &lt;= short_term, SUMPRODUCT($L34:$Q34, TRANSPOSE('Migration Matrix - vol'!H$65:H$70)), SUMPRODUCT($L34:$Q34, TRANSPOSE('Migration Matrix - vol'!H$77:H$82)))</f>
        <v>9365.1347755204533</v>
      </c>
      <c r="AZ35" s="60" cm="1">
        <f t="array" ref="AZ35" xml:space="preserve"> L34* IF(($A35-$A$4) &lt;= short_term, 1-INDEX('Migration Matrix - vol'!$AF$65:$AK$70, RIGHT(AZ$2,1), RIGHT(AZ$2,1)), 1-INDEX('Migration Matrix - vol'!$AF$77:$AK$82, RIGHT(AZ$2,1), RIGHT(AZ$2,1)))</f>
        <v>10208.029134120407</v>
      </c>
      <c r="BA35" s="60" cm="1">
        <f t="array" ref="BA35" xml:space="preserve"> M34* IF(($A35-$A$4) &lt;= short_term, 1-INDEX('Migration Matrix - vol'!$AF$65:$AK$70, RIGHT(BA$2,1), RIGHT(BA$2,1)), 1-INDEX('Migration Matrix - vol'!$AF$77:$AK$82, RIGHT(BA$2,1), RIGHT(BA$2,1)))</f>
        <v>11196.978402506034</v>
      </c>
      <c r="BB35" s="60" cm="1">
        <f t="array" ref="BB35" xml:space="preserve"> N34* IF(($A35-$A$4) &lt;= short_term, 1-INDEX('Migration Matrix - vol'!$AF$65:$AK$70, RIGHT(BB$2,1), RIGHT(BB$2,1)), 1-INDEX('Migration Matrix - vol'!$AF$77:$AK$82, RIGHT(BB$2,1), RIGHT(BB$2,1)))</f>
        <v>5722.2146176216584</v>
      </c>
      <c r="BC35" s="60" cm="1">
        <f t="array" ref="BC35" xml:space="preserve"> O34* IF(($A35-$A$4) &lt;= short_term, 1-INDEX('Migration Matrix - vol'!$AF$65:$AK$70, RIGHT(BC$2,1), RIGHT(BC$2,1)), 1-INDEX('Migration Matrix - vol'!$AF$77:$AK$82, RIGHT(BC$2,1), RIGHT(BC$2,1)))</f>
        <v>0</v>
      </c>
      <c r="BD35" s="60" cm="1">
        <f t="array" ref="BD35" xml:space="preserve"> P34* IF(($A35-$A$4) &lt;= short_term, 1-INDEX('Migration Matrix - vol'!$AF$65:$AK$70, RIGHT(BD$2,1), RIGHT(BD$2,1)), 1-INDEX('Migration Matrix - vol'!$AF$77:$AK$82, RIGHT(BD$2,1), RIGHT(BD$2,1)))</f>
        <v>3447.8216326731258</v>
      </c>
      <c r="BE35" s="60" cm="1">
        <f t="array" ref="BE35" xml:space="preserve"> Q34* IF(($A35-$A$4) &lt;= short_term, 1-INDEX('Migration Matrix - vol'!$AF$65:$AK$70, RIGHT(BE$2,1), RIGHT(BE$2,1)), 1-INDEX('Migration Matrix - vol'!$AF$77:$AK$82, RIGHT(BE$2,1), RIGHT(BE$2,1)))</f>
        <v>566.56066873175848</v>
      </c>
      <c r="BH35" s="118" cm="1">
        <f t="array" ref="BH35" xml:space="preserve"> SUMPRODUCT($L34:$Q34, TRANSPOSE('Migration Matrix - invol'!M$66:M$71))</f>
        <v>7556.7068772483035</v>
      </c>
      <c r="BI35" s="118" cm="1">
        <f t="array" ref="BI35" xml:space="preserve"> SUMPRODUCT($L34:$Q34, TRANSPOSE('Migration Matrix - invol'!N$66:N$71))</f>
        <v>8738.0303597855</v>
      </c>
      <c r="BJ35" s="118" cm="1">
        <f t="array" ref="BJ35" xml:space="preserve"> SUMPRODUCT($L34:$Q34, TRANSPOSE('Migration Matrix - invol'!O$66:O$71))</f>
        <v>8385.1685410661212</v>
      </c>
      <c r="BK35" s="118" cm="1">
        <f t="array" ref="BK35" xml:space="preserve"> SUMPRODUCT($L34:$Q34, TRANSPOSE('Migration Matrix - invol'!P$66:P$71))</f>
        <v>10787.048580203033</v>
      </c>
      <c r="BL35" s="118" cm="1">
        <f t="array" ref="BL35" xml:space="preserve"> SUMPRODUCT($L34:$Q34, TRANSPOSE('Migration Matrix - invol'!Q$66:Q$71))</f>
        <v>10806.097024104021</v>
      </c>
      <c r="BM35" s="118" cm="1">
        <f t="array" ref="BM35" xml:space="preserve"> SUMPRODUCT($L34:$Q34, TRANSPOSE('Migration Matrix - invol'!R$66:R$71))</f>
        <v>11309.365159547779</v>
      </c>
      <c r="BP35" s="169">
        <f xml:space="preserve"> SUMPRODUCT($L34:$Q34, 'Migration Matrix - invol'!$M$66:$R$66)</f>
        <v>8681.5140790526821</v>
      </c>
      <c r="BQ35" s="169">
        <f xml:space="preserve"> SUMPRODUCT($L34:$Q34, 'Migration Matrix - invol'!$M$67:$R$67)</f>
        <v>10665.705664061321</v>
      </c>
      <c r="BR35" s="169">
        <f xml:space="preserve"> SUMPRODUCT($L34:$Q34, 'Migration Matrix - invol'!$M$68:$R$68)</f>
        <v>8770.6858648238485</v>
      </c>
      <c r="BS35" s="169">
        <f xml:space="preserve"> SUMPRODUCT($L34:$Q34, 'Migration Matrix - invol'!$M$69:$R$69)</f>
        <v>7832.7994906541699</v>
      </c>
      <c r="BT35" s="169">
        <f xml:space="preserve"> SUMPRODUCT($L34:$Q34, 'Migration Matrix - invol'!$M$70:$R$70)</f>
        <v>8140.4609142690033</v>
      </c>
      <c r="BU35" s="169">
        <f xml:space="preserve"> SUMPRODUCT($L34:$Q34, 'Migration Matrix - invol'!$M$71:$R$71)</f>
        <v>3928.0555757994043</v>
      </c>
      <c r="BX35" s="61">
        <f t="shared" si="26"/>
        <v>9.0949470177292824E-13</v>
      </c>
      <c r="BY35" s="61">
        <f t="shared" si="27"/>
        <v>0</v>
      </c>
      <c r="BZ35" s="61">
        <f t="shared" si="28"/>
        <v>-1.8189894035458565E-12</v>
      </c>
      <c r="CA35" s="61">
        <f t="shared" si="29"/>
        <v>-1.8189894035458565E-12</v>
      </c>
      <c r="CB35" s="61">
        <f t="shared" si="30"/>
        <v>-1.8189894035458565E-12</v>
      </c>
      <c r="CC35" s="61">
        <f t="shared" si="31"/>
        <v>1.8189894035458565E-12</v>
      </c>
    </row>
    <row r="36" spans="1:81">
      <c r="A36">
        <f t="shared" si="12"/>
        <v>2052</v>
      </c>
      <c r="B36" s="40">
        <f>Population!B41</f>
        <v>1</v>
      </c>
      <c r="C36" s="117">
        <f t="shared" si="24"/>
        <v>0.16666666666666666</v>
      </c>
      <c r="D36" s="117">
        <f t="shared" si="24"/>
        <v>0.16666666666666666</v>
      </c>
      <c r="E36" s="117">
        <f t="shared" si="24"/>
        <v>0.16666666666666666</v>
      </c>
      <c r="F36" s="117">
        <f t="shared" si="24"/>
        <v>0.16666666666666666</v>
      </c>
      <c r="G36" s="117">
        <f t="shared" si="24"/>
        <v>0.16666666666666666</v>
      </c>
      <c r="H36" s="117">
        <f t="shared" si="24"/>
        <v>0.16666666666666666</v>
      </c>
      <c r="I36" s="116">
        <f t="shared" si="25"/>
        <v>0</v>
      </c>
      <c r="K36" s="52">
        <f>Population!L41</f>
        <v>18379116</v>
      </c>
      <c r="L36" s="114" cm="1">
        <f t="array" ref="L36">IF(($A36-$A$4) &lt;= short_term, SUMPRODUCT($L35:$Q35, TRANSPOSE('Migration Matrix - total'!D$6:D$11)), SUMPRODUCT($L35:$Q35, TRANSPOSE('Migration Matrix - total'!D$18:D$23)))+$K35*($B36-1)*C36</f>
        <v>5715498.828438025</v>
      </c>
      <c r="M36" s="114" cm="1">
        <f t="array" ref="M36">IF(($A36-$A$4) &lt;= short_term, SUMPRODUCT($L35:$Q35, TRANSPOSE('Migration Matrix - total'!E$6:E$11)), SUMPRODUCT($L35:$Q35, TRANSPOSE('Migration Matrix - total'!E$18:E$23)))+$K35*($B36-1)*D36</f>
        <v>3754423.8997265841</v>
      </c>
      <c r="N36" s="114" cm="1">
        <f t="array" ref="N36">IF(($A36-$A$4) &lt;= short_term, SUMPRODUCT($L35:$Q35, TRANSPOSE('Migration Matrix - total'!F$6:F$11)), SUMPRODUCT($L35:$Q35, TRANSPOSE('Migration Matrix - total'!F$18:F$23)))+$K35*($B36-1)*E36</f>
        <v>4825237.3856862718</v>
      </c>
      <c r="O36" s="114" cm="1">
        <f t="array" ref="O36">IF(($A36-$A$4) &lt;= short_term, SUMPRODUCT($L35:$Q35, TRANSPOSE('Migration Matrix - total'!G$6:G$11)), SUMPRODUCT($L35:$Q35, TRANSPOSE('Migration Matrix - total'!G$18:G$23)))+$K35*($B36-1)*F36</f>
        <v>1618163.6140670311</v>
      </c>
      <c r="P36" s="114" cm="1">
        <f t="array" ref="P36">IF(($A36-$A$4) &lt;= short_term, SUMPRODUCT($L35:$Q35, TRANSPOSE('Migration Matrix - total'!H$6:H$11)), SUMPRODUCT($L35:$Q35, TRANSPOSE('Migration Matrix - total'!H$18:H$23)))+$K35*($B36-1)*G36</f>
        <v>1469731.0703578119</v>
      </c>
      <c r="Q36" s="114" cm="1">
        <f t="array" ref="Q36">IF(($A36-$A$4) &lt;= short_term, SUMPRODUCT($L35:$Q35, TRANSPOSE('Migration Matrix - total'!I$6:I$11)), SUMPRODUCT($L35:$Q35, TRANSPOSE('Migration Matrix - total'!I$18:I$23)))+$K35*($B36-1)*H36</f>
        <v>996061.20172428177</v>
      </c>
      <c r="R36" s="115">
        <f t="shared" ref="R36:R54" si="32">SUM(L36:Q36)-K36</f>
        <v>0</v>
      </c>
      <c r="T36" s="120">
        <f t="shared" si="13"/>
        <v>0.31097789624038624</v>
      </c>
      <c r="U36" s="120">
        <f t="shared" si="14"/>
        <v>0.20427663113539207</v>
      </c>
      <c r="V36" s="120">
        <f t="shared" si="15"/>
        <v>0.26253914419421859</v>
      </c>
      <c r="W36" s="120">
        <f t="shared" si="16"/>
        <v>8.8043604168287007E-2</v>
      </c>
      <c r="X36" s="120">
        <f t="shared" si="17"/>
        <v>7.996745166404147E-2</v>
      </c>
      <c r="Y36" s="120">
        <f t="shared" si="18"/>
        <v>5.4195272597674524E-2</v>
      </c>
      <c r="AB36" s="60" cm="1">
        <f t="array" ref="AB36">IF(($A36-$A$4)&lt;=short_term,SUMPRODUCT($L35:$Q35,TRANSPOSE('Migration Matrix - total'!N$6:N$11)),SUMPRODUCT($L35:$Q35,TRANSPOSE('Migration Matrix - total'!N$18:N$23)))+$K35*($B36-1)*C36</f>
        <v>10651.05527069344</v>
      </c>
      <c r="AC36" s="60" cm="1">
        <f t="array" ref="AC36">IF(($A36-$A$4)&lt;=short_term,SUMPRODUCT($L35:$Q35,TRANSPOSE('Migration Matrix - total'!O$6:O$11)),SUMPRODUCT($L35:$Q35,TRANSPOSE('Migration Matrix - total'!O$18:O$23)))+$K35*($B36-1)*D36</f>
        <v>8735.6934673570759</v>
      </c>
      <c r="AD36" s="60" cm="1">
        <f t="array" ref="AD36">IF(($A36-$A$4)&lt;=short_term,SUMPRODUCT($L35:$Q35,TRANSPOSE('Migration Matrix - total'!P$6:P$11)),SUMPRODUCT($L35:$Q35,TRANSPOSE('Migration Matrix - total'!P$18:P$23)))+$K35*($B36-1)*E36</f>
        <v>14861.665936724254</v>
      </c>
      <c r="AE36" s="60" cm="1">
        <f t="array" ref="AE36">IF(($A36-$A$4)&lt;=short_term,SUMPRODUCT($L35:$Q35,TRANSPOSE('Migration Matrix - total'!Q$6:Q$11)),SUMPRODUCT($L35:$Q35,TRANSPOSE('Migration Matrix - total'!Q$18:Q$23)))+$K35*($B36-1)*F36</f>
        <v>20686.461195813274</v>
      </c>
      <c r="AF36" s="60" cm="1">
        <f t="array" ref="AF36">IF(($A36-$A$4)&lt;=short_term,SUMPRODUCT($L35:$Q35,TRANSPOSE('Migration Matrix - total'!R$6:R$11)),SUMPRODUCT($L35:$Q35,TRANSPOSE('Migration Matrix - total'!R$18:R$23)))+$K35*($B36-1)*G36</f>
        <v>13018.679960439567</v>
      </c>
      <c r="AG36" s="60" cm="1">
        <f t="array" ref="AG36">IF(($A36-$A$4)&lt;=short_term,SUMPRODUCT($L35:$Q35,TRANSPOSE('Migration Matrix - total'!S$6:S$11)),SUMPRODUCT($L35:$Q35,TRANSPOSE('Migration Matrix - total'!S$18:S$23)))+$K35*($B36-1)*H36</f>
        <v>20634.605082065278</v>
      </c>
      <c r="AJ36" s="60" cm="1">
        <f t="array" ref="AJ36" xml:space="preserve"> L35* IF(($A36-$A$4) &lt;= short_term, 1-INDEX('Migration Matrix - total'!$D$6:$I$11, RIGHT(AJ$2,1), RIGHT(AJ$2,1)), 1-INDEX('Migration Matrix - total'!$D$18:$I$23, RIGHT(AJ$2,1), RIGHT(AJ$2,1)))</f>
        <v>29891.734181825064</v>
      </c>
      <c r="AK36" s="60" cm="1">
        <f t="array" ref="AK36" xml:space="preserve"> M35* IF(($A36-$A$4) &lt;= short_term, 1-INDEX('Migration Matrix - total'!$D$6:$I$11, RIGHT(AK$2,1), RIGHT(AK$2,1)), 1-INDEX('Migration Matrix - total'!$D$18:$I$23, RIGHT(AK$2,1), RIGHT(AK$2,1)))</f>
        <v>24928.851766993124</v>
      </c>
      <c r="AL36" s="60" cm="1">
        <f t="array" ref="AL36" xml:space="preserve"> N35* IF(($A36-$A$4) &lt;= short_term, 1-INDEX('Migration Matrix - total'!$D$6:$I$11, RIGHT(AL$2,1), RIGHT(AL$2,1)), 1-INDEX('Migration Matrix - total'!$D$18:$I$23, RIGHT(AL$2,1), RIGHT(AL$2,1)))</f>
        <v>21370.879026289596</v>
      </c>
      <c r="AM36" s="60" cm="1">
        <f t="array" ref="AM36" xml:space="preserve"> O35* IF(($A36-$A$4) &lt;= short_term, 1-INDEX('Migration Matrix - total'!$D$6:$I$11, RIGHT(AM$2,1), RIGHT(AM$2,1)), 1-INDEX('Migration Matrix - total'!$D$18:$I$23, RIGHT(AM$2,1), RIGHT(AM$2,1)))</f>
        <v>3733.8545250205266</v>
      </c>
      <c r="AN36" s="60" cm="1">
        <f t="array" ref="AN36" xml:space="preserve"> P35* IF(($A36-$A$4) &lt;= short_term, 1-INDEX('Migration Matrix - total'!$D$6:$I$11, RIGHT(AN$2,1), RIGHT(AN$2,1)), 1-INDEX('Migration Matrix - total'!$D$18:$I$23, RIGHT(AN$2,1), RIGHT(AN$2,1)))</f>
        <v>6983.1511958971405</v>
      </c>
      <c r="AO36" s="60" cm="1">
        <f t="array" ref="AO36" xml:space="preserve"> Q35* IF(($A36-$A$4) &lt;= short_term, 1-INDEX('Migration Matrix - total'!$D$6:$I$11, RIGHT(AO$2,1), RIGHT(AO$2,1)), 1-INDEX('Migration Matrix - total'!$D$18:$I$23, RIGHT(AO$2,1), RIGHT(AO$2,1)))</f>
        <v>1679.6902170673397</v>
      </c>
      <c r="AP36" s="61">
        <f t="shared" si="22"/>
        <v>0</v>
      </c>
      <c r="AR36" s="118" cm="1">
        <f t="array" ref="AR36" xml:space="preserve"> IF(($A36-$A$4) &lt;= short_term, SUMPRODUCT($L35:$Q35, TRANSPOSE('Migration Matrix - vol'!C$65:C$70)), SUMPRODUCT($L35:$Q35, TRANSPOSE('Migration Matrix - vol'!C$77:C$82)))</f>
        <v>3095.3150679628957</v>
      </c>
      <c r="AS36" s="118" cm="1">
        <f t="array" ref="AS36" xml:space="preserve"> IF(($A36-$A$4) &lt;= short_term, SUMPRODUCT($L35:$Q35, TRANSPOSE('Migration Matrix - vol'!D$65:D$70)), SUMPRODUCT($L35:$Q35, TRANSPOSE('Migration Matrix - vol'!D$77:D$82)))</f>
        <v>0</v>
      </c>
      <c r="AT36" s="118" cm="1">
        <f t="array" ref="AT36" xml:space="preserve"> IF(($A36-$A$4) &lt;= short_term, SUMPRODUCT($L35:$Q35, TRANSPOSE('Migration Matrix - vol'!E$65:E$70)), SUMPRODUCT($L35:$Q35, TRANSPOSE('Migration Matrix - vol'!E$77:E$82)))</f>
        <v>6486.55800007787</v>
      </c>
      <c r="AU36" s="118" cm="1">
        <f t="array" ref="AU36" xml:space="preserve"> IF(($A36-$A$4) &lt;= short_term, SUMPRODUCT($L35:$Q35, TRANSPOSE('Migration Matrix - vol'!F$65:F$70)), SUMPRODUCT($L35:$Q35, TRANSPOSE('Migration Matrix - vol'!F$77:F$82)))</f>
        <v>9921.6279394989924</v>
      </c>
      <c r="AV36" s="118" cm="1">
        <f t="array" ref="AV36" xml:space="preserve"> IF(($A36-$A$4) &lt;= short_term, SUMPRODUCT($L35:$Q35, TRANSPOSE('Migration Matrix - vol'!G$65:G$70)), SUMPRODUCT($L35:$Q35, TRANSPOSE('Migration Matrix - vol'!G$77:G$82)))</f>
        <v>2229.7575036070502</v>
      </c>
      <c r="AW36" s="118" cm="1">
        <f t="array" ref="AW36" xml:space="preserve"> IF(($A36-$A$4) &lt;= short_term, SUMPRODUCT($L35:$Q35, TRANSPOSE('Migration Matrix - vol'!H$65:H$70)), SUMPRODUCT($L35:$Q35, TRANSPOSE('Migration Matrix - vol'!H$77:H$82)))</f>
        <v>9343.8153317963734</v>
      </c>
      <c r="AZ36" s="60" cm="1">
        <f t="array" ref="AZ36" xml:space="preserve"> L35* IF(($A36-$A$4) &lt;= short_term, 1-INDEX('Migration Matrix - vol'!$AF$65:$AK$70, RIGHT(AZ$2,1), RIGHT(AZ$2,1)), 1-INDEX('Migration Matrix - vol'!$AF$77:$AK$82, RIGHT(AZ$2,1), RIGHT(AZ$2,1)))</f>
        <v>10173.728796344925</v>
      </c>
      <c r="BA36" s="60" cm="1">
        <f t="array" ref="BA36" xml:space="preserve"> M35* IF(($A36-$A$4) &lt;= short_term, 1-INDEX('Migration Matrix - vol'!$AF$65:$AK$70, RIGHT(BA$2,1), RIGHT(BA$2,1)), 1-INDEX('Migration Matrix - vol'!$AF$77:$AK$82, RIGHT(BA$2,1), RIGHT(BA$2,1)))</f>
        <v>11148.787518035251</v>
      </c>
      <c r="BB36" s="60" cm="1">
        <f t="array" ref="BB36" xml:space="preserve"> N35* IF(($A36-$A$4) &lt;= short_term, 1-INDEX('Migration Matrix - vol'!$AF$65:$AK$70, RIGHT(BB$2,1), RIGHT(BB$2,1)), 1-INDEX('Migration Matrix - vol'!$AF$77:$AK$82, RIGHT(BB$2,1), RIGHT(BB$2,1)))</f>
        <v>5714.5146634370039</v>
      </c>
      <c r="BC36" s="60" cm="1">
        <f t="array" ref="BC36" xml:space="preserve"> O35* IF(($A36-$A$4) &lt;= short_term, 1-INDEX('Migration Matrix - vol'!$AF$65:$AK$70, RIGHT(BC$2,1), RIGHT(BC$2,1)), 1-INDEX('Migration Matrix - vol'!$AF$77:$AK$82, RIGHT(BC$2,1), RIGHT(BC$2,1)))</f>
        <v>0</v>
      </c>
      <c r="BD36" s="60" cm="1">
        <f t="array" ref="BD36" xml:space="preserve"> P35* IF(($A36-$A$4) &lt;= short_term, 1-INDEX('Migration Matrix - vol'!$AF$65:$AK$70, RIGHT(BD$2,1), RIGHT(BD$2,1)), 1-INDEX('Migration Matrix - vol'!$AF$77:$AK$82, RIGHT(BD$2,1), RIGHT(BD$2,1)))</f>
        <v>3462.2302574233813</v>
      </c>
      <c r="BE36" s="60" cm="1">
        <f t="array" ref="BE36" xml:space="preserve"> Q35* IF(($A36-$A$4) &lt;= short_term, 1-INDEX('Migration Matrix - vol'!$AF$65:$AK$70, RIGHT(BE$2,1), RIGHT(BE$2,1)), 1-INDEX('Migration Matrix - vol'!$AF$77:$AK$82, RIGHT(BE$2,1), RIGHT(BE$2,1)))</f>
        <v>577.81260770261986</v>
      </c>
      <c r="BH36" s="118" cm="1">
        <f t="array" ref="BH36" xml:space="preserve"> SUMPRODUCT($L35:$Q35, TRANSPOSE('Migration Matrix - invol'!M$66:M$71))</f>
        <v>7555.7402027305434</v>
      </c>
      <c r="BI36" s="118" cm="1">
        <f t="array" ref="BI36" xml:space="preserve"> SUMPRODUCT($L35:$Q35, TRANSPOSE('Migration Matrix - invol'!N$66:N$71))</f>
        <v>8735.6934673570759</v>
      </c>
      <c r="BJ36" s="118" cm="1">
        <f t="array" ref="BJ36" xml:space="preserve"> SUMPRODUCT($L35:$Q35, TRANSPOSE('Migration Matrix - invol'!O$66:O$71))</f>
        <v>8375.1079366463837</v>
      </c>
      <c r="BK36" s="118" cm="1">
        <f t="array" ref="BK36" xml:space="preserve"> SUMPRODUCT($L35:$Q35, TRANSPOSE('Migration Matrix - invol'!P$66:P$71))</f>
        <v>10764.833256314283</v>
      </c>
      <c r="BL36" s="118" cm="1">
        <f t="array" ref="BL36" xml:space="preserve"> SUMPRODUCT($L35:$Q35, TRANSPOSE('Migration Matrix - invol'!Q$66:Q$71))</f>
        <v>10788.922456832519</v>
      </c>
      <c r="BM36" s="118" cm="1">
        <f t="array" ref="BM36" xml:space="preserve"> SUMPRODUCT($L35:$Q35, TRANSPOSE('Migration Matrix - invol'!R$66:R$71))</f>
        <v>11290.789750268908</v>
      </c>
      <c r="BP36" s="169">
        <f xml:space="preserve"> SUMPRODUCT($L35:$Q35, 'Migration Matrix - invol'!$M$66:$R$66)</f>
        <v>8694.84046209179</v>
      </c>
      <c r="BQ36" s="169">
        <f xml:space="preserve"> SUMPRODUCT($L35:$Q35, 'Migration Matrix - invol'!$M$67:$R$67)</f>
        <v>10677.618591510109</v>
      </c>
      <c r="BR36" s="169">
        <f xml:space="preserve"> SUMPRODUCT($L35:$Q35, 'Migration Matrix - invol'!$M$68:$R$68)</f>
        <v>8774.9589959300793</v>
      </c>
      <c r="BS36" s="169">
        <f xml:space="preserve"> SUMPRODUCT($L35:$Q35, 'Migration Matrix - invol'!$M$69:$R$69)</f>
        <v>7824.8595828563721</v>
      </c>
      <c r="BT36" s="169">
        <f xml:space="preserve"> SUMPRODUCT($L35:$Q35, 'Migration Matrix - invol'!$M$70:$R$70)</f>
        <v>8137.5483734647223</v>
      </c>
      <c r="BU36" s="169">
        <f xml:space="preserve"> SUMPRODUCT($L35:$Q35, 'Migration Matrix - invol'!$M$71:$R$71)</f>
        <v>3923.7758246263165</v>
      </c>
      <c r="BX36" s="61">
        <f t="shared" si="26"/>
        <v>0</v>
      </c>
      <c r="BY36" s="61">
        <f t="shared" si="27"/>
        <v>0</v>
      </c>
      <c r="BZ36" s="61">
        <f t="shared" si="28"/>
        <v>0</v>
      </c>
      <c r="CA36" s="61">
        <f t="shared" si="29"/>
        <v>-1.8189894035458565E-12</v>
      </c>
      <c r="CB36" s="61">
        <f t="shared" si="30"/>
        <v>-1.8189894035458565E-12</v>
      </c>
      <c r="CC36" s="61">
        <f t="shared" si="31"/>
        <v>-3.637978807091713E-12</v>
      </c>
    </row>
    <row r="37" spans="1:81">
      <c r="A37">
        <f t="shared" si="12"/>
        <v>2053</v>
      </c>
      <c r="B37" s="40">
        <f>Population!B42</f>
        <v>1</v>
      </c>
      <c r="C37" s="117">
        <f t="shared" si="24"/>
        <v>0.16666666666666666</v>
      </c>
      <c r="D37" s="117">
        <f t="shared" si="24"/>
        <v>0.16666666666666666</v>
      </c>
      <c r="E37" s="117">
        <f t="shared" si="24"/>
        <v>0.16666666666666666</v>
      </c>
      <c r="F37" s="117">
        <f t="shared" si="24"/>
        <v>0.16666666666666666</v>
      </c>
      <c r="G37" s="117">
        <f t="shared" si="24"/>
        <v>0.16666666666666666</v>
      </c>
      <c r="H37" s="117">
        <f t="shared" si="24"/>
        <v>0.16666666666666666</v>
      </c>
      <c r="I37" s="116">
        <f t="shared" si="25"/>
        <v>0</v>
      </c>
      <c r="K37" s="52">
        <f>Population!L42</f>
        <v>18379116</v>
      </c>
      <c r="L37" s="114" cm="1">
        <f t="array" ref="L37">IF(($A37-$A$4) &lt;= short_term, SUMPRODUCT($L36:$Q36, TRANSPOSE('Migration Matrix - total'!D$6:D$11)), SUMPRODUCT($L36:$Q36, TRANSPOSE('Migration Matrix - total'!D$18:D$23)))+$K36*($B37-1)*C37</f>
        <v>5696351.4672101727</v>
      </c>
      <c r="M37" s="114" cm="1">
        <f t="array" ref="M37">IF(($A37-$A$4) &lt;= short_term, SUMPRODUCT($L36:$Q36, TRANSPOSE('Migration Matrix - total'!E$6:E$11)), SUMPRODUCT($L36:$Q36, TRANSPOSE('Migration Matrix - total'!E$18:E$23)))+$K36*($B37-1)*D37</f>
        <v>3738335.4515419141</v>
      </c>
      <c r="N37" s="114" cm="1">
        <f t="array" ref="N37">IF(($A37-$A$4) &lt;= short_term, SUMPRODUCT($L36:$Q36, TRANSPOSE('Migration Matrix - total'!F$6:F$11)), SUMPRODUCT($L36:$Q36, TRANSPOSE('Migration Matrix - total'!F$18:F$23)))+$K36*($B37-1)*E37</f>
        <v>4818729.5823849067</v>
      </c>
      <c r="O37" s="114" cm="1">
        <f t="array" ref="O37">IF(($A37-$A$4) &lt;= short_term, SUMPRODUCT($L36:$Q36, TRANSPOSE('Migration Matrix - total'!G$6:G$11)), SUMPRODUCT($L36:$Q36, TRANSPOSE('Migration Matrix - total'!G$18:G$23)))+$K36*($B37-1)*F37</f>
        <v>1635044.5479152221</v>
      </c>
      <c r="P37" s="114" cm="1">
        <f t="array" ref="P37">IF(($A37-$A$4) &lt;= short_term, SUMPRODUCT($L36:$Q36, TRANSPOSE('Migration Matrix - total'!H$6:H$11)), SUMPRODUCT($L36:$Q36, TRANSPOSE('Migration Matrix - total'!H$18:H$23)))+$K36*($B37-1)*G37</f>
        <v>1475711.1461128006</v>
      </c>
      <c r="Q37" s="114" cm="1">
        <f t="array" ref="Q37">IF(($A37-$A$4) &lt;= short_term, SUMPRODUCT($L36:$Q36, TRANSPOSE('Migration Matrix - total'!I$6:I$11)), SUMPRODUCT($L36:$Q36, TRANSPOSE('Migration Matrix - total'!I$18:I$23)))+$K36*($B37-1)*H37</f>
        <v>1014943.8048349884</v>
      </c>
      <c r="R37" s="115">
        <f t="shared" si="32"/>
        <v>0</v>
      </c>
      <c r="T37" s="120">
        <f t="shared" ref="T37:T54" si="33">L37/SUM($L37:$Q37)</f>
        <v>0.30993609633946329</v>
      </c>
      <c r="U37" s="120">
        <f t="shared" ref="U37:U54" si="34">M37/SUM($L37:$Q37)</f>
        <v>0.20340126541134587</v>
      </c>
      <c r="V37" s="120">
        <f t="shared" ref="V37:V54" si="35">N37/SUM($L37:$Q37)</f>
        <v>0.26218505734361247</v>
      </c>
      <c r="W37" s="120">
        <f t="shared" si="16"/>
        <v>8.8962088705203335E-2</v>
      </c>
      <c r="X37" s="120">
        <f t="shared" si="17"/>
        <v>8.0292825079987543E-2</v>
      </c>
      <c r="Y37" s="120">
        <f t="shared" si="18"/>
        <v>5.5222667120387522E-2</v>
      </c>
      <c r="AB37" s="60" cm="1">
        <f t="array" ref="AB37">IF(($A37-$A$4)&lt;=short_term,SUMPRODUCT($L36:$Q36,TRANSPOSE('Migration Matrix - total'!N$6:N$11)),SUMPRODUCT($L36:$Q36,TRANSPOSE('Migration Matrix - total'!N$18:N$23)))+$K36*($B37-1)*C37</f>
        <v>10644.082913117678</v>
      </c>
      <c r="AC37" s="60" cm="1">
        <f t="array" ref="AC37">IF(($A37-$A$4)&lt;=short_term,SUMPRODUCT($L36:$Q36,TRANSPOSE('Migration Matrix - total'!O$6:O$11)),SUMPRODUCT($L36:$Q36,TRANSPOSE('Migration Matrix - total'!O$18:O$23)))+$K36*($B37-1)*D37</f>
        <v>8733.345019579272</v>
      </c>
      <c r="AD37" s="60" cm="1">
        <f t="array" ref="AD37">IF(($A37-$A$4)&lt;=short_term,SUMPRODUCT($L36:$Q36,TRANSPOSE('Migration Matrix - total'!P$6:P$11)),SUMPRODUCT($L36:$Q36,TRANSPOSE('Migration Matrix - total'!P$18:P$23)))+$K36*($B37-1)*E37</f>
        <v>14834.285389452763</v>
      </c>
      <c r="AE37" s="60" cm="1">
        <f t="array" ref="AE37">IF(($A37-$A$4)&lt;=short_term,SUMPRODUCT($L36:$Q36,TRANSPOSE('Migration Matrix - total'!Q$6:Q$11)),SUMPRODUCT($L36:$Q36,TRANSPOSE('Migration Matrix - total'!Q$18:Q$23)))+$K36*($B37-1)*F37</f>
        <v>20654.320056941098</v>
      </c>
      <c r="AF37" s="60" cm="1">
        <f t="array" ref="AF37">IF(($A37-$A$4)&lt;=short_term,SUMPRODUCT($L36:$Q36,TRANSPOSE('Migration Matrix - total'!R$6:R$11)),SUMPRODUCT($L36:$Q36,TRANSPOSE('Migration Matrix - total'!R$18:R$23)))+$K36*($B37-1)*G37</f>
        <v>12992.021880372335</v>
      </c>
      <c r="AG37" s="60" cm="1">
        <f t="array" ref="AG37">IF(($A37-$A$4)&lt;=short_term,SUMPRODUCT($L36:$Q36,TRANSPOSE('Migration Matrix - total'!S$6:S$11)),SUMPRODUCT($L36:$Q36,TRANSPOSE('Migration Matrix - total'!S$18:S$23)))+$K36*($B37-1)*H37</f>
        <v>20594.877689876987</v>
      </c>
      <c r="AJ37" s="60" cm="1">
        <f t="array" ref="AJ37" xml:space="preserve"> L36* IF(($A37-$A$4) &lt;= short_term, 1-INDEX('Migration Matrix - total'!$D$6:$I$11, RIGHT(AJ$2,1), RIGHT(AJ$2,1)), 1-INDEX('Migration Matrix - total'!$D$18:$I$23, RIGHT(AJ$2,1), RIGHT(AJ$2,1)))</f>
        <v>29791.44414096927</v>
      </c>
      <c r="AK37" s="60" cm="1">
        <f t="array" ref="AK37" xml:space="preserve"> M36* IF(($A37-$A$4) &lt;= short_term, 1-INDEX('Migration Matrix - total'!$D$6:$I$11, RIGHT(AK$2,1), RIGHT(AK$2,1)), 1-INDEX('Migration Matrix - total'!$D$18:$I$23, RIGHT(AK$2,1), RIGHT(AK$2,1)))</f>
        <v>24821.793204248916</v>
      </c>
      <c r="AL37" s="60" cm="1">
        <f t="array" ref="AL37" xml:space="preserve"> N36* IF(($A37-$A$4) &lt;= short_term, 1-INDEX('Migration Matrix - total'!$D$6:$I$11, RIGHT(AL$2,1), RIGHT(AL$2,1)), 1-INDEX('Migration Matrix - total'!$D$18:$I$23, RIGHT(AL$2,1), RIGHT(AL$2,1)))</f>
        <v>21342.088690817804</v>
      </c>
      <c r="AM37" s="60" cm="1">
        <f t="array" ref="AM37" xml:space="preserve"> O36* IF(($A37-$A$4) &lt;= short_term, 1-INDEX('Migration Matrix - total'!$D$6:$I$11, RIGHT(AM$2,1), RIGHT(AM$2,1)), 1-INDEX('Migration Matrix - total'!$D$18:$I$23, RIGHT(AM$2,1), RIGHT(AM$2,1)))</f>
        <v>3773.3862087500579</v>
      </c>
      <c r="AN37" s="60" cm="1">
        <f t="array" ref="AN37" xml:space="preserve"> P36* IF(($A37-$A$4) &lt;= short_term, 1-INDEX('Migration Matrix - total'!$D$6:$I$11, RIGHT(AN$2,1), RIGHT(AN$2,1)), 1-INDEX('Migration Matrix - total'!$D$18:$I$23, RIGHT(AN$2,1), RIGHT(AN$2,1)))</f>
        <v>7011.9461253837108</v>
      </c>
      <c r="AO37" s="60" cm="1">
        <f t="array" ref="AO37" xml:space="preserve"> Q36* IF(($A37-$A$4) &lt;= short_term, 1-INDEX('Migration Matrix - total'!$D$6:$I$11, RIGHT(AO$2,1), RIGHT(AO$2,1)), 1-INDEX('Migration Matrix - total'!$D$18:$I$23, RIGHT(AO$2,1), RIGHT(AO$2,1)))</f>
        <v>1712.2745791702791</v>
      </c>
      <c r="AP37" s="61">
        <f t="shared" si="22"/>
        <v>0</v>
      </c>
      <c r="AR37" s="118" cm="1">
        <f t="array" ref="AR37" xml:space="preserve"> IF(($A37-$A$4) &lt;= short_term, SUMPRODUCT($L36:$Q36, TRANSPOSE('Migration Matrix - vol'!C$65:C$70)), SUMPRODUCT($L36:$Q36, TRANSPOSE('Migration Matrix - vol'!C$77:C$82)))</f>
        <v>3089.3083453691693</v>
      </c>
      <c r="AS37" s="118" cm="1">
        <f t="array" ref="AS37" xml:space="preserve"> IF(($A37-$A$4) &lt;= short_term, SUMPRODUCT($L36:$Q36, TRANSPOSE('Migration Matrix - vol'!D$65:D$70)), SUMPRODUCT($L36:$Q36, TRANSPOSE('Migration Matrix - vol'!D$77:D$82)))</f>
        <v>0</v>
      </c>
      <c r="AT37" s="118" cm="1">
        <f t="array" ref="AT37" xml:space="preserve"> IF(($A37-$A$4) &lt;= short_term, SUMPRODUCT($L36:$Q36, TRANSPOSE('Migration Matrix - vol'!E$65:E$70)), SUMPRODUCT($L36:$Q36, TRANSPOSE('Migration Matrix - vol'!E$77:E$82)))</f>
        <v>6469.1732861590199</v>
      </c>
      <c r="AU37" s="118" cm="1">
        <f t="array" ref="AU37" xml:space="preserve"> IF(($A37-$A$4) &lt;= short_term, SUMPRODUCT($L36:$Q36, TRANSPOSE('Migration Matrix - vol'!F$65:F$70)), SUMPRODUCT($L36:$Q36, TRANSPOSE('Migration Matrix - vol'!F$77:F$82)))</f>
        <v>9911.6030015781726</v>
      </c>
      <c r="AV37" s="118" cm="1">
        <f t="array" ref="AV37" xml:space="preserve"> IF(($A37-$A$4) &lt;= short_term, SUMPRODUCT($L36:$Q36, TRANSPOSE('Migration Matrix - vol'!G$65:G$70)), SUMPRODUCT($L36:$Q36, TRANSPOSE('Migration Matrix - vol'!G$77:G$82)))</f>
        <v>2220.1816661061689</v>
      </c>
      <c r="AW37" s="118" cm="1">
        <f t="array" ref="AW37" xml:space="preserve"> IF(($A37-$A$4) &lt;= short_term, SUMPRODUCT($L36:$Q36, TRANSPOSE('Migration Matrix - vol'!H$65:H$70)), SUMPRODUCT($L36:$Q36, TRANSPOSE('Migration Matrix - vol'!H$77:H$82)))</f>
        <v>9322.5813893545292</v>
      </c>
      <c r="AZ37" s="60" cm="1">
        <f t="array" ref="AZ37" xml:space="preserve"> L36* IF(($A37-$A$4) &lt;= short_term, 1-INDEX('Migration Matrix - vol'!$AF$65:$AK$70, RIGHT(AZ$2,1), RIGHT(AZ$2,1)), 1-INDEX('Migration Matrix - vol'!$AF$77:$AK$82, RIGHT(AZ$2,1), RIGHT(AZ$2,1)))</f>
        <v>10139.59482236955</v>
      </c>
      <c r="BA37" s="60" cm="1">
        <f t="array" ref="BA37" xml:space="preserve"> M36* IF(($A37-$A$4) &lt;= short_term, 1-INDEX('Migration Matrix - vol'!$AF$65:$AK$70, RIGHT(BA$2,1), RIGHT(BA$2,1)), 1-INDEX('Migration Matrix - vol'!$AF$77:$AK$82, RIGHT(BA$2,1), RIGHT(BA$2,1)))</f>
        <v>11100.908330530843</v>
      </c>
      <c r="BB37" s="60" cm="1">
        <f t="array" ref="BB37" xml:space="preserve"> N36* IF(($A37-$A$4) &lt;= short_term, 1-INDEX('Migration Matrix - vol'!$AF$65:$AK$70, RIGHT(BB$2,1), RIGHT(BB$2,1)), 1-INDEX('Migration Matrix - vol'!$AF$77:$AK$82, RIGHT(BB$2,1), RIGHT(BB$2,1)))</f>
        <v>5706.8162063910195</v>
      </c>
      <c r="BC37" s="60" cm="1">
        <f t="array" ref="BC37" xml:space="preserve"> O36* IF(($A37-$A$4) &lt;= short_term, 1-INDEX('Migration Matrix - vol'!$AF$65:$AK$70, RIGHT(BC$2,1), RIGHT(BC$2,1)), 1-INDEX('Migration Matrix - vol'!$AF$77:$AK$82, RIGHT(BC$2,1), RIGHT(BC$2,1)))</f>
        <v>0</v>
      </c>
      <c r="BD37" s="60" cm="1">
        <f t="array" ref="BD37" xml:space="preserve"> P36* IF(($A37-$A$4) &lt;= short_term, 1-INDEX('Migration Matrix - vol'!$AF$65:$AK$70, RIGHT(BD$2,1), RIGHT(BD$2,1)), 1-INDEX('Migration Matrix - vol'!$AF$77:$AK$82, RIGHT(BD$2,1), RIGHT(BD$2,1)))</f>
        <v>3476.506717052001</v>
      </c>
      <c r="BE37" s="60" cm="1">
        <f t="array" ref="BE37" xml:space="preserve"> Q36* IF(($A37-$A$4) &lt;= short_term, 1-INDEX('Migration Matrix - vol'!$AF$65:$AK$70, RIGHT(BE$2,1), RIGHT(BE$2,1)), 1-INDEX('Migration Matrix - vol'!$AF$77:$AK$82, RIGHT(BE$2,1), RIGHT(BE$2,1)))</f>
        <v>589.02161222364271</v>
      </c>
      <c r="BH37" s="118" cm="1">
        <f t="array" ref="BH37" xml:space="preserve"> SUMPRODUCT($L36:$Q36, TRANSPOSE('Migration Matrix - invol'!M$66:M$71))</f>
        <v>7554.7745677485109</v>
      </c>
      <c r="BI37" s="118" cm="1">
        <f t="array" ref="BI37" xml:space="preserve"> SUMPRODUCT($L36:$Q36, TRANSPOSE('Migration Matrix - invol'!N$66:N$71))</f>
        <v>8733.345019579272</v>
      </c>
      <c r="BJ37" s="118" cm="1">
        <f t="array" ref="BJ37" xml:space="preserve"> SUMPRODUCT($L36:$Q36, TRANSPOSE('Migration Matrix - invol'!O$66:O$71))</f>
        <v>8365.1121032937463</v>
      </c>
      <c r="BK37" s="118" cm="1">
        <f t="array" ref="BK37" xml:space="preserve"> SUMPRODUCT($L36:$Q36, TRANSPOSE('Migration Matrix - invol'!P$66:P$71))</f>
        <v>10742.717055362928</v>
      </c>
      <c r="BL37" s="118" cm="1">
        <f t="array" ref="BL37" xml:space="preserve"> SUMPRODUCT($L36:$Q36, TRANSPOSE('Migration Matrix - invol'!Q$66:Q$71))</f>
        <v>10771.840214266167</v>
      </c>
      <c r="BM37" s="118" cm="1">
        <f t="array" ref="BM37" xml:space="preserve"> SUMPRODUCT($L36:$Q36, TRANSPOSE('Migration Matrix - invol'!R$66:R$71))</f>
        <v>11272.296300522461</v>
      </c>
      <c r="BP37" s="169">
        <f xml:space="preserve"> SUMPRODUCT($L36:$Q36, 'Migration Matrix - invol'!$M$66:$R$66)</f>
        <v>8708.1022093265492</v>
      </c>
      <c r="BQ37" s="169">
        <f xml:space="preserve"> SUMPRODUCT($L36:$Q36, 'Migration Matrix - invol'!$M$67:$R$67)</f>
        <v>10689.454466558069</v>
      </c>
      <c r="BR37" s="169">
        <f xml:space="preserve"> SUMPRODUCT($L36:$Q36, 'Migration Matrix - invol'!$M$68:$R$68)</f>
        <v>8779.231074347621</v>
      </c>
      <c r="BS37" s="169">
        <f xml:space="preserve"> SUMPRODUCT($L36:$Q36, 'Migration Matrix - invol'!$M$69:$R$69)</f>
        <v>7816.9532461104645</v>
      </c>
      <c r="BT37" s="169">
        <f xml:space="preserve"> SUMPRODUCT($L36:$Q36, 'Migration Matrix - invol'!$M$70:$R$70)</f>
        <v>8134.6626010648342</v>
      </c>
      <c r="BU37" s="169">
        <f xml:space="preserve"> SUMPRODUCT($L36:$Q36, 'Migration Matrix - invol'!$M$71:$R$71)</f>
        <v>3919.5123999198813</v>
      </c>
      <c r="BX37" s="61">
        <f t="shared" si="26"/>
        <v>-1.8189894035458565E-12</v>
      </c>
      <c r="BY37" s="61">
        <f t="shared" si="27"/>
        <v>0</v>
      </c>
      <c r="BZ37" s="61">
        <f t="shared" si="28"/>
        <v>-1.8189894035458565E-12</v>
      </c>
      <c r="CA37" s="61">
        <f t="shared" si="29"/>
        <v>-1.8189894035458565E-12</v>
      </c>
      <c r="CB37" s="61">
        <f t="shared" si="30"/>
        <v>-1.8189894035458565E-12</v>
      </c>
      <c r="CC37" s="61">
        <f t="shared" si="31"/>
        <v>-3.637978807091713E-12</v>
      </c>
    </row>
    <row r="38" spans="1:81">
      <c r="A38">
        <f t="shared" si="12"/>
        <v>2054</v>
      </c>
      <c r="B38" s="40">
        <f>Population!B43</f>
        <v>1</v>
      </c>
      <c r="C38" s="117">
        <f t="shared" si="24"/>
        <v>0.16666666666666666</v>
      </c>
      <c r="D38" s="117">
        <f t="shared" si="24"/>
        <v>0.16666666666666666</v>
      </c>
      <c r="E38" s="117">
        <f t="shared" si="24"/>
        <v>0.16666666666666666</v>
      </c>
      <c r="F38" s="117">
        <f t="shared" si="24"/>
        <v>0.16666666666666666</v>
      </c>
      <c r="G38" s="117">
        <f t="shared" si="24"/>
        <v>0.16666666666666666</v>
      </c>
      <c r="H38" s="117">
        <f t="shared" si="24"/>
        <v>0.16666666666666666</v>
      </c>
      <c r="I38" s="116">
        <f t="shared" si="25"/>
        <v>0</v>
      </c>
      <c r="K38" s="52">
        <f>Population!L43</f>
        <v>18379116</v>
      </c>
      <c r="L38" s="114" cm="1">
        <f t="array" ref="L38">IF(($A38-$A$4) &lt;= short_term, SUMPRODUCT($L37:$Q37, TRANSPOSE('Migration Matrix - total'!D$6:D$11)), SUMPRODUCT($L37:$Q37, TRANSPOSE('Migration Matrix - total'!D$18:D$23)))+$K37*($B38-1)*C38</f>
        <v>5677296.9674129542</v>
      </c>
      <c r="M38" s="114" cm="1">
        <f t="array" ref="M38">IF(($A38-$A$4) &lt;= short_term, SUMPRODUCT($L37:$Q37, TRANSPOSE('Migration Matrix - total'!E$6:E$11)), SUMPRODUCT($L37:$Q37, TRANSPOSE('Migration Matrix - total'!E$18:E$23)))+$K37*($B38-1)*D38</f>
        <v>3722351.0098330085</v>
      </c>
      <c r="N38" s="114" cm="1">
        <f t="array" ref="N38">IF(($A38-$A$4) &lt;= short_term, SUMPRODUCT($L37:$Q37, TRANSPOSE('Migration Matrix - total'!F$6:F$11)), SUMPRODUCT($L37:$Q37, TRANSPOSE('Migration Matrix - total'!F$18:F$23)))+$K37*($B38-1)*E38</f>
        <v>4812223.3312985757</v>
      </c>
      <c r="O38" s="114" cm="1">
        <f t="array" ref="O38">IF(($A38-$A$4) &lt;= short_term, SUMPRODUCT($L37:$Q37, TRANSPOSE('Migration Matrix - total'!G$6:G$11)), SUMPRODUCT($L37:$Q37, TRANSPOSE('Migration Matrix - total'!G$18:G$23)))+$K37*($B38-1)*F38</f>
        <v>1651854.1171097341</v>
      </c>
      <c r="P38" s="114" cm="1">
        <f t="array" ref="P38">IF(($A38-$A$4) &lt;= short_term, SUMPRODUCT($L37:$Q37, TRANSPOSE('Migration Matrix - total'!H$6:H$11)), SUMPRODUCT($L37:$Q37, TRANSPOSE('Migration Matrix - total'!H$18:H$23)))+$K37*($B38-1)*G38</f>
        <v>1481636.1871351146</v>
      </c>
      <c r="Q38" s="114" cm="1">
        <f t="array" ref="Q38">IF(($A38-$A$4) &lt;= short_term, SUMPRODUCT($L37:$Q37, TRANSPOSE('Migration Matrix - total'!I$6:I$11)), SUMPRODUCT($L37:$Q37, TRANSPOSE('Migration Matrix - total'!I$18:I$23)))+$K37*($B38-1)*H38</f>
        <v>1033754.3872106189</v>
      </c>
      <c r="R38" s="115">
        <f t="shared" si="32"/>
        <v>0</v>
      </c>
      <c r="T38" s="120">
        <f t="shared" si="33"/>
        <v>0.30889934899006849</v>
      </c>
      <c r="U38" s="120">
        <f t="shared" si="34"/>
        <v>0.20253155863606317</v>
      </c>
      <c r="V38" s="120">
        <f t="shared" si="35"/>
        <v>0.26183105494837583</v>
      </c>
      <c r="W38" s="120">
        <f t="shared" si="16"/>
        <v>8.9876690321217492E-2</v>
      </c>
      <c r="X38" s="120">
        <f t="shared" si="17"/>
        <v>8.0615204079190428E-2</v>
      </c>
      <c r="Y38" s="120">
        <f t="shared" si="18"/>
        <v>5.6246143025084475E-2</v>
      </c>
      <c r="AB38" s="60" cm="1">
        <f t="array" ref="AB38">IF(($A38-$A$4)&lt;=short_term,SUMPRODUCT($L37:$Q37,TRANSPOSE('Migration Matrix - total'!N$6:N$11)),SUMPRODUCT($L37:$Q37,TRANSPOSE('Migration Matrix - total'!N$18:N$23)))+$K37*($B38-1)*C38</f>
        <v>10637.140711628561</v>
      </c>
      <c r="AC38" s="60" cm="1">
        <f t="array" ref="AC38">IF(($A38-$A$4)&lt;=short_term,SUMPRODUCT($L37:$Q37,TRANSPOSE('Migration Matrix - total'!O$6:O$11)),SUMPRODUCT($L37:$Q37,TRANSPOSE('Migration Matrix - total'!O$18:O$23)))+$K37*($B38-1)*D38</f>
        <v>8730.9852073367474</v>
      </c>
      <c r="AD38" s="60" cm="1">
        <f t="array" ref="AD38">IF(($A38-$A$4)&lt;=short_term,SUMPRODUCT($L37:$Q37,TRANSPOSE('Migration Matrix - total'!P$6:P$11)),SUMPRODUCT($L37:$Q37,TRANSPOSE('Migration Matrix - total'!P$18:P$23)))+$K37*($B38-1)*E38</f>
        <v>14807.053504525973</v>
      </c>
      <c r="AE38" s="60" cm="1">
        <f t="array" ref="AE38">IF(($A38-$A$4)&lt;=short_term,SUMPRODUCT($L37:$Q37,TRANSPOSE('Migration Matrix - total'!Q$6:Q$11)),SUMPRODUCT($L37:$Q37,TRANSPOSE('Migration Matrix - total'!Q$18:Q$23)))+$K37*($B38-1)*F38</f>
        <v>20622.319953558228</v>
      </c>
      <c r="AF38" s="60" cm="1">
        <f t="array" ref="AF38">IF(($A38-$A$4)&lt;=short_term,SUMPRODUCT($L37:$Q37,TRANSPOSE('Migration Matrix - total'!R$6:R$11)),SUMPRODUCT($L37:$Q37,TRANSPOSE('Migration Matrix - total'!R$18:R$23)))+$K37*($B38-1)*G38</f>
        <v>12965.517516188482</v>
      </c>
      <c r="AG38" s="60" cm="1">
        <f t="array" ref="AG38">IF(($A38-$A$4)&lt;=short_term,SUMPRODUCT($L37:$Q37,TRANSPOSE('Migration Matrix - total'!S$6:S$11)),SUMPRODUCT($L37:$Q37,TRANSPOSE('Migration Matrix - total'!S$18:S$23)))+$K37*($B38-1)*H38</f>
        <v>20555.317009704107</v>
      </c>
      <c r="AJ38" s="60" cm="1">
        <f t="array" ref="AJ38" xml:space="preserve"> L37* IF(($A38-$A$4) &lt;= short_term, 1-INDEX('Migration Matrix - total'!$D$6:$I$11, RIGHT(AJ$2,1), RIGHT(AJ$2,1)), 1-INDEX('Migration Matrix - total'!$D$18:$I$23, RIGHT(AJ$2,1), RIGHT(AJ$2,1)))</f>
        <v>29691.64050884738</v>
      </c>
      <c r="AK38" s="60" cm="1">
        <f t="array" ref="AK38" xml:space="preserve"> M37* IF(($A38-$A$4) &lt;= short_term, 1-INDEX('Migration Matrix - total'!$D$6:$I$11, RIGHT(AK$2,1), RIGHT(AK$2,1)), 1-INDEX('Migration Matrix - total'!$D$18:$I$23, RIGHT(AK$2,1), RIGHT(AK$2,1)))</f>
        <v>24715.426916242322</v>
      </c>
      <c r="AL38" s="60" cm="1">
        <f t="array" ref="AL38" xml:space="preserve"> N37* IF(($A38-$A$4) &lt;= short_term, 1-INDEX('Migration Matrix - total'!$D$6:$I$11, RIGHT(AL$2,1), RIGHT(AL$2,1)), 1-INDEX('Migration Matrix - total'!$D$18:$I$23, RIGHT(AL$2,1), RIGHT(AL$2,1)))</f>
        <v>21313.304590857842</v>
      </c>
      <c r="AM38" s="60" cm="1">
        <f t="array" ref="AM38" xml:space="preserve"> O37* IF(($A38-$A$4) &lt;= short_term, 1-INDEX('Migration Matrix - total'!$D$6:$I$11, RIGHT(AM$2,1), RIGHT(AM$2,1)), 1-INDEX('Migration Matrix - total'!$D$18:$I$23, RIGHT(AM$2,1), RIGHT(AM$2,1)))</f>
        <v>3812.7507590463592</v>
      </c>
      <c r="AN38" s="60" cm="1">
        <f t="array" ref="AN38" xml:space="preserve"> P37* IF(($A38-$A$4) &lt;= short_term, 1-INDEX('Migration Matrix - total'!$D$6:$I$11, RIGHT(AN$2,1), RIGHT(AN$2,1)), 1-INDEX('Migration Matrix - total'!$D$18:$I$23, RIGHT(AN$2,1), RIGHT(AN$2,1)))</f>
        <v>7040.4764938745157</v>
      </c>
      <c r="AO38" s="60" cm="1">
        <f t="array" ref="AO38" xml:space="preserve"> Q37* IF(($A38-$A$4) &lt;= short_term, 1-INDEX('Migration Matrix - total'!$D$6:$I$11, RIGHT(AO$2,1), RIGHT(AO$2,1)), 1-INDEX('Migration Matrix - total'!$D$18:$I$23, RIGHT(AO$2,1), RIGHT(AO$2,1)))</f>
        <v>1744.7346340735867</v>
      </c>
      <c r="AP38" s="61">
        <f t="shared" si="22"/>
        <v>0</v>
      </c>
      <c r="AR38" s="118" cm="1">
        <f t="array" ref="AR38" xml:space="preserve"> IF(($A38-$A$4) &lt;= short_term, SUMPRODUCT($L37:$Q37, TRANSPOSE('Migration Matrix - vol'!C$65:C$70)), SUMPRODUCT($L37:$Q37, TRANSPOSE('Migration Matrix - vol'!C$77:C$82)))</f>
        <v>3083.3307510053078</v>
      </c>
      <c r="AS38" s="118" cm="1">
        <f t="array" ref="AS38" xml:space="preserve"> IF(($A38-$A$4) &lt;= short_term, SUMPRODUCT($L37:$Q37, TRANSPOSE('Migration Matrix - vol'!D$65:D$70)), SUMPRODUCT($L37:$Q37, TRANSPOSE('Migration Matrix - vol'!D$77:D$82)))</f>
        <v>0</v>
      </c>
      <c r="AT38" s="118" cm="1">
        <f t="array" ref="AT38" xml:space="preserve"> IF(($A38-$A$4) &lt;= short_term, SUMPRODUCT($L37:$Q37, TRANSPOSE('Migration Matrix - vol'!E$65:E$70)), SUMPRODUCT($L37:$Q37, TRANSPOSE('Migration Matrix - vol'!E$77:E$82)))</f>
        <v>6451.8728839589185</v>
      </c>
      <c r="AU38" s="118" cm="1">
        <f t="array" ref="AU38" xml:space="preserve"> IF(($A38-$A$4) &lt;= short_term, SUMPRODUCT($L37:$Q37, TRANSPOSE('Migration Matrix - vol'!F$65:F$70)), SUMPRODUCT($L37:$Q37, TRANSPOSE('Migration Matrix - vol'!F$77:F$82)))</f>
        <v>9901.6204474400438</v>
      </c>
      <c r="AV38" s="118" cm="1">
        <f t="array" ref="AV38" xml:space="preserve"> IF(($A38-$A$4) &lt;= short_term, SUMPRODUCT($L37:$Q37, TRANSPOSE('Migration Matrix - vol'!G$65:G$70)), SUMPRODUCT($L37:$Q37, TRANSPOSE('Migration Matrix - vol'!G$77:G$82)))</f>
        <v>2210.6677490180359</v>
      </c>
      <c r="AW38" s="118" cm="1">
        <f t="array" ref="AW38" xml:space="preserve"> IF(($A38-$A$4) &lt;= short_term, SUMPRODUCT($L37:$Q37, TRANSPOSE('Migration Matrix - vol'!H$65:H$70)), SUMPRODUCT($L37:$Q37, TRANSPOSE('Migration Matrix - vol'!H$77:H$82)))</f>
        <v>9301.4325923108499</v>
      </c>
      <c r="AZ38" s="60" cm="1">
        <f t="array" ref="AZ38" xml:space="preserve"> L37* IF(($A38-$A$4) &lt;= short_term, 1-INDEX('Migration Matrix - vol'!$AF$65:$AK$70, RIGHT(AZ$2,1), RIGHT(AZ$2,1)), 1-INDEX('Migration Matrix - vol'!$AF$77:$AK$82, RIGHT(AZ$2,1), RIGHT(AZ$2,1)))</f>
        <v>10105.626398860832</v>
      </c>
      <c r="BA38" s="60" cm="1">
        <f t="array" ref="BA38" xml:space="preserve"> M37* IF(($A38-$A$4) &lt;= short_term, 1-INDEX('Migration Matrix - vol'!$AF$65:$AK$70, RIGHT(BA$2,1), RIGHT(BA$2,1)), 1-INDEX('Migration Matrix - vol'!$AF$77:$AK$82, RIGHT(BA$2,1), RIGHT(BA$2,1)))</f>
        <v>11053.338745090179</v>
      </c>
      <c r="BB38" s="60" cm="1">
        <f t="array" ref="BB38" xml:space="preserve"> N37* IF(($A38-$A$4) &lt;= short_term, 1-INDEX('Migration Matrix - vol'!$AF$65:$AK$70, RIGHT(BB$2,1), RIGHT(BB$2,1)), 1-INDEX('Migration Matrix - vol'!$AF$77:$AK$82, RIGHT(BB$2,1), RIGHT(BB$2,1)))</f>
        <v>5699.119416703862</v>
      </c>
      <c r="BC38" s="60" cm="1">
        <f t="array" ref="BC38" xml:space="preserve"> O37* IF(($A38-$A$4) &lt;= short_term, 1-INDEX('Migration Matrix - vol'!$AF$65:$AK$70, RIGHT(BC$2,1), RIGHT(BC$2,1)), 1-INDEX('Migration Matrix - vol'!$AF$77:$AK$82, RIGHT(BC$2,1), RIGHT(BC$2,1)))</f>
        <v>0</v>
      </c>
      <c r="BD38" s="60" cm="1">
        <f t="array" ref="BD38" xml:space="preserve"> P37* IF(($A38-$A$4) &lt;= short_term, 1-INDEX('Migration Matrix - vol'!$AF$65:$AK$70, RIGHT(BD$2,1), RIGHT(BD$2,1)), 1-INDEX('Migration Matrix - vol'!$AF$77:$AK$82, RIGHT(BD$2,1), RIGHT(BD$2,1)))</f>
        <v>3490.6520079490879</v>
      </c>
      <c r="BE38" s="60" cm="1">
        <f t="array" ref="BE38" xml:space="preserve"> Q37* IF(($A38-$A$4) &lt;= short_term, 1-INDEX('Migration Matrix - vol'!$AF$65:$AK$70, RIGHT(BE$2,1), RIGHT(BE$2,1)), 1-INDEX('Migration Matrix - vol'!$AF$77:$AK$82, RIGHT(BE$2,1), RIGHT(BE$2,1)))</f>
        <v>600.18785512919294</v>
      </c>
      <c r="BH38" s="118" cm="1">
        <f t="array" ref="BH38" xml:space="preserve"> SUMPRODUCT($L37:$Q37, TRANSPOSE('Migration Matrix - invol'!M$66:M$71))</f>
        <v>7553.8099606232545</v>
      </c>
      <c r="BI38" s="118" cm="1">
        <f t="array" ref="BI38" xml:space="preserve"> SUMPRODUCT($L37:$Q37, TRANSPOSE('Migration Matrix - invol'!N$66:N$71))</f>
        <v>8730.9852073367474</v>
      </c>
      <c r="BJ38" s="118" cm="1">
        <f t="array" ref="BJ38" xml:space="preserve"> SUMPRODUCT($L37:$Q37, TRANSPOSE('Migration Matrix - invol'!O$66:O$71))</f>
        <v>8355.1806205670564</v>
      </c>
      <c r="BK38" s="118" cm="1">
        <f t="array" ref="BK38" xml:space="preserve"> SUMPRODUCT($L37:$Q37, TRANSPOSE('Migration Matrix - invol'!P$66:P$71))</f>
        <v>10720.69950611819</v>
      </c>
      <c r="BL38" s="118" cm="1">
        <f t="array" ref="BL38" xml:space="preserve"> SUMPRODUCT($L37:$Q37, TRANSPOSE('Migration Matrix - invol'!Q$66:Q$71))</f>
        <v>10754.849767170446</v>
      </c>
      <c r="BM38" s="118" cm="1">
        <f t="array" ref="BM38" xml:space="preserve"> SUMPRODUCT($L37:$Q37, TRANSPOSE('Migration Matrix - invol'!R$66:R$71))</f>
        <v>11253.884417393263</v>
      </c>
      <c r="BP38" s="169">
        <f xml:space="preserve"> SUMPRODUCT($L37:$Q37, 'Migration Matrix - invol'!$M$66:$R$66)</f>
        <v>8721.2996368310269</v>
      </c>
      <c r="BQ38" s="169">
        <f xml:space="preserve"> SUMPRODUCT($L37:$Q37, 'Migration Matrix - invol'!$M$67:$R$67)</f>
        <v>10701.213807071254</v>
      </c>
      <c r="BR38" s="169">
        <f xml:space="preserve"> SUMPRODUCT($L37:$Q37, 'Migration Matrix - invol'!$M$68:$R$68)</f>
        <v>8783.5020078674661</v>
      </c>
      <c r="BS38" s="169">
        <f xml:space="preserve"> SUMPRODUCT($L37:$Q37, 'Migration Matrix - invol'!$M$69:$R$69)</f>
        <v>7809.0803360512036</v>
      </c>
      <c r="BT38" s="169">
        <f xml:space="preserve"> SUMPRODUCT($L37:$Q37, 'Migration Matrix - invol'!$M$70:$R$70)</f>
        <v>8131.803395159769</v>
      </c>
      <c r="BU38" s="169">
        <f xml:space="preserve"> SUMPRODUCT($L37:$Q37, 'Migration Matrix - invol'!$M$71:$R$71)</f>
        <v>3915.265235968348</v>
      </c>
      <c r="BX38" s="61">
        <f t="shared" si="26"/>
        <v>-9.0949470177292824E-13</v>
      </c>
      <c r="BY38" s="61">
        <f t="shared" si="27"/>
        <v>0</v>
      </c>
      <c r="BZ38" s="61">
        <f t="shared" si="28"/>
        <v>-1.8189894035458565E-12</v>
      </c>
      <c r="CA38" s="61">
        <f t="shared" si="29"/>
        <v>-5.4569682106375694E-12</v>
      </c>
      <c r="CB38" s="61">
        <f t="shared" si="30"/>
        <v>0</v>
      </c>
      <c r="CC38" s="61">
        <f t="shared" si="31"/>
        <v>-5.4569682106375694E-12</v>
      </c>
    </row>
    <row r="39" spans="1:81">
      <c r="A39">
        <f t="shared" si="12"/>
        <v>2055</v>
      </c>
      <c r="B39" s="40">
        <f>Population!B44</f>
        <v>1</v>
      </c>
      <c r="C39" s="117">
        <f t="shared" si="24"/>
        <v>0.16666666666666666</v>
      </c>
      <c r="D39" s="117">
        <f t="shared" si="24"/>
        <v>0.16666666666666666</v>
      </c>
      <c r="E39" s="117">
        <f t="shared" si="24"/>
        <v>0.16666666666666666</v>
      </c>
      <c r="F39" s="117">
        <f t="shared" si="24"/>
        <v>0.16666666666666666</v>
      </c>
      <c r="G39" s="117">
        <f t="shared" si="24"/>
        <v>0.16666666666666666</v>
      </c>
      <c r="H39" s="117">
        <f t="shared" si="24"/>
        <v>0.16666666666666666</v>
      </c>
      <c r="I39" s="116">
        <f t="shared" si="25"/>
        <v>0</v>
      </c>
      <c r="K39" s="52">
        <f>Population!L44</f>
        <v>18379116</v>
      </c>
      <c r="L39" s="114" cm="1">
        <f t="array" ref="L39">IF(($A39-$A$4) &lt;= short_term, SUMPRODUCT($L38:$Q38, TRANSPOSE('Migration Matrix - total'!D$6:D$11)), SUMPRODUCT($L38:$Q38, TRANSPOSE('Migration Matrix - total'!D$18:D$23)))+$K38*($B39-1)*C39</f>
        <v>5658334.8749917084</v>
      </c>
      <c r="M39" s="114" cm="1">
        <f t="array" ref="M39">IF(($A39-$A$4) &lt;= short_term, SUMPRODUCT($L38:$Q38, TRANSPOSE('Migration Matrix - total'!E$6:E$11)), SUMPRODUCT($L38:$Q38, TRANSPOSE('Migration Matrix - total'!E$18:E$23)))+$K38*($B39-1)*D39</f>
        <v>3706469.8758017537</v>
      </c>
      <c r="N39" s="114" cm="1">
        <f t="array" ref="N39">IF(($A39-$A$4) &lt;= short_term, SUMPRODUCT($L38:$Q38, TRANSPOSE('Migration Matrix - total'!F$6:F$11)), SUMPRODUCT($L38:$Q38, TRANSPOSE('Migration Matrix - total'!F$18:F$23)))+$K38*($B39-1)*E39</f>
        <v>4805718.7733678939</v>
      </c>
      <c r="O39" s="114" cm="1">
        <f t="array" ref="O39">IF(($A39-$A$4) &lt;= short_term, SUMPRODUCT($L38:$Q38, TRANSPOSE('Migration Matrix - total'!G$6:G$11)), SUMPRODUCT($L38:$Q38, TRANSPOSE('Migration Matrix - total'!G$18:G$23)))+$K38*($B39-1)*F39</f>
        <v>1668592.6284498097</v>
      </c>
      <c r="P39" s="114" cm="1">
        <f t="array" ref="P39">IF(($A39-$A$4) &lt;= short_term, SUMPRODUCT($L38:$Q38, TRANSPOSE('Migration Matrix - total'!H$6:H$11)), SUMPRODUCT($L38:$Q38, TRANSPOSE('Migration Matrix - total'!H$18:H$23)))+$K38*($B39-1)*G39</f>
        <v>1487506.6087639281</v>
      </c>
      <c r="Q39" s="114" cm="1">
        <f t="array" ref="Q39">IF(($A39-$A$4) &lt;= short_term, SUMPRODUCT($L38:$Q38, TRANSPOSE('Migration Matrix - total'!I$6:I$11)), SUMPRODUCT($L38:$Q38, TRANSPOSE('Migration Matrix - total'!I$18:I$23)))+$K38*($B39-1)*H39</f>
        <v>1052493.2386249129</v>
      </c>
      <c r="R39" s="115">
        <f t="shared" si="32"/>
        <v>0</v>
      </c>
      <c r="T39" s="120">
        <f t="shared" si="33"/>
        <v>0.30786762948727819</v>
      </c>
      <c r="U39" s="120">
        <f t="shared" si="34"/>
        <v>0.20166747278823161</v>
      </c>
      <c r="V39" s="120">
        <f t="shared" si="35"/>
        <v>0.26147714467702865</v>
      </c>
      <c r="W39" s="120">
        <f t="shared" si="16"/>
        <v>9.0787425709147773E-2</v>
      </c>
      <c r="X39" s="120">
        <f t="shared" si="17"/>
        <v>8.0934611260080599E-2</v>
      </c>
      <c r="Y39" s="120">
        <f t="shared" si="18"/>
        <v>5.7265716078233171E-2</v>
      </c>
      <c r="AB39" s="60" cm="1">
        <f t="array" ref="AB39">IF(($A39-$A$4)&lt;=short_term,SUMPRODUCT($L38:$Q38,TRANSPOSE('Migration Matrix - total'!N$6:N$11)),SUMPRODUCT($L38:$Q38,TRANSPOSE('Migration Matrix - total'!N$18:N$23)))+$K38*($B39-1)*C39</f>
        <v>10630.228486043768</v>
      </c>
      <c r="AC39" s="60" cm="1">
        <f t="array" ref="AC39">IF(($A39-$A$4)&lt;=short_term,SUMPRODUCT($L38:$Q38,TRANSPOSE('Migration Matrix - total'!O$6:O$11)),SUMPRODUCT($L38:$Q38,TRANSPOSE('Migration Matrix - total'!O$18:O$23)))+$K38*($B39-1)*D39</f>
        <v>8728.61421971645</v>
      </c>
      <c r="AD39" s="60" cm="1">
        <f t="array" ref="AD39">IF(($A39-$A$4)&lt;=short_term,SUMPRODUCT($L38:$Q38,TRANSPOSE('Migration Matrix - total'!P$6:P$11)),SUMPRODUCT($L38:$Q38,TRANSPOSE('Migration Matrix - total'!P$18:P$23)))+$K38*($B39-1)*E39</f>
        <v>14779.969425683799</v>
      </c>
      <c r="AE39" s="60" cm="1">
        <f t="array" ref="AE39">IF(($A39-$A$4)&lt;=short_term,SUMPRODUCT($L38:$Q38,TRANSPOSE('Migration Matrix - total'!Q$6:Q$11)),SUMPRODUCT($L38:$Q38,TRANSPOSE('Migration Matrix - total'!Q$18:Q$23)))+$K38*($B39-1)*F39</f>
        <v>20590.460234602469</v>
      </c>
      <c r="AF39" s="60" cm="1">
        <f t="array" ref="AF39">IF(($A39-$A$4)&lt;=short_term,SUMPRODUCT($L38:$Q38,TRANSPOSE('Migration Matrix - total'!R$6:R$11)),SUMPRODUCT($L38:$Q38,TRANSPOSE('Migration Matrix - total'!R$18:R$23)))+$K38*($B39-1)*G39</f>
        <v>12939.165925741687</v>
      </c>
      <c r="AG39" s="60" cm="1">
        <f t="array" ref="AG39">IF(($A39-$A$4)&lt;=short_term,SUMPRODUCT($L38:$Q38,TRANSPOSE('Migration Matrix - total'!S$6:S$11)),SUMPRODUCT($L38:$Q38,TRANSPOSE('Migration Matrix - total'!S$18:S$23)))+$K38*($B39-1)*H39</f>
        <v>20515.922296346562</v>
      </c>
      <c r="AJ39" s="60" cm="1">
        <f t="array" ref="AJ39" xml:space="preserve"> L38* IF(($A39-$A$4) &lt;= short_term, 1-INDEX('Migration Matrix - total'!$D$6:$I$11, RIGHT(AJ$2,1), RIGHT(AJ$2,1)), 1-INDEX('Migration Matrix - total'!$D$18:$I$23, RIGHT(AJ$2,1), RIGHT(AJ$2,1)))</f>
        <v>29592.320907289857</v>
      </c>
      <c r="AK39" s="60" cm="1">
        <f t="array" ref="AK39" xml:space="preserve"> M38* IF(($A39-$A$4) &lt;= short_term, 1-INDEX('Migration Matrix - total'!$D$6:$I$11, RIGHT(AK$2,1), RIGHT(AK$2,1)), 1-INDEX('Migration Matrix - total'!$D$18:$I$23, RIGHT(AK$2,1), RIGHT(AK$2,1)))</f>
        <v>24609.748250971541</v>
      </c>
      <c r="AL39" s="60" cm="1">
        <f t="array" ref="AL39" xml:space="preserve"> N38* IF(($A39-$A$4) &lt;= short_term, 1-INDEX('Migration Matrix - total'!$D$6:$I$11, RIGHT(AL$2,1), RIGHT(AL$2,1)), 1-INDEX('Migration Matrix - total'!$D$18:$I$23, RIGHT(AL$2,1), RIGHT(AL$2,1)))</f>
        <v>21284.527356365481</v>
      </c>
      <c r="AM39" s="60" cm="1">
        <f t="array" ref="AM39" xml:space="preserve"> O38* IF(($A39-$A$4) &lt;= short_term, 1-INDEX('Migration Matrix - total'!$D$6:$I$11, RIGHT(AM$2,1), RIGHT(AM$2,1)), 1-INDEX('Migration Matrix - total'!$D$18:$I$23, RIGHT(AM$2,1), RIGHT(AM$2,1)))</f>
        <v>3851.9488945267271</v>
      </c>
      <c r="AN39" s="60" cm="1">
        <f t="array" ref="AN39" xml:space="preserve"> P38* IF(($A39-$A$4) &lt;= short_term, 1-INDEX('Migration Matrix - total'!$D$6:$I$11, RIGHT(AN$2,1), RIGHT(AN$2,1)), 1-INDEX('Migration Matrix - total'!$D$18:$I$23, RIGHT(AN$2,1), RIGHT(AN$2,1)))</f>
        <v>7068.7442969284712</v>
      </c>
      <c r="AO39" s="60" cm="1">
        <f t="array" ref="AO39" xml:space="preserve"> Q38* IF(($A39-$A$4) &lt;= short_term, 1-INDEX('Migration Matrix - total'!$D$6:$I$11, RIGHT(AO$2,1), RIGHT(AO$2,1)), 1-INDEX('Migration Matrix - total'!$D$18:$I$23, RIGHT(AO$2,1), RIGHT(AO$2,1)))</f>
        <v>1777.0708820525499</v>
      </c>
      <c r="AP39" s="61">
        <f t="shared" si="22"/>
        <v>0</v>
      </c>
      <c r="AR39" s="118" cm="1">
        <f t="array" ref="AR39" xml:space="preserve"> IF(($A39-$A$4) &lt;= short_term, SUMPRODUCT($L38:$Q38, TRANSPOSE('Migration Matrix - vol'!C$65:C$70)), SUMPRODUCT($L38:$Q38, TRANSPOSE('Migration Matrix - vol'!C$77:C$82)))</f>
        <v>3077.3821161220671</v>
      </c>
      <c r="AS39" s="118" cm="1">
        <f t="array" ref="AS39" xml:space="preserve"> IF(($A39-$A$4) &lt;= short_term, SUMPRODUCT($L38:$Q38, TRANSPOSE('Migration Matrix - vol'!D$65:D$70)), SUMPRODUCT($L38:$Q38, TRANSPOSE('Migration Matrix - vol'!D$77:D$82)))</f>
        <v>0</v>
      </c>
      <c r="AT39" s="118" cm="1">
        <f t="array" ref="AT39" xml:space="preserve"> IF(($A39-$A$4) &lt;= short_term, SUMPRODUCT($L38:$Q38, TRANSPOSE('Migration Matrix - vol'!E$65:E$70)), SUMPRODUCT($L38:$Q38, TRANSPOSE('Migration Matrix - vol'!E$77:E$82)))</f>
        <v>6434.656354922945</v>
      </c>
      <c r="AU39" s="118" cm="1">
        <f t="array" ref="AU39" xml:space="preserve"> IF(($A39-$A$4) &lt;= short_term, SUMPRODUCT($L38:$Q38, TRANSPOSE('Migration Matrix - vol'!F$65:F$70)), SUMPRODUCT($L38:$Q38, TRANSPOSE('Migration Matrix - vol'!F$77:F$82)))</f>
        <v>9891.6800948486598</v>
      </c>
      <c r="AV39" s="118" cm="1">
        <f t="array" ref="AV39" xml:space="preserve"> IF(($A39-$A$4) &lt;= short_term, SUMPRODUCT($L38:$Q38, TRANSPOSE('Migration Matrix - vol'!G$65:G$70)), SUMPRODUCT($L38:$Q38, TRANSPOSE('Migration Matrix - vol'!G$77:G$82)))</f>
        <v>2201.2153362450299</v>
      </c>
      <c r="AW39" s="118" cm="1">
        <f t="array" ref="AW39" xml:space="preserve"> IF(($A39-$A$4) &lt;= short_term, SUMPRODUCT($L38:$Q38, TRANSPOSE('Migration Matrix - vol'!H$65:H$70)), SUMPRODUCT($L38:$Q38, TRANSPOSE('Migration Matrix - vol'!H$77:H$82)))</f>
        <v>9280.3685863349365</v>
      </c>
      <c r="AZ39" s="60" cm="1">
        <f t="array" ref="AZ39" xml:space="preserve"> L38* IF(($A39-$A$4) &lt;= short_term, 1-INDEX('Migration Matrix - vol'!$AF$65:$AK$70, RIGHT(AZ$2,1), RIGHT(AZ$2,1)), 1-INDEX('Migration Matrix - vol'!$AF$77:$AK$82, RIGHT(AZ$2,1), RIGHT(AZ$2,1)))</f>
        <v>10071.822716402634</v>
      </c>
      <c r="BA39" s="60" cm="1">
        <f t="array" ref="BA39" xml:space="preserve"> M38* IF(($A39-$A$4) &lt;= short_term, 1-INDEX('Migration Matrix - vol'!$AF$65:$AK$70, RIGHT(BA$2,1), RIGHT(BA$2,1)), 1-INDEX('Migration Matrix - vol'!$AF$77:$AK$82, RIGHT(BA$2,1), RIGHT(BA$2,1)))</f>
        <v>11006.076681225148</v>
      </c>
      <c r="BB39" s="60" cm="1">
        <f t="array" ref="BB39" xml:space="preserve"> N38* IF(($A39-$A$4) &lt;= short_term, 1-INDEX('Migration Matrix - vol'!$AF$65:$AK$70, RIGHT(BB$2,1), RIGHT(BB$2,1)), 1-INDEX('Migration Matrix - vol'!$AF$77:$AK$82, RIGHT(BB$2,1), RIGHT(BB$2,1)))</f>
        <v>5691.424462823983</v>
      </c>
      <c r="BC39" s="60" cm="1">
        <f t="array" ref="BC39" xml:space="preserve"> O38* IF(($A39-$A$4) &lt;= short_term, 1-INDEX('Migration Matrix - vol'!$AF$65:$AK$70, RIGHT(BC$2,1), RIGHT(BC$2,1)), 1-INDEX('Migration Matrix - vol'!$AF$77:$AK$82, RIGHT(BC$2,1), RIGHT(BC$2,1)))</f>
        <v>0</v>
      </c>
      <c r="BD39" s="60" cm="1">
        <f t="array" ref="BD39" xml:space="preserve"> P38* IF(($A39-$A$4) &lt;= short_term, 1-INDEX('Migration Matrix - vol'!$AF$65:$AK$70, RIGHT(BD$2,1), RIGHT(BD$2,1)), 1-INDEX('Migration Matrix - vol'!$AF$77:$AK$82, RIGHT(BD$2,1), RIGHT(BD$2,1)))</f>
        <v>3504.667119508149</v>
      </c>
      <c r="BE39" s="60" cm="1">
        <f t="array" ref="BE39" xml:space="preserve"> Q38* IF(($A39-$A$4) &lt;= short_term, 1-INDEX('Migration Matrix - vol'!$AF$65:$AK$70, RIGHT(BE$2,1), RIGHT(BE$2,1)), 1-INDEX('Migration Matrix - vol'!$AF$77:$AK$82, RIGHT(BE$2,1), RIGHT(BE$2,1)))</f>
        <v>611.3115085137232</v>
      </c>
      <c r="BH39" s="118" cm="1">
        <f t="array" ref="BH39" xml:space="preserve"> SUMPRODUCT($L38:$Q38, TRANSPOSE('Migration Matrix - invol'!M$66:M$71))</f>
        <v>7552.8463699217027</v>
      </c>
      <c r="BI39" s="118" cm="1">
        <f t="array" ref="BI39" xml:space="preserve"> SUMPRODUCT($L38:$Q38, TRANSPOSE('Migration Matrix - invol'!N$66:N$71))</f>
        <v>8728.61421971645</v>
      </c>
      <c r="BJ39" s="118" cm="1">
        <f t="array" ref="BJ39" xml:space="preserve"> SUMPRODUCT($L38:$Q38, TRANSPOSE('Migration Matrix - invol'!O$66:O$71))</f>
        <v>8345.3130707608543</v>
      </c>
      <c r="BK39" s="118" cm="1">
        <f t="array" ref="BK39" xml:space="preserve"> SUMPRODUCT($L38:$Q38, TRANSPOSE('Migration Matrix - invol'!P$66:P$71))</f>
        <v>10698.78013975381</v>
      </c>
      <c r="BL39" s="118" cm="1">
        <f t="array" ref="BL39" xml:space="preserve"> SUMPRODUCT($L38:$Q38, TRANSPOSE('Migration Matrix - invol'!Q$66:Q$71))</f>
        <v>10737.950589496657</v>
      </c>
      <c r="BM39" s="118" cm="1">
        <f t="array" ref="BM39" xml:space="preserve"> SUMPRODUCT($L38:$Q38, TRANSPOSE('Migration Matrix - invol'!R$66:R$71))</f>
        <v>11235.553710011627</v>
      </c>
      <c r="BP39" s="169">
        <f xml:space="preserve"> SUMPRODUCT($L38:$Q38, 'Migration Matrix - invol'!$M$66:$R$66)</f>
        <v>8734.433059156052</v>
      </c>
      <c r="BQ39" s="169">
        <f xml:space="preserve"> SUMPRODUCT($L38:$Q38, 'Migration Matrix - invol'!$M$67:$R$67)</f>
        <v>10712.897127352404</v>
      </c>
      <c r="BR39" s="169">
        <f xml:space="preserve"> SUMPRODUCT($L38:$Q38, 'Migration Matrix - invol'!$M$68:$R$68)</f>
        <v>8787.7717052462212</v>
      </c>
      <c r="BS39" s="169">
        <f xml:space="preserve"> SUMPRODUCT($L38:$Q38, 'Migration Matrix - invol'!$M$69:$R$69)</f>
        <v>7801.2407089551307</v>
      </c>
      <c r="BT39" s="169">
        <f xml:space="preserve"> SUMPRODUCT($L38:$Q38, 'Migration Matrix - invol'!$M$70:$R$70)</f>
        <v>8128.9705552578771</v>
      </c>
      <c r="BU39" s="169">
        <f xml:space="preserve"> SUMPRODUCT($L38:$Q38, 'Migration Matrix - invol'!$M$71:$R$71)</f>
        <v>3911.0342673412583</v>
      </c>
      <c r="BX39" s="61">
        <f t="shared" si="26"/>
        <v>-1.8189894035458565E-12</v>
      </c>
      <c r="BY39" s="61">
        <f t="shared" si="27"/>
        <v>0</v>
      </c>
      <c r="BZ39" s="61">
        <f t="shared" si="28"/>
        <v>0</v>
      </c>
      <c r="CA39" s="61">
        <f t="shared" si="29"/>
        <v>0</v>
      </c>
      <c r="CB39" s="61">
        <f t="shared" si="30"/>
        <v>0</v>
      </c>
      <c r="CC39" s="61">
        <f t="shared" si="31"/>
        <v>-1.8189894035458565E-12</v>
      </c>
    </row>
    <row r="40" spans="1:81">
      <c r="A40">
        <f t="shared" si="12"/>
        <v>2056</v>
      </c>
      <c r="B40" s="40">
        <f>Population!B45</f>
        <v>1</v>
      </c>
      <c r="C40" s="117">
        <f t="shared" si="24"/>
        <v>0.16666666666666666</v>
      </c>
      <c r="D40" s="117">
        <f t="shared" si="24"/>
        <v>0.16666666666666666</v>
      </c>
      <c r="E40" s="117">
        <f t="shared" si="24"/>
        <v>0.16666666666666666</v>
      </c>
      <c r="F40" s="117">
        <f t="shared" si="24"/>
        <v>0.16666666666666666</v>
      </c>
      <c r="G40" s="117">
        <f t="shared" si="24"/>
        <v>0.16666666666666666</v>
      </c>
      <c r="H40" s="117">
        <f t="shared" si="24"/>
        <v>0.16666666666666666</v>
      </c>
      <c r="I40" s="116">
        <f t="shared" si="25"/>
        <v>0</v>
      </c>
      <c r="K40" s="52">
        <f>Population!L45</f>
        <v>18379116</v>
      </c>
      <c r="L40" s="114" cm="1">
        <f t="array" ref="L40">IF(($A40-$A$4) &lt;= short_term, SUMPRODUCT($L39:$Q39, TRANSPOSE('Migration Matrix - total'!D$6:D$11)), SUMPRODUCT($L39:$Q39, TRANSPOSE('Migration Matrix - total'!D$18:D$23)))+$K39*($B40-1)*C40</f>
        <v>5639464.7380796736</v>
      </c>
      <c r="M40" s="114" cm="1">
        <f t="array" ref="M40">IF(($A40-$A$4) &lt;= short_term, SUMPRODUCT($L39:$Q39, TRANSPOSE('Migration Matrix - total'!E$6:E$11)), SUMPRODUCT($L39:$Q39, TRANSPOSE('Migration Matrix - total'!E$18:E$23)))+$K39*($B40-1)*D40</f>
        <v>3690691.3554573357</v>
      </c>
      <c r="N40" s="114" cm="1">
        <f t="array" ref="N40">IF(($A40-$A$4) &lt;= short_term, SUMPRODUCT($L39:$Q39, TRANSPOSE('Migration Matrix - total'!F$6:F$11)), SUMPRODUCT($L39:$Q39, TRANSPOSE('Migration Matrix - total'!F$18:F$23)))+$K39*($B40-1)*E40</f>
        <v>4799216.0480589801</v>
      </c>
      <c r="O40" s="114" cm="1">
        <f t="array" ref="O40">IF(($A40-$A$4) &lt;= short_term, SUMPRODUCT($L39:$Q39, TRANSPOSE('Migration Matrix - total'!G$6:G$11)), SUMPRODUCT($L39:$Q39, TRANSPOSE('Migration Matrix - total'!G$18:G$23)))+$K39*($B40-1)*F40</f>
        <v>1685260.3873714078</v>
      </c>
      <c r="P40" s="114" cm="1">
        <f t="array" ref="P40">IF(($A40-$A$4) &lt;= short_term, SUMPRODUCT($L39:$Q39, TRANSPOSE('Migration Matrix - total'!H$6:H$11)), SUMPRODUCT($L39:$Q39, TRANSPOSE('Migration Matrix - total'!H$18:H$23)))+$K39*($B40-1)*G40</f>
        <v>1493322.8234207532</v>
      </c>
      <c r="Q40" s="114" cm="1">
        <f t="array" ref="Q40">IF(($A40-$A$4) &lt;= short_term, SUMPRODUCT($L39:$Q39, TRANSPOSE('Migration Matrix - total'!I$6:I$11)), SUMPRODUCT($L39:$Q39, TRANSPOSE('Migration Matrix - total'!I$18:I$23)))+$K39*($B40-1)*H40</f>
        <v>1071160.6476118562</v>
      </c>
      <c r="R40" s="115">
        <f t="shared" si="32"/>
        <v>0</v>
      </c>
      <c r="T40" s="120">
        <f t="shared" si="33"/>
        <v>0.30684091324521112</v>
      </c>
      <c r="U40" s="120">
        <f t="shared" si="34"/>
        <v>0.20080897010810173</v>
      </c>
      <c r="V40" s="120">
        <f t="shared" si="35"/>
        <v>0.26112333411786387</v>
      </c>
      <c r="W40" s="120">
        <f t="shared" si="16"/>
        <v>9.1694311487636682E-2</v>
      </c>
      <c r="X40" s="120">
        <f t="shared" si="17"/>
        <v>8.1251069062339698E-2</v>
      </c>
      <c r="Y40" s="120">
        <f t="shared" si="18"/>
        <v>5.8281401978846847E-2</v>
      </c>
      <c r="AB40" s="60" cm="1">
        <f t="array" ref="AB40">IF(($A40-$A$4)&lt;=short_term,SUMPRODUCT($L39:$Q39,TRANSPOSE('Migration Matrix - total'!N$6:N$11)),SUMPRODUCT($L39:$Q39,TRANSPOSE('Migration Matrix - total'!N$18:N$23)))+$K39*($B40-1)*C40</f>
        <v>10623.346057549204</v>
      </c>
      <c r="AC40" s="60" cm="1">
        <f t="array" ref="AC40">IF(($A40-$A$4)&lt;=short_term,SUMPRODUCT($L39:$Q39,TRANSPOSE('Migration Matrix - total'!O$6:O$11)),SUMPRODUCT($L39:$Q39,TRANSPOSE('Migration Matrix - total'!O$18:O$23)))+$K39*($B40-1)*D40</f>
        <v>8726.2322440222797</v>
      </c>
      <c r="AD40" s="60" cm="1">
        <f t="array" ref="AD40">IF(($A40-$A$4)&lt;=short_term,SUMPRODUCT($L39:$Q39,TRANSPOSE('Migration Matrix - total'!P$6:P$11)),SUMPRODUCT($L39:$Q39,TRANSPOSE('Migration Matrix - total'!P$18:P$23)))+$K39*($B40-1)*E40</f>
        <v>14753.032301809339</v>
      </c>
      <c r="AE40" s="60" cm="1">
        <f t="array" ref="AE40">IF(($A40-$A$4)&lt;=short_term,SUMPRODUCT($L39:$Q39,TRANSPOSE('Migration Matrix - total'!Q$6:Q$11)),SUMPRODUCT($L39:$Q39,TRANSPOSE('Migration Matrix - total'!Q$18:Q$23)))+$K39*($B40-1)*F40</f>
        <v>20558.740252212887</v>
      </c>
      <c r="AF40" s="60" cm="1">
        <f t="array" ref="AF40">IF(($A40-$A$4)&lt;=short_term,SUMPRODUCT($L39:$Q39,TRANSPOSE('Migration Matrix - total'!R$6:R$11)),SUMPRODUCT($L39:$Q39,TRANSPOSE('Migration Matrix - total'!R$18:R$23)))+$K39*($B40-1)*G40</f>
        <v>12912.966172914312</v>
      </c>
      <c r="AG40" s="60" cm="1">
        <f t="array" ref="AG40">IF(($A40-$A$4)&lt;=short_term,SUMPRODUCT($L39:$Q39,TRANSPOSE('Migration Matrix - total'!S$6:S$11)),SUMPRODUCT($L39:$Q39,TRANSPOSE('Migration Matrix - total'!S$18:S$23)))+$K39*($B40-1)*H40</f>
        <v>20476.692808184725</v>
      </c>
      <c r="AJ40" s="60" cm="1">
        <f t="array" ref="AJ40" xml:space="preserve"> L39* IF(($A40-$A$4) &lt;= short_term, 1-INDEX('Migration Matrix - total'!$D$6:$I$11, RIGHT(AJ$2,1), RIGHT(AJ$2,1)), 1-INDEX('Migration Matrix - total'!$D$18:$I$23, RIGHT(AJ$2,1), RIGHT(AJ$2,1)))</f>
        <v>29493.482969583933</v>
      </c>
      <c r="AK40" s="60" cm="1">
        <f t="array" ref="AK40" xml:space="preserve"> M39* IF(($A40-$A$4) &lt;= short_term, 1-INDEX('Migration Matrix - total'!$D$6:$I$11, RIGHT(AK$2,1), RIGHT(AK$2,1)), 1-INDEX('Migration Matrix - total'!$D$18:$I$23, RIGHT(AK$2,1), RIGHT(AK$2,1)))</f>
        <v>24504.752588440871</v>
      </c>
      <c r="AL40" s="60" cm="1">
        <f t="array" ref="AL40" xml:space="preserve"> N39* IF(($A40-$A$4) &lt;= short_term, 1-INDEX('Migration Matrix - total'!$D$6:$I$11, RIGHT(AL$2,1), RIGHT(AL$2,1)), 1-INDEX('Migration Matrix - total'!$D$18:$I$23, RIGHT(AL$2,1), RIGHT(AL$2,1)))</f>
        <v>21255.757610722918</v>
      </c>
      <c r="AM40" s="60" cm="1">
        <f t="array" ref="AM40" xml:space="preserve"> O39* IF(($A40-$A$4) &lt;= short_term, 1-INDEX('Migration Matrix - total'!$D$6:$I$11, RIGHT(AM$2,1), RIGHT(AM$2,1)), 1-INDEX('Migration Matrix - total'!$D$18:$I$23, RIGHT(AM$2,1), RIGHT(AM$2,1)))</f>
        <v>3890.9813306145106</v>
      </c>
      <c r="AN40" s="60" cm="1">
        <f t="array" ref="AN40" xml:space="preserve"> P39* IF(($A40-$A$4) &lt;= short_term, 1-INDEX('Migration Matrix - total'!$D$6:$I$11, RIGHT(AN$2,1), RIGHT(AN$2,1)), 1-INDEX('Migration Matrix - total'!$D$18:$I$23, RIGHT(AN$2,1), RIGHT(AN$2,1)))</f>
        <v>7096.7515160889852</v>
      </c>
      <c r="AO40" s="60" cm="1">
        <f t="array" ref="AO40" xml:space="preserve"> Q39* IF(($A40-$A$4) &lt;= short_term, 1-INDEX('Migration Matrix - total'!$D$6:$I$11, RIGHT(AO$2,1), RIGHT(AO$2,1)), 1-INDEX('Migration Matrix - total'!$D$18:$I$23, RIGHT(AO$2,1), RIGHT(AO$2,1)))</f>
        <v>1809.2838212414274</v>
      </c>
      <c r="AP40" s="61">
        <f t="shared" si="22"/>
        <v>0</v>
      </c>
      <c r="AR40" s="118" cm="1">
        <f t="array" ref="AR40" xml:space="preserve"> IF(($A40-$A$4) &lt;= short_term, SUMPRODUCT($L39:$Q39, TRANSPOSE('Migration Matrix - vol'!C$65:C$70)), SUMPRODUCT($L39:$Q39, TRANSPOSE('Migration Matrix - vol'!C$77:C$82)))</f>
        <v>3071.462273095769</v>
      </c>
      <c r="AS40" s="118" cm="1">
        <f t="array" ref="AS40" xml:space="preserve"> IF(($A40-$A$4) &lt;= short_term, SUMPRODUCT($L39:$Q39, TRANSPOSE('Migration Matrix - vol'!D$65:D$70)), SUMPRODUCT($L39:$Q39, TRANSPOSE('Migration Matrix - vol'!D$77:D$82)))</f>
        <v>0</v>
      </c>
      <c r="AT40" s="118" cm="1">
        <f t="array" ref="AT40" xml:space="preserve"> IF(($A40-$A$4) &lt;= short_term, SUMPRODUCT($L39:$Q39, TRANSPOSE('Migration Matrix - vol'!E$65:E$70)), SUMPRODUCT($L39:$Q39, TRANSPOSE('Migration Matrix - vol'!E$77:E$82)))</f>
        <v>6417.5232629218244</v>
      </c>
      <c r="AU40" s="118" cm="1">
        <f t="array" ref="AU40" xml:space="preserve"> IF(($A40-$A$4) &lt;= short_term, SUMPRODUCT($L39:$Q39, TRANSPOSE('Migration Matrix - vol'!F$65:F$70)), SUMPRODUCT($L39:$Q39, TRANSPOSE('Migration Matrix - vol'!F$77:F$82)))</f>
        <v>9881.7817623780356</v>
      </c>
      <c r="AV40" s="118" cm="1">
        <f t="array" ref="AV40" xml:space="preserve"> IF(($A40-$A$4) &lt;= short_term, SUMPRODUCT($L39:$Q39, TRANSPOSE('Migration Matrix - vol'!G$65:G$70)), SUMPRODUCT($L39:$Q39, TRANSPOSE('Migration Matrix - vol'!G$77:G$82)))</f>
        <v>2191.82401455231</v>
      </c>
      <c r="AW40" s="118" cm="1">
        <f t="array" ref="AW40" xml:space="preserve"> IF(($A40-$A$4) &lt;= short_term, SUMPRODUCT($L39:$Q39, TRANSPOSE('Migration Matrix - vol'!H$65:H$70)), SUMPRODUCT($L39:$Q39, TRANSPOSE('Migration Matrix - vol'!H$77:H$82)))</f>
        <v>9259.3890186428634</v>
      </c>
      <c r="AZ40" s="60" cm="1">
        <f t="array" ref="AZ40" xml:space="preserve"> L39* IF(($A40-$A$4) &lt;= short_term, 1-INDEX('Migration Matrix - vol'!$AF$65:$AK$70, RIGHT(AZ$2,1), RIGHT(AZ$2,1)), 1-INDEX('Migration Matrix - vol'!$AF$77:$AK$82, RIGHT(AZ$2,1), RIGHT(AZ$2,1)))</f>
        <v>10038.182969478165</v>
      </c>
      <c r="BA40" s="60" cm="1">
        <f t="array" ref="BA40" xml:space="preserve"> M39* IF(($A40-$A$4) &lt;= short_term, 1-INDEX('Migration Matrix - vol'!$AF$65:$AK$70, RIGHT(BA$2,1), RIGHT(BA$2,1)), 1-INDEX('Migration Matrix - vol'!$AF$77:$AK$82, RIGHT(BA$2,1), RIGHT(BA$2,1)))</f>
        <v>10959.120072761551</v>
      </c>
      <c r="BB40" s="60" cm="1">
        <f t="array" ref="BB40" xml:space="preserve"> N39* IF(($A40-$A$4) &lt;= short_term, 1-INDEX('Migration Matrix - vol'!$AF$65:$AK$70, RIGHT(BB$2,1), RIGHT(BB$2,1)), 1-INDEX('Migration Matrix - vol'!$AF$77:$AK$82, RIGHT(BB$2,1), RIGHT(BB$2,1)))</f>
        <v>5683.7315114420808</v>
      </c>
      <c r="BC40" s="60" cm="1">
        <f t="array" ref="BC40" xml:space="preserve"> O39* IF(($A40-$A$4) &lt;= short_term, 1-INDEX('Migration Matrix - vol'!$AF$65:$AK$70, RIGHT(BC$2,1), RIGHT(BC$2,1)), 1-INDEX('Migration Matrix - vol'!$AF$77:$AK$82, RIGHT(BC$2,1), RIGHT(BC$2,1)))</f>
        <v>0</v>
      </c>
      <c r="BD40" s="60" cm="1">
        <f t="array" ref="BD40" xml:space="preserve"> P39* IF(($A40-$A$4) &lt;= short_term, 1-INDEX('Migration Matrix - vol'!$AF$65:$AK$70, RIGHT(BD$2,1), RIGHT(BD$2,1)), 1-INDEX('Migration Matrix - vol'!$AF$77:$AK$82, RIGHT(BD$2,1), RIGHT(BD$2,1)))</f>
        <v>3518.5530341738363</v>
      </c>
      <c r="BE40" s="60" cm="1">
        <f t="array" ref="BE40" xml:space="preserve"> Q39* IF(($A40-$A$4) &lt;= short_term, 1-INDEX('Migration Matrix - vol'!$AF$65:$AK$70, RIGHT(BE$2,1), RIGHT(BE$2,1)), 1-INDEX('Migration Matrix - vol'!$AF$77:$AK$82, RIGHT(BE$2,1), RIGHT(BE$2,1)))</f>
        <v>622.39274373517298</v>
      </c>
      <c r="BH40" s="118" cm="1">
        <f t="array" ref="BH40" xml:space="preserve"> SUMPRODUCT($L39:$Q39, TRANSPOSE('Migration Matrix - invol'!M$66:M$71))</f>
        <v>7551.8837844534364</v>
      </c>
      <c r="BI40" s="118" cm="1">
        <f t="array" ref="BI40" xml:space="preserve"> SUMPRODUCT($L39:$Q39, TRANSPOSE('Migration Matrix - invol'!N$66:N$71))</f>
        <v>8726.2322440222797</v>
      </c>
      <c r="BJ40" s="118" cm="1">
        <f t="array" ref="BJ40" xml:space="preserve"> SUMPRODUCT($L39:$Q39, TRANSPOSE('Migration Matrix - invol'!O$66:O$71))</f>
        <v>8335.509038887516</v>
      </c>
      <c r="BK40" s="118" cm="1">
        <f t="array" ref="BK40" xml:space="preserve"> SUMPRODUCT($L39:$Q39, TRANSPOSE('Migration Matrix - invol'!P$66:P$71))</f>
        <v>10676.958489834849</v>
      </c>
      <c r="BL40" s="118" cm="1">
        <f t="array" ref="BL40" xml:space="preserve"> SUMPRODUCT($L39:$Q39, TRANSPOSE('Migration Matrix - invol'!Q$66:Q$71))</f>
        <v>10721.142158362001</v>
      </c>
      <c r="BM40" s="118" cm="1">
        <f t="array" ref="BM40" xml:space="preserve"> SUMPRODUCT($L39:$Q39, TRANSPOSE('Migration Matrix - invol'!R$66:R$71))</f>
        <v>11217.303789541864</v>
      </c>
      <c r="BP40" s="169">
        <f xml:space="preserve"> SUMPRODUCT($L39:$Q39, 'Migration Matrix - invol'!$M$66:$R$66)</f>
        <v>8747.5027893361985</v>
      </c>
      <c r="BQ40" s="169">
        <f xml:space="preserve"> SUMPRODUCT($L39:$Q39, 'Migration Matrix - invol'!$M$67:$R$67)</f>
        <v>10724.504938165819</v>
      </c>
      <c r="BR40" s="169">
        <f xml:space="preserve"> SUMPRODUCT($L39:$Q39, 'Migration Matrix - invol'!$M$68:$R$68)</f>
        <v>8792.0400761984656</v>
      </c>
      <c r="BS40" s="169">
        <f xml:space="preserve"> SUMPRODUCT($L39:$Q39, 'Migration Matrix - invol'!$M$69:$R$69)</f>
        <v>7793.4342217375743</v>
      </c>
      <c r="BT40" s="169">
        <f xml:space="preserve"> SUMPRODUCT($L39:$Q39, 'Migration Matrix - invol'!$M$70:$R$70)</f>
        <v>8126.1638822757423</v>
      </c>
      <c r="BU40" s="169">
        <f xml:space="preserve"> SUMPRODUCT($L39:$Q39, 'Migration Matrix - invol'!$M$71:$R$71)</f>
        <v>3906.8194288881427</v>
      </c>
      <c r="BX40" s="61">
        <f t="shared" si="26"/>
        <v>-9.0949470177292824E-13</v>
      </c>
      <c r="BY40" s="61">
        <f t="shared" si="27"/>
        <v>0</v>
      </c>
      <c r="BZ40" s="61">
        <f t="shared" si="28"/>
        <v>-1.8189894035458565E-12</v>
      </c>
      <c r="CA40" s="61">
        <f t="shared" si="29"/>
        <v>1.8189894035458565E-12</v>
      </c>
      <c r="CB40" s="61">
        <f t="shared" si="30"/>
        <v>0</v>
      </c>
      <c r="CC40" s="61">
        <f t="shared" si="31"/>
        <v>-1.8189894035458565E-12</v>
      </c>
    </row>
    <row r="41" spans="1:81">
      <c r="A41">
        <f t="shared" si="12"/>
        <v>2057</v>
      </c>
      <c r="B41" s="40">
        <f>Population!B46</f>
        <v>1</v>
      </c>
      <c r="C41" s="117">
        <f t="shared" si="24"/>
        <v>0.16666666666666666</v>
      </c>
      <c r="D41" s="117">
        <f t="shared" si="24"/>
        <v>0.16666666666666666</v>
      </c>
      <c r="E41" s="117">
        <f t="shared" si="24"/>
        <v>0.16666666666666666</v>
      </c>
      <c r="F41" s="117">
        <f t="shared" si="24"/>
        <v>0.16666666666666666</v>
      </c>
      <c r="G41" s="117">
        <f t="shared" si="24"/>
        <v>0.16666666666666666</v>
      </c>
      <c r="H41" s="117">
        <f t="shared" si="24"/>
        <v>0.16666666666666666</v>
      </c>
      <c r="I41" s="116">
        <f t="shared" si="25"/>
        <v>0</v>
      </c>
      <c r="K41" s="52">
        <f>Population!L46</f>
        <v>18379116</v>
      </c>
      <c r="L41" s="114" cm="1">
        <f t="array" ref="L41">IF(($A41-$A$4) &lt;= short_term, SUMPRODUCT($L40:$Q40, TRANSPOSE('Migration Matrix - total'!D$6:D$11)), SUMPRODUCT($L40:$Q40, TRANSPOSE('Migration Matrix - total'!D$18:D$23)))+$K40*($B41-1)*C41</f>
        <v>5620686.1069879392</v>
      </c>
      <c r="M41" s="114" cm="1">
        <f t="array" ref="M41">IF(($A41-$A$4) &lt;= short_term, SUMPRODUCT($L40:$Q40, TRANSPOSE('Migration Matrix - total'!E$6:E$11)), SUMPRODUCT($L40:$Q40, TRANSPOSE('Migration Matrix - total'!E$18:E$23)))+$K40*($B41-1)*D41</f>
        <v>3675014.7595826881</v>
      </c>
      <c r="N41" s="114" cm="1">
        <f t="array" ref="N41">IF(($A41-$A$4) &lt;= short_term, SUMPRODUCT($L40:$Q40, TRANSPOSE('Migration Matrix - total'!F$6:F$11)), SUMPRODUCT($L40:$Q40, TRANSPOSE('Migration Matrix - total'!F$18:F$23)))+$K40*($B41-1)*E41</f>
        <v>4792715.293375086</v>
      </c>
      <c r="O41" s="114" cm="1">
        <f t="array" ref="O41">IF(($A41-$A$4) &lt;= short_term, SUMPRODUCT($L40:$Q40, TRANSPOSE('Migration Matrix - total'!G$6:G$11)), SUMPRODUCT($L40:$Q40, TRANSPOSE('Migration Matrix - total'!G$18:G$23)))+$K40*($B41-1)*F41</f>
        <v>1701857.6979535669</v>
      </c>
      <c r="P41" s="114" cm="1">
        <f t="array" ref="P41">IF(($A41-$A$4) &lt;= short_term, SUMPRODUCT($L40:$Q40, TRANSPOSE('Migration Matrix - total'!H$6:H$11)), SUMPRODUCT($L40:$Q40, TRANSPOSE('Migration Matrix - total'!H$18:H$23)))+$K40*($B41-1)*G41</f>
        <v>1499085.2406293515</v>
      </c>
      <c r="Q41" s="114" cm="1">
        <f t="array" ref="Q41">IF(($A41-$A$4) &lt;= short_term, SUMPRODUCT($L40:$Q40, TRANSPOSE('Migration Matrix - total'!I$6:I$11)), SUMPRODUCT($L40:$Q40, TRANSPOSE('Migration Matrix - total'!I$18:I$23)))+$K40*($B41-1)*H41</f>
        <v>1089756.9014713739</v>
      </c>
      <c r="R41" s="115">
        <f t="shared" si="32"/>
        <v>0</v>
      </c>
      <c r="T41" s="120">
        <f t="shared" si="33"/>
        <v>0.30581917579648216</v>
      </c>
      <c r="U41" s="120">
        <f t="shared" si="34"/>
        <v>0.1999560130956618</v>
      </c>
      <c r="V41" s="120">
        <f t="shared" si="35"/>
        <v>0.26076963077958076</v>
      </c>
      <c r="W41" s="120">
        <f t="shared" si="16"/>
        <v>9.259736420149732E-2</v>
      </c>
      <c r="X41" s="120">
        <f t="shared" si="17"/>
        <v>8.1564599767984011E-2</v>
      </c>
      <c r="Y41" s="120">
        <f t="shared" si="18"/>
        <v>5.929321635879406E-2</v>
      </c>
      <c r="AB41" s="60" cm="1">
        <f t="array" ref="AB41">IF(($A41-$A$4)&lt;=short_term,SUMPRODUCT($L40:$Q40,TRANSPOSE('Migration Matrix - total'!N$6:N$11)),SUMPRODUCT($L40:$Q40,TRANSPOSE('Migration Matrix - total'!N$18:N$23)))+$K40*($B41-1)*C41</f>
        <v>10616.493248687673</v>
      </c>
      <c r="AC41" s="60" cm="1">
        <f t="array" ref="AC41">IF(($A41-$A$4)&lt;=short_term,SUMPRODUCT($L40:$Q40,TRANSPOSE('Migration Matrix - total'!O$6:O$11)),SUMPRODUCT($L40:$Q40,TRANSPOSE('Migration Matrix - total'!O$18:O$23)))+$K40*($B41-1)*D41</f>
        <v>8723.839465789657</v>
      </c>
      <c r="AD41" s="60" cm="1">
        <f t="array" ref="AD41">IF(($A41-$A$4)&lt;=short_term,SUMPRODUCT($L40:$Q40,TRANSPOSE('Migration Matrix - total'!P$6:P$11)),SUMPRODUCT($L40:$Q40,TRANSPOSE('Migration Matrix - total'!P$18:P$23)))+$K40*($B41-1)*E41</f>
        <v>14726.241286897082</v>
      </c>
      <c r="AE41" s="60" cm="1">
        <f t="array" ref="AE41">IF(($A41-$A$4)&lt;=short_term,SUMPRODUCT($L40:$Q40,TRANSPOSE('Migration Matrix - total'!Q$6:Q$11)),SUMPRODUCT($L40:$Q40,TRANSPOSE('Migration Matrix - total'!Q$18:Q$23)))+$K40*($B41-1)*F41</f>
        <v>20527.159361712995</v>
      </c>
      <c r="AF41" s="60" cm="1">
        <f t="array" ref="AF41">IF(($A41-$A$4)&lt;=short_term,SUMPRODUCT($L40:$Q40,TRANSPOSE('Migration Matrix - total'!R$6:R$11)),SUMPRODUCT($L40:$Q40,TRANSPOSE('Migration Matrix - total'!R$18:R$23)))+$K40*($B41-1)*G41</f>
        <v>12886.917327577685</v>
      </c>
      <c r="AG41" s="60" cm="1">
        <f t="array" ref="AG41">IF(($A41-$A$4)&lt;=short_term,SUMPRODUCT($L40:$Q40,TRANSPOSE('Migration Matrix - total'!S$6:S$11)),SUMPRODUCT($L40:$Q40,TRANSPOSE('Migration Matrix - total'!S$18:S$23)))+$K40*($B41-1)*H41</f>
        <v>20437.627807160916</v>
      </c>
      <c r="AJ41" s="60" cm="1">
        <f t="array" ref="AJ41" xml:space="preserve"> L40* IF(($A41-$A$4) &lt;= short_term, 1-INDEX('Migration Matrix - total'!$D$6:$I$11, RIGHT(AJ$2,1), RIGHT(AJ$2,1)), 1-INDEX('Migration Matrix - total'!$D$18:$I$23, RIGHT(AJ$2,1), RIGHT(AJ$2,1)))</f>
        <v>29395.124340421033</v>
      </c>
      <c r="AK41" s="60" cm="1">
        <f t="array" ref="AK41" xml:space="preserve"> M40* IF(($A41-$A$4) &lt;= short_term, 1-INDEX('Migration Matrix - total'!$D$6:$I$11, RIGHT(AK$2,1), RIGHT(AK$2,1)), 1-INDEX('Migration Matrix - total'!$D$18:$I$23, RIGHT(AK$2,1), RIGHT(AK$2,1)))</f>
        <v>24400.43534043734</v>
      </c>
      <c r="AL41" s="60" cm="1">
        <f t="array" ref="AL41" xml:space="preserve"> N40* IF(($A41-$A$4) &lt;= short_term, 1-INDEX('Migration Matrix - total'!$D$6:$I$11, RIGHT(AL$2,1), RIGHT(AL$2,1)), 1-INDEX('Migration Matrix - total'!$D$18:$I$23, RIGHT(AL$2,1), RIGHT(AL$2,1)))</f>
        <v>21226.995970790646</v>
      </c>
      <c r="AM41" s="60" cm="1">
        <f t="array" ref="AM41" xml:space="preserve"> O40* IF(($A41-$A$4) &lt;= short_term, 1-INDEX('Migration Matrix - total'!$D$6:$I$11, RIGHT(AM$2,1), RIGHT(AM$2,1)), 1-INDEX('Migration Matrix - total'!$D$18:$I$23, RIGHT(AM$2,1), RIGHT(AM$2,1)))</f>
        <v>3929.8487795540241</v>
      </c>
      <c r="AN41" s="60" cm="1">
        <f t="array" ref="AN41" xml:space="preserve"> P40* IF(($A41-$A$4) &lt;= short_term, 1-INDEX('Migration Matrix - total'!$D$6:$I$11, RIGHT(AN$2,1), RIGHT(AN$2,1)), 1-INDEX('Migration Matrix - total'!$D$18:$I$23, RIGHT(AN$2,1), RIGHT(AN$2,1)))</f>
        <v>7124.5001189795785</v>
      </c>
      <c r="AO41" s="60" cm="1">
        <f t="array" ref="AO41" xml:space="preserve"> Q40* IF(($A41-$A$4) &lt;= short_term, 1-INDEX('Migration Matrix - total'!$D$6:$I$11, RIGHT(AO$2,1), RIGHT(AO$2,1)), 1-INDEX('Migration Matrix - total'!$D$18:$I$23, RIGHT(AO$2,1), RIGHT(AO$2,1)))</f>
        <v>1841.3739476432845</v>
      </c>
      <c r="AP41" s="61">
        <f t="shared" si="22"/>
        <v>0</v>
      </c>
      <c r="AR41" s="118" cm="1">
        <f t="array" ref="AR41" xml:space="preserve"> IF(($A41-$A$4) &lt;= short_term, SUMPRODUCT($L40:$Q40, TRANSPOSE('Migration Matrix - vol'!C$65:C$70)), SUMPRODUCT($L40:$Q40, TRANSPOSE('Migration Matrix - vol'!C$77:C$82)))</f>
        <v>3065.571055420176</v>
      </c>
      <c r="AS41" s="118" cm="1">
        <f t="array" ref="AS41" xml:space="preserve"> IF(($A41-$A$4) &lt;= short_term, SUMPRODUCT($L40:$Q40, TRANSPOSE('Migration Matrix - vol'!D$65:D$70)), SUMPRODUCT($L40:$Q40, TRANSPOSE('Migration Matrix - vol'!D$77:D$82)))</f>
        <v>0</v>
      </c>
      <c r="AT41" s="118" cm="1">
        <f t="array" ref="AT41" xml:space="preserve"> IF(($A41-$A$4) &lt;= short_term, SUMPRODUCT($L40:$Q40, TRANSPOSE('Migration Matrix - vol'!E$65:E$70)), SUMPRODUCT($L40:$Q40, TRANSPOSE('Migration Matrix - vol'!E$77:E$82)))</f>
        <v>6400.4731742375352</v>
      </c>
      <c r="AU41" s="118" cm="1">
        <f t="array" ref="AU41" xml:space="preserve"> IF(($A41-$A$4) &lt;= short_term, SUMPRODUCT($L40:$Q40, TRANSPOSE('Migration Matrix - vol'!F$65:F$70)), SUMPRODUCT($L40:$Q40, TRANSPOSE('Migration Matrix - vol'!F$77:F$82)))</f>
        <v>9871.925269408368</v>
      </c>
      <c r="AV41" s="118" cm="1">
        <f t="array" ref="AV41" xml:space="preserve"> IF(($A41-$A$4) &lt;= short_term, SUMPRODUCT($L40:$Q40, TRANSPOSE('Migration Matrix - vol'!G$65:G$70)), SUMPRODUCT($L40:$Q40, TRANSPOSE('Migration Matrix - vol'!G$77:G$82)))</f>
        <v>2182.493373547838</v>
      </c>
      <c r="AW41" s="118" cm="1">
        <f t="array" ref="AW41" xml:space="preserve"> IF(($A41-$A$4) &lt;= short_term, SUMPRODUCT($L40:$Q40, TRANSPOSE('Migration Matrix - vol'!H$65:H$70)), SUMPRODUCT($L40:$Q40, TRANSPOSE('Migration Matrix - vol'!H$77:H$82)))</f>
        <v>9238.4935379900162</v>
      </c>
      <c r="AZ41" s="60" cm="1">
        <f t="array" ref="AZ41" xml:space="preserve"> L40* IF(($A41-$A$4) &lt;= short_term, 1-INDEX('Migration Matrix - vol'!$AF$65:$AK$70, RIGHT(AZ$2,1), RIGHT(AZ$2,1)), 1-INDEX('Migration Matrix - vol'!$AF$77:$AK$82, RIGHT(AZ$2,1), RIGHT(AZ$2,1)))</f>
        <v>10004.706356452078</v>
      </c>
      <c r="BA41" s="60" cm="1">
        <f t="array" ref="BA41" xml:space="preserve"> M40* IF(($A41-$A$4) &lt;= short_term, 1-INDEX('Migration Matrix - vol'!$AF$65:$AK$70, RIGHT(BA$2,1), RIGHT(BA$2,1)), 1-INDEX('Migration Matrix - vol'!$AF$77:$AK$82, RIGHT(BA$2,1), RIGHT(BA$2,1)))</f>
        <v>10912.466867739189</v>
      </c>
      <c r="BB41" s="60" cm="1">
        <f t="array" ref="BB41" xml:space="preserve"> N40* IF(($A41-$A$4) &lt;= short_term, 1-INDEX('Migration Matrix - vol'!$AF$65:$AK$70, RIGHT(BB$2,1), RIGHT(BB$2,1)), 1-INDEX('Migration Matrix - vol'!$AF$77:$AK$82, RIGHT(BB$2,1), RIGHT(BB$2,1)))</f>
        <v>5676.040727504962</v>
      </c>
      <c r="BC41" s="60" cm="1">
        <f t="array" ref="BC41" xml:space="preserve"> O40* IF(($A41-$A$4) &lt;= short_term, 1-INDEX('Migration Matrix - vol'!$AF$65:$AK$70, RIGHT(BC$2,1), RIGHT(BC$2,1)), 1-INDEX('Migration Matrix - vol'!$AF$77:$AK$82, RIGHT(BC$2,1), RIGHT(BC$2,1)))</f>
        <v>0</v>
      </c>
      <c r="BD41" s="60" cm="1">
        <f t="array" ref="BD41" xml:space="preserve"> P40* IF(($A41-$A$4) &lt;= short_term, 1-INDEX('Migration Matrix - vol'!$AF$65:$AK$70, RIGHT(BD$2,1), RIGHT(BD$2,1)), 1-INDEX('Migration Matrix - vol'!$AF$77:$AK$82, RIGHT(BD$2,1), RIGHT(BD$2,1)))</f>
        <v>3532.3107274893528</v>
      </c>
      <c r="BE41" s="60" cm="1">
        <f t="array" ref="BE41" xml:space="preserve"> Q40* IF(($A41-$A$4) &lt;= short_term, 1-INDEX('Migration Matrix - vol'!$AF$65:$AK$70, RIGHT(BE$2,1), RIGHT(BE$2,1)), 1-INDEX('Migration Matrix - vol'!$AF$77:$AK$82, RIGHT(BE$2,1), RIGHT(BE$2,1)))</f>
        <v>633.43173141835257</v>
      </c>
      <c r="BH41" s="118" cm="1">
        <f t="array" ref="BH41" xml:space="preserve"> SUMPRODUCT($L40:$Q40, TRANSPOSE('Migration Matrix - invol'!M$66:M$71))</f>
        <v>7550.9221932674955</v>
      </c>
      <c r="BI41" s="118" cm="1">
        <f t="array" ref="BI41" xml:space="preserve"> SUMPRODUCT($L40:$Q40, TRANSPOSE('Migration Matrix - invol'!N$66:N$71))</f>
        <v>8723.839465789657</v>
      </c>
      <c r="BJ41" s="118" cm="1">
        <f t="array" ref="BJ41" xml:space="preserve"> SUMPRODUCT($L40:$Q40, TRANSPOSE('Migration Matrix - invol'!O$66:O$71))</f>
        <v>8325.7681126595471</v>
      </c>
      <c r="BK41" s="118" cm="1">
        <f t="array" ref="BK41" xml:space="preserve"> SUMPRODUCT($L40:$Q40, TRANSPOSE('Migration Matrix - invol'!P$66:P$71))</f>
        <v>10655.234092304625</v>
      </c>
      <c r="BL41" s="118" cm="1">
        <f t="array" ref="BL41" xml:space="preserve"> SUMPRODUCT($L40:$Q40, TRANSPOSE('Migration Matrix - invol'!Q$66:Q$71))</f>
        <v>10704.423954029846</v>
      </c>
      <c r="BM41" s="118" cm="1">
        <f t="array" ref="BM41" xml:space="preserve"> SUMPRODUCT($L40:$Q40, TRANSPOSE('Migration Matrix - invol'!R$66:R$71))</f>
        <v>11199.134269170898</v>
      </c>
      <c r="BP41" s="169">
        <f xml:space="preserve"> SUMPRODUCT($L40:$Q40, 'Migration Matrix - invol'!$M$66:$R$66)</f>
        <v>8760.5091388967703</v>
      </c>
      <c r="BQ41" s="169">
        <f xml:space="preserve"> SUMPRODUCT($L40:$Q40, 'Migration Matrix - invol'!$M$67:$R$67)</f>
        <v>10736.037746762053</v>
      </c>
      <c r="BR41" s="169">
        <f xml:space="preserve"> SUMPRODUCT($L40:$Q40, 'Migration Matrix - invol'!$M$68:$R$68)</f>
        <v>8796.3070313891985</v>
      </c>
      <c r="BS41" s="169">
        <f xml:space="preserve"> SUMPRODUCT($L40:$Q40, 'Migration Matrix - invol'!$M$69:$R$69)</f>
        <v>7785.6607319496725</v>
      </c>
      <c r="BT41" s="169">
        <f xml:space="preserve"> SUMPRODUCT($L40:$Q40, 'Migration Matrix - invol'!$M$70:$R$70)</f>
        <v>8123.3831785285965</v>
      </c>
      <c r="BU41" s="169">
        <f xml:space="preserve"> SUMPRODUCT($L40:$Q40, 'Migration Matrix - invol'!$M$71:$R$71)</f>
        <v>3902.6206557372443</v>
      </c>
      <c r="BX41" s="61">
        <f t="shared" si="26"/>
        <v>1.8189894035458565E-12</v>
      </c>
      <c r="BY41" s="61">
        <f t="shared" si="27"/>
        <v>0</v>
      </c>
      <c r="BZ41" s="61">
        <f t="shared" si="28"/>
        <v>0</v>
      </c>
      <c r="CA41" s="61">
        <f t="shared" si="29"/>
        <v>1.8189894035458565E-12</v>
      </c>
      <c r="CB41" s="61">
        <f t="shared" si="30"/>
        <v>1.8189894035458565E-12</v>
      </c>
      <c r="CC41" s="61">
        <f t="shared" si="31"/>
        <v>1.8189894035458565E-12</v>
      </c>
    </row>
    <row r="42" spans="1:81">
      <c r="A42">
        <f t="shared" si="12"/>
        <v>2058</v>
      </c>
      <c r="B42" s="40">
        <f>Population!B47</f>
        <v>1</v>
      </c>
      <c r="C42" s="117">
        <f t="shared" si="24"/>
        <v>0.16666666666666666</v>
      </c>
      <c r="D42" s="117">
        <f t="shared" si="24"/>
        <v>0.16666666666666666</v>
      </c>
      <c r="E42" s="117">
        <f t="shared" si="24"/>
        <v>0.16666666666666666</v>
      </c>
      <c r="F42" s="117">
        <f t="shared" si="24"/>
        <v>0.16666666666666666</v>
      </c>
      <c r="G42" s="117">
        <f t="shared" si="24"/>
        <v>0.16666666666666666</v>
      </c>
      <c r="H42" s="117">
        <f t="shared" si="24"/>
        <v>0.16666666666666666</v>
      </c>
      <c r="I42" s="116">
        <f t="shared" si="25"/>
        <v>0</v>
      </c>
      <c r="K42" s="52">
        <f>Population!L47</f>
        <v>18379116</v>
      </c>
      <c r="L42" s="114" cm="1">
        <f t="array" ref="L42">IF(($A42-$A$4) &lt;= short_term, SUMPRODUCT($L41:$Q41, TRANSPOSE('Migration Matrix - total'!D$6:D$11)), SUMPRODUCT($L41:$Q41, TRANSPOSE('Migration Matrix - total'!D$18:D$23)))+$K41*($B42-1)*C42</f>
        <v>5601998.5341954427</v>
      </c>
      <c r="M42" s="114" cm="1">
        <f t="array" ref="M42">IF(($A42-$A$4) &lt;= short_term, SUMPRODUCT($L41:$Q41, TRANSPOSE('Migration Matrix - total'!E$6:E$11)), SUMPRODUCT($L41:$Q41, TRANSPOSE('Migration Matrix - total'!E$18:E$23)))+$K41*($B42-1)*D42</f>
        <v>3659439.4037011792</v>
      </c>
      <c r="N42" s="114" cm="1">
        <f t="array" ref="N42">IF(($A42-$A$4) &lt;= short_term, SUMPRODUCT($L41:$Q41, TRANSPOSE('Migration Matrix - total'!F$6:F$11)), SUMPRODUCT($L41:$Q41, TRANSPOSE('Migration Matrix - total'!F$18:F$23)))+$K41*($B42-1)*E42</f>
        <v>4786216.6458681487</v>
      </c>
      <c r="O42" s="114" cm="1">
        <f t="array" ref="O42">IF(($A42-$A$4) &lt;= short_term, SUMPRODUCT($L41:$Q41, TRANSPOSE('Migration Matrix - total'!G$6:G$11)), SUMPRODUCT($L41:$Q41, TRANSPOSE('Migration Matrix - total'!G$18:G$23)))+$K41*($B42-1)*F42</f>
        <v>1718384.8629247353</v>
      </c>
      <c r="P42" s="114" cm="1">
        <f t="array" ref="P42">IF(($A42-$A$4) &lt;= short_term, SUMPRODUCT($L41:$Q41, TRANSPOSE('Migration Matrix - total'!H$6:H$11)), SUMPRODUCT($L41:$Q41, TRANSPOSE('Migration Matrix - total'!H$18:H$23)))+$K41*($B42-1)*G42</f>
        <v>1504794.2670355053</v>
      </c>
      <c r="Q42" s="114" cm="1">
        <f t="array" ref="Q42">IF(($A42-$A$4) &lt;= short_term, SUMPRODUCT($L41:$Q41, TRANSPOSE('Migration Matrix - total'!I$6:I$11)), SUMPRODUCT($L41:$Q41, TRANSPOSE('Migration Matrix - total'!I$18:I$23)))+$K41*($B42-1)*H42</f>
        <v>1108282.286274995</v>
      </c>
      <c r="R42" s="115">
        <f t="shared" si="32"/>
        <v>0</v>
      </c>
      <c r="T42" s="120">
        <f t="shared" si="33"/>
        <v>0.30480239279165766</v>
      </c>
      <c r="U42" s="120">
        <f t="shared" si="34"/>
        <v>0.199108564508825</v>
      </c>
      <c r="V42" s="120">
        <f t="shared" si="35"/>
        <v>0.26041604209191271</v>
      </c>
      <c r="W42" s="120">
        <f t="shared" si="16"/>
        <v>9.349660032205763E-2</v>
      </c>
      <c r="X42" s="120">
        <f t="shared" si="17"/>
        <v>8.1875225502440085E-2</v>
      </c>
      <c r="Y42" s="120">
        <f t="shared" si="18"/>
        <v>6.0301174783106787E-2</v>
      </c>
      <c r="AB42" s="60" cm="1">
        <f t="array" ref="AB42">IF(($A42-$A$4)&lt;=short_term,SUMPRODUCT($L41:$Q41,TRANSPOSE('Migration Matrix - total'!N$6:N$11)),SUMPRODUCT($L41:$Q41,TRANSPOSE('Migration Matrix - total'!N$18:N$23)))+$K41*($B42-1)*C42</f>
        <v>10609.669883347646</v>
      </c>
      <c r="AC42" s="60" cm="1">
        <f t="array" ref="AC42">IF(($A42-$A$4)&lt;=short_term,SUMPRODUCT($L41:$Q41,TRANSPOSE('Migration Matrix - total'!O$6:O$11)),SUMPRODUCT($L41:$Q41,TRANSPOSE('Migration Matrix - total'!O$18:O$23)))+$K41*($B42-1)*D42</f>
        <v>8721.4360687999488</v>
      </c>
      <c r="AD42" s="60" cm="1">
        <f t="array" ref="AD42">IF(($A42-$A$4)&lt;=short_term,SUMPRODUCT($L41:$Q41,TRANSPOSE('Migration Matrix - total'!P$6:P$11)),SUMPRODUCT($L41:$Q41,TRANSPOSE('Migration Matrix - total'!P$18:P$23)))+$K41*($B42-1)*E42</f>
        <v>14699.595540021268</v>
      </c>
      <c r="AE42" s="60" cm="1">
        <f t="array" ref="AE42">IF(($A42-$A$4)&lt;=short_term,SUMPRODUCT($L41:$Q41,TRANSPOSE('Migration Matrix - total'!Q$6:Q$11)),SUMPRODUCT($L41:$Q41,TRANSPOSE('Migration Matrix - total'!Q$18:Q$23)))+$K41*($B42-1)*F42</f>
        <v>20495.716921593932</v>
      </c>
      <c r="AF42" s="60" cm="1">
        <f t="array" ref="AF42">IF(($A42-$A$4)&lt;=short_term,SUMPRODUCT($L41:$Q41,TRANSPOSE('Migration Matrix - total'!R$6:R$11)),SUMPRODUCT($L41:$Q41,TRANSPOSE('Migration Matrix - total'!R$18:R$23)))+$K41*($B42-1)*G42</f>
        <v>12861.018465552595</v>
      </c>
      <c r="AG42" s="60" cm="1">
        <f t="array" ref="AG42">IF(($A42-$A$4)&lt;=short_term,SUMPRODUCT($L41:$Q41,TRANSPOSE('Migration Matrix - total'!S$6:S$11)),SUMPRODUCT($L41:$Q41,TRANSPOSE('Migration Matrix - total'!S$18:S$23)))+$K41*($B42-1)*H42</f>
        <v>20398.726558760871</v>
      </c>
      <c r="AJ42" s="60" cm="1">
        <f t="array" ref="AJ42" xml:space="preserve"> L41* IF(($A42-$A$4) &lt;= short_term, 1-INDEX('Migration Matrix - total'!$D$6:$I$11, RIGHT(AJ$2,1), RIGHT(AJ$2,1)), 1-INDEX('Migration Matrix - total'!$D$18:$I$23, RIGHT(AJ$2,1), RIGHT(AJ$2,1)))</f>
        <v>29297.242675844405</v>
      </c>
      <c r="AK42" s="60" cm="1">
        <f t="array" ref="AK42" xml:space="preserve"> M41* IF(($A42-$A$4) &lt;= short_term, 1-INDEX('Migration Matrix - total'!$D$6:$I$11, RIGHT(AK$2,1), RIGHT(AK$2,1)), 1-INDEX('Migration Matrix - total'!$D$18:$I$23, RIGHT(AK$2,1), RIGHT(AK$2,1)))</f>
        <v>24296.791950308849</v>
      </c>
      <c r="AL42" s="60" cm="1">
        <f t="array" ref="AL42" xml:space="preserve"> N41* IF(($A42-$A$4) &lt;= short_term, 1-INDEX('Migration Matrix - total'!$D$6:$I$11, RIGHT(AL$2,1), RIGHT(AL$2,1)), 1-INDEX('Migration Matrix - total'!$D$18:$I$23, RIGHT(AL$2,1), RIGHT(AL$2,1)))</f>
        <v>21198.243046958858</v>
      </c>
      <c r="AM42" s="60" cm="1">
        <f t="array" ref="AM42" xml:space="preserve"> O41* IF(($A42-$A$4) &lt;= short_term, 1-INDEX('Migration Matrix - total'!$D$6:$I$11, RIGHT(AM$2,1), RIGHT(AM$2,1)), 1-INDEX('Migration Matrix - total'!$D$18:$I$23, RIGHT(AM$2,1), RIGHT(AM$2,1)))</f>
        <v>3968.551950425388</v>
      </c>
      <c r="AN42" s="60" cm="1">
        <f t="array" ref="AN42" xml:space="preserve"> P41* IF(($A42-$A$4) &lt;= short_term, 1-INDEX('Migration Matrix - total'!$D$6:$I$11, RIGHT(AN$2,1), RIGHT(AN$2,1)), 1-INDEX('Migration Matrix - total'!$D$18:$I$23, RIGHT(AN$2,1), RIGHT(AN$2,1)))</f>
        <v>7151.9920593988809</v>
      </c>
      <c r="AO42" s="60" cm="1">
        <f t="array" ref="AO42" xml:space="preserve"> Q41* IF(($A42-$A$4) &lt;= short_term, 1-INDEX('Migration Matrix - total'!$D$6:$I$11, RIGHT(AO$2,1), RIGHT(AO$2,1)), 1-INDEX('Migration Matrix - total'!$D$18:$I$23, RIGHT(AO$2,1), RIGHT(AO$2,1)))</f>
        <v>1873.3417551397795</v>
      </c>
      <c r="AP42" s="61">
        <f t="shared" si="22"/>
        <v>0</v>
      </c>
      <c r="AR42" s="118" cm="1">
        <f t="array" ref="AR42" xml:space="preserve"> IF(($A42-$A$4) &lt;= short_term, SUMPRODUCT($L41:$Q41, TRANSPOSE('Migration Matrix - vol'!C$65:C$70)), SUMPRODUCT($L41:$Q41, TRANSPOSE('Migration Matrix - vol'!C$77:C$82)))</f>
        <v>3059.7082976984211</v>
      </c>
      <c r="AS42" s="118" cm="1">
        <f t="array" ref="AS42" xml:space="preserve"> IF(($A42-$A$4) &lt;= short_term, SUMPRODUCT($L41:$Q41, TRANSPOSE('Migration Matrix - vol'!D$65:D$70)), SUMPRODUCT($L41:$Q41, TRANSPOSE('Migration Matrix - vol'!D$77:D$82)))</f>
        <v>0</v>
      </c>
      <c r="AT42" s="118" cm="1">
        <f t="array" ref="AT42" xml:space="preserve"> IF(($A42-$A$4) &lt;= short_term, SUMPRODUCT($L41:$Q41, TRANSPOSE('Migration Matrix - vol'!E$65:E$70)), SUMPRODUCT($L41:$Q41, TRANSPOSE('Migration Matrix - vol'!E$77:E$82)))</f>
        <v>6383.5056575493036</v>
      </c>
      <c r="AU42" s="118" cm="1">
        <f t="array" ref="AU42" xml:space="preserve"> IF(($A42-$A$4) &lt;= short_term, SUMPRODUCT($L41:$Q41, TRANSPOSE('Migration Matrix - vol'!F$65:F$70)), SUMPRODUCT($L41:$Q41, TRANSPOSE('Migration Matrix - vol'!F$77:F$82)))</f>
        <v>9862.1104361222642</v>
      </c>
      <c r="AV42" s="118" cm="1">
        <f t="array" ref="AV42" xml:space="preserve"> IF(($A42-$A$4) &lt;= short_term, SUMPRODUCT($L41:$Q41, TRANSPOSE('Migration Matrix - vol'!G$65:G$70)), SUMPRODUCT($L41:$Q41, TRANSPOSE('Migration Matrix - vol'!G$77:G$82)))</f>
        <v>2173.2230056625326</v>
      </c>
      <c r="AW42" s="118" cm="1">
        <f t="array" ref="AW42" xml:space="preserve"> IF(($A42-$A$4) &lt;= short_term, SUMPRODUCT($L41:$Q41, TRANSPOSE('Migration Matrix - vol'!H$65:H$70)), SUMPRODUCT($L41:$Q41, TRANSPOSE('Migration Matrix - vol'!H$77:H$82)))</f>
        <v>9217.6817946639549</v>
      </c>
      <c r="AZ42" s="60" cm="1">
        <f t="array" ref="AZ42" xml:space="preserve"> L41* IF(($A42-$A$4) &lt;= short_term, 1-INDEX('Migration Matrix - vol'!$AF$65:$AK$70, RIGHT(AZ$2,1), RIGHT(AZ$2,1)), 1-INDEX('Migration Matrix - vol'!$AF$77:$AK$82, RIGHT(AZ$2,1), RIGHT(AZ$2,1)))</f>
        <v>9971.3920795526501</v>
      </c>
      <c r="BA42" s="60" cm="1">
        <f t="array" ref="BA42" xml:space="preserve"> M41* IF(($A42-$A$4) &lt;= short_term, 1-INDEX('Migration Matrix - vol'!$AF$65:$AK$70, RIGHT(BA$2,1), RIGHT(BA$2,1)), 1-INDEX('Migration Matrix - vol'!$AF$77:$AK$82, RIGHT(BA$2,1), RIGHT(BA$2,1)))</f>
        <v>10866.115028312663</v>
      </c>
      <c r="BB42" s="60" cm="1">
        <f t="array" ref="BB42" xml:space="preserve"> N41* IF(($A42-$A$4) &lt;= short_term, 1-INDEX('Migration Matrix - vol'!$AF$65:$AK$70, RIGHT(BB$2,1), RIGHT(BB$2,1)), 1-INDEX('Migration Matrix - vol'!$AF$77:$AK$82, RIGHT(BB$2,1), RIGHT(BB$2,1)))</f>
        <v>5668.3522742293017</v>
      </c>
      <c r="BC42" s="60" cm="1">
        <f t="array" ref="BC42" xml:space="preserve"> O41* IF(($A42-$A$4) &lt;= short_term, 1-INDEX('Migration Matrix - vol'!$AF$65:$AK$70, RIGHT(BC$2,1), RIGHT(BC$2,1)), 1-INDEX('Migration Matrix - vol'!$AF$77:$AK$82, RIGHT(BC$2,1), RIGHT(BC$2,1)))</f>
        <v>0</v>
      </c>
      <c r="BD42" s="60" cm="1">
        <f t="array" ref="BD42" xml:space="preserve"> P41* IF(($A42-$A$4) &lt;= short_term, 1-INDEX('Migration Matrix - vol'!$AF$65:$AK$70, RIGHT(BD$2,1), RIGHT(BD$2,1)), 1-INDEX('Migration Matrix - vol'!$AF$77:$AK$82, RIGHT(BD$2,1), RIGHT(BD$2,1)))</f>
        <v>3545.941168143554</v>
      </c>
      <c r="BE42" s="60" cm="1">
        <f t="array" ref="BE42" xml:space="preserve"> Q41* IF(($A42-$A$4) &lt;= short_term, 1-INDEX('Migration Matrix - vol'!$AF$65:$AK$70, RIGHT(BE$2,1), RIGHT(BE$2,1)), 1-INDEX('Migration Matrix - vol'!$AF$77:$AK$82, RIGHT(BE$2,1), RIGHT(BE$2,1)))</f>
        <v>644.42864145830947</v>
      </c>
      <c r="BH42" s="118" cm="1">
        <f t="array" ref="BH42" xml:space="preserve"> SUMPRODUCT($L41:$Q41, TRANSPOSE('Migration Matrix - invol'!M$66:M$71))</f>
        <v>7549.9615856492264</v>
      </c>
      <c r="BI42" s="118" cm="1">
        <f t="array" ref="BI42" xml:space="preserve"> SUMPRODUCT($L41:$Q41, TRANSPOSE('Migration Matrix - invol'!N$66:N$71))</f>
        <v>8721.4360687999488</v>
      </c>
      <c r="BJ42" s="118" cm="1">
        <f t="array" ref="BJ42" xml:space="preserve"> SUMPRODUCT($L41:$Q41, TRANSPOSE('Migration Matrix - invol'!O$66:O$71))</f>
        <v>8316.0898824719661</v>
      </c>
      <c r="BK42" s="118" cm="1">
        <f t="array" ref="BK42" xml:space="preserve"> SUMPRODUCT($L41:$Q41, TRANSPOSE('Migration Matrix - invol'!P$66:P$71))</f>
        <v>10633.606485471668</v>
      </c>
      <c r="BL42" s="118" cm="1">
        <f t="array" ref="BL42" xml:space="preserve"> SUMPRODUCT($L41:$Q41, TRANSPOSE('Migration Matrix - invol'!Q$66:Q$71))</f>
        <v>10687.795459890063</v>
      </c>
      <c r="BM42" s="118" cm="1">
        <f t="array" ref="BM42" xml:space="preserve"> SUMPRODUCT($L41:$Q41, TRANSPOSE('Migration Matrix - invol'!R$66:R$71))</f>
        <v>11181.044764096918</v>
      </c>
      <c r="BP42" s="169">
        <f xml:space="preserve"> SUMPRODUCT($L41:$Q41, 'Migration Matrix - invol'!$M$66:$R$66)</f>
        <v>8773.4524178607298</v>
      </c>
      <c r="BQ42" s="169">
        <f xml:space="preserve"> SUMPRODUCT($L41:$Q41, 'Migration Matrix - invol'!$M$67:$R$67)</f>
        <v>10747.496056902444</v>
      </c>
      <c r="BR42" s="169">
        <f xml:space="preserve"> SUMPRODUCT($L41:$Q41, 'Migration Matrix - invol'!$M$68:$R$68)</f>
        <v>8800.572482426338</v>
      </c>
      <c r="BS42" s="169">
        <f xml:space="preserve"> SUMPRODUCT($L41:$Q41, 'Migration Matrix - invol'!$M$69:$R$69)</f>
        <v>7777.920097775399</v>
      </c>
      <c r="BT42" s="169">
        <f xml:space="preserve"> SUMPRODUCT($L41:$Q41, 'Migration Matrix - invol'!$M$70:$R$70)</f>
        <v>8120.6282477207578</v>
      </c>
      <c r="BU42" s="169">
        <f xml:space="preserve"> SUMPRODUCT($L41:$Q41, 'Migration Matrix - invol'!$M$71:$R$71)</f>
        <v>3898.4378832942307</v>
      </c>
      <c r="BX42" s="61">
        <f t="shared" si="26"/>
        <v>-1.8189894035458565E-12</v>
      </c>
      <c r="BY42" s="61">
        <f t="shared" si="27"/>
        <v>0</v>
      </c>
      <c r="BZ42" s="61">
        <f t="shared" si="28"/>
        <v>-1.8189894035458565E-12</v>
      </c>
      <c r="CA42" s="61">
        <f t="shared" si="29"/>
        <v>0</v>
      </c>
      <c r="CB42" s="61">
        <f t="shared" si="30"/>
        <v>0</v>
      </c>
      <c r="CC42" s="61">
        <f t="shared" si="31"/>
        <v>-1.8189894035458565E-12</v>
      </c>
    </row>
    <row r="43" spans="1:81">
      <c r="A43">
        <f t="shared" si="12"/>
        <v>2059</v>
      </c>
      <c r="B43" s="40">
        <f>Population!B48</f>
        <v>1</v>
      </c>
      <c r="C43" s="117">
        <f t="shared" si="24"/>
        <v>0.16666666666666666</v>
      </c>
      <c r="D43" s="117">
        <f t="shared" si="24"/>
        <v>0.16666666666666666</v>
      </c>
      <c r="E43" s="117">
        <f t="shared" si="24"/>
        <v>0.16666666666666666</v>
      </c>
      <c r="F43" s="117">
        <f t="shared" si="24"/>
        <v>0.16666666666666666</v>
      </c>
      <c r="G43" s="117">
        <f t="shared" si="24"/>
        <v>0.16666666666666666</v>
      </c>
      <c r="H43" s="117">
        <f t="shared" si="24"/>
        <v>0.16666666666666666</v>
      </c>
      <c r="I43" s="116">
        <f t="shared" si="25"/>
        <v>0</v>
      </c>
      <c r="K43" s="52">
        <f>Population!L48</f>
        <v>18379116</v>
      </c>
      <c r="L43" s="114" cm="1">
        <f t="array" ref="L43">IF(($A43-$A$4) &lt;= short_term, SUMPRODUCT($L42:$Q42, TRANSPOSE('Migration Matrix - total'!D$6:D$11)), SUMPRODUCT($L42:$Q42, TRANSPOSE('Migration Matrix - total'!D$18:D$23)))+$K42*($B43-1)*C43</f>
        <v>5583401.5743389977</v>
      </c>
      <c r="M43" s="114" cm="1">
        <f t="array" ref="M43">IF(($A43-$A$4) &lt;= short_term, SUMPRODUCT($L42:$Q42, TRANSPOSE('Migration Matrix - total'!E$6:E$11)), SUMPRODUCT($L42:$Q42, TRANSPOSE('Migration Matrix - total'!E$18:E$23)))+$K42*($B43-1)*D43</f>
        <v>3643964.60804353</v>
      </c>
      <c r="N43" s="114" cm="1">
        <f t="array" ref="N43">IF(($A43-$A$4) &lt;= short_term, SUMPRODUCT($L42:$Q42, TRANSPOSE('Migration Matrix - total'!F$6:F$11)), SUMPRODUCT($L42:$Q42, TRANSPOSE('Migration Matrix - total'!F$18:F$23)))+$K42*($B43-1)*E43</f>
        <v>4779720.2406502552</v>
      </c>
      <c r="O43" s="114" cm="1">
        <f t="array" ref="O43">IF(($A43-$A$4) &lt;= short_term, SUMPRODUCT($L42:$Q42, TRANSPOSE('Migration Matrix - total'!G$6:G$11)), SUMPRODUCT($L42:$Q42, TRANSPOSE('Migration Matrix - total'!G$18:G$23)))+$K42*($B43-1)*F43</f>
        <v>1734842.1836690737</v>
      </c>
      <c r="P43" s="114" cm="1">
        <f t="array" ref="P43">IF(($A43-$A$4) &lt;= short_term, SUMPRODUCT($L42:$Q42, TRANSPOSE('Migration Matrix - total'!H$6:H$11)), SUMPRODUCT($L42:$Q42, TRANSPOSE('Migration Matrix - total'!H$18:H$23)))+$K42*($B43-1)*G43</f>
        <v>1510450.3064266604</v>
      </c>
      <c r="Q43" s="114" cm="1">
        <f t="array" ref="Q43">IF(($A43-$A$4) &lt;= short_term, SUMPRODUCT($L42:$Q42, TRANSPOSE('Migration Matrix - total'!I$6:I$11)), SUMPRODUCT($L42:$Q42, TRANSPOSE('Migration Matrix - total'!I$18:I$23)))+$K42*($B43-1)*H43</f>
        <v>1126737.0868714894</v>
      </c>
      <c r="R43" s="115">
        <f t="shared" si="32"/>
        <v>0</v>
      </c>
      <c r="T43" s="120">
        <f t="shared" si="33"/>
        <v>0.30379053999871353</v>
      </c>
      <c r="U43" s="120">
        <f t="shared" si="34"/>
        <v>0.19826658736162983</v>
      </c>
      <c r="V43" s="120">
        <f t="shared" si="35"/>
        <v>0.26006257540625205</v>
      </c>
      <c r="W43" s="120">
        <f t="shared" si="16"/>
        <v>9.4392036247503586E-2</v>
      </c>
      <c r="X43" s="120">
        <f t="shared" si="17"/>
        <v>8.2182968235613718E-2</v>
      </c>
      <c r="Y43" s="120">
        <f t="shared" si="18"/>
        <v>6.1305292750287281E-2</v>
      </c>
      <c r="AB43" s="60" cm="1">
        <f t="array" ref="AB43">IF(($A43-$A$4)&lt;=short_term,SUMPRODUCT($L42:$Q42,TRANSPOSE('Migration Matrix - total'!N$6:N$11)),SUMPRODUCT($L42:$Q42,TRANSPOSE('Migration Matrix - total'!N$18:N$23)))+$K42*($B43-1)*C43</f>
        <v>10602.875786752153</v>
      </c>
      <c r="AC43" s="60" cm="1">
        <f t="array" ref="AC43">IF(($A43-$A$4)&lt;=short_term,SUMPRODUCT($L42:$Q42,TRANSPOSE('Migration Matrix - total'!O$6:O$11)),SUMPRODUCT($L42:$Q42,TRANSPOSE('Migration Matrix - total'!O$18:O$23)))+$K42*($B43-1)*D43</f>
        <v>8719.0222350948134</v>
      </c>
      <c r="AD43" s="60" cm="1">
        <f t="array" ref="AD43">IF(($A43-$A$4)&lt;=short_term,SUMPRODUCT($L42:$Q42,TRANSPOSE('Migration Matrix - total'!P$6:P$11)),SUMPRODUCT($L42:$Q42,TRANSPOSE('Migration Matrix - total'!P$18:P$23)))+$K42*($B43-1)*E43</f>
        <v>14673.094225304503</v>
      </c>
      <c r="AE43" s="60" cm="1">
        <f t="array" ref="AE43">IF(($A43-$A$4)&lt;=short_term,SUMPRODUCT($L42:$Q42,TRANSPOSE('Migration Matrix - total'!Q$6:Q$11)),SUMPRODUCT($L42:$Q42,TRANSPOSE('Migration Matrix - total'!Q$18:Q$23)))+$K42*($B43-1)*F43</f>
        <v>20464.412293497797</v>
      </c>
      <c r="AF43" s="60" cm="1">
        <f t="array" ref="AF43">IF(($A43-$A$4)&lt;=short_term,SUMPRODUCT($L42:$Q42,TRANSPOSE('Migration Matrix - total'!R$6:R$11)),SUMPRODUCT($L42:$Q42,TRANSPOSE('Migration Matrix - total'!R$18:R$23)))+$K42*($B43-1)*G43</f>
        <v>12835.268668570099</v>
      </c>
      <c r="AG43" s="60" cm="1">
        <f t="array" ref="AG43">IF(($A43-$A$4)&lt;=short_term,SUMPRODUCT($L42:$Q42,TRANSPOSE('Migration Matrix - total'!S$6:S$11)),SUMPRODUCT($L42:$Q42,TRANSPOSE('Migration Matrix - total'!S$18:S$23)))+$K42*($B43-1)*H43</f>
        <v>20359.988331995432</v>
      </c>
      <c r="AJ43" s="60" cm="1">
        <f t="array" ref="AJ43" xml:space="preserve"> L42* IF(($A43-$A$4) &lt;= short_term, 1-INDEX('Migration Matrix - total'!$D$6:$I$11, RIGHT(AJ$2,1), RIGHT(AJ$2,1)), 1-INDEX('Migration Matrix - total'!$D$18:$I$23, RIGHT(AJ$2,1), RIGHT(AJ$2,1)))</f>
        <v>29199.835643196984</v>
      </c>
      <c r="AK43" s="60" cm="1">
        <f t="array" ref="AK43" xml:space="preserve"> M42* IF(($A43-$A$4) &lt;= short_term, 1-INDEX('Migration Matrix - total'!$D$6:$I$11, RIGHT(AK$2,1), RIGHT(AK$2,1)), 1-INDEX('Migration Matrix - total'!$D$18:$I$23, RIGHT(AK$2,1), RIGHT(AK$2,1)))</f>
        <v>24193.817892743973</v>
      </c>
      <c r="AL43" s="60" cm="1">
        <f t="array" ref="AL43" xml:space="preserve"> N42* IF(($A43-$A$4) &lt;= short_term, 1-INDEX('Migration Matrix - total'!$D$6:$I$11, RIGHT(AL$2,1), RIGHT(AL$2,1)), 1-INDEX('Migration Matrix - total'!$D$18:$I$23, RIGHT(AL$2,1), RIGHT(AL$2,1)))</f>
        <v>21169.499443198587</v>
      </c>
      <c r="AM43" s="60" cm="1">
        <f t="array" ref="AM43" xml:space="preserve"> O42* IF(($A43-$A$4) &lt;= short_term, 1-INDEX('Migration Matrix - total'!$D$6:$I$11, RIGHT(AM$2,1), RIGHT(AM$2,1)), 1-INDEX('Migration Matrix - total'!$D$18:$I$23, RIGHT(AM$2,1), RIGHT(AM$2,1)))</f>
        <v>4007.09154915929</v>
      </c>
      <c r="AN43" s="60" cm="1">
        <f t="array" ref="AN43" xml:space="preserve"> P42* IF(($A43-$A$4) &lt;= short_term, 1-INDEX('Migration Matrix - total'!$D$6:$I$11, RIGHT(AN$2,1), RIGHT(AN$2,1)), 1-INDEX('Migration Matrix - total'!$D$18:$I$23, RIGHT(AN$2,1), RIGHT(AN$2,1)))</f>
        <v>7179.229277414961</v>
      </c>
      <c r="AO43" s="60" cm="1">
        <f t="array" ref="AO43" xml:space="preserve"> Q42* IF(($A43-$A$4) &lt;= short_term, 1-INDEX('Migration Matrix - total'!$D$6:$I$11, RIGHT(AO$2,1), RIGHT(AO$2,1)), 1-INDEX('Migration Matrix - total'!$D$18:$I$23, RIGHT(AO$2,1), RIGHT(AO$2,1)))</f>
        <v>1905.1877355009021</v>
      </c>
      <c r="AP43" s="61">
        <f t="shared" si="22"/>
        <v>0</v>
      </c>
      <c r="AR43" s="118" cm="1">
        <f t="array" ref="AR43" xml:space="preserve"> IF(($A43-$A$4) &lt;= short_term, SUMPRODUCT($L42:$Q42, TRANSPOSE('Migration Matrix - vol'!C$65:C$70)), SUMPRODUCT($L42:$Q42, TRANSPOSE('Migration Matrix - vol'!C$77:C$82)))</f>
        <v>3053.8738356350023</v>
      </c>
      <c r="AS43" s="118" cm="1">
        <f t="array" ref="AS43" xml:space="preserve"> IF(($A43-$A$4) &lt;= short_term, SUMPRODUCT($L42:$Q42, TRANSPOSE('Migration Matrix - vol'!D$65:D$70)), SUMPRODUCT($L42:$Q42, TRANSPOSE('Migration Matrix - vol'!D$77:D$82)))</f>
        <v>0</v>
      </c>
      <c r="AT43" s="118" cm="1">
        <f t="array" ref="AT43" xml:space="preserve"> IF(($A43-$A$4) &lt;= short_term, SUMPRODUCT($L42:$Q42, TRANSPOSE('Migration Matrix - vol'!E$65:E$70)), SUMPRODUCT($L42:$Q42, TRANSPOSE('Migration Matrix - vol'!E$77:E$82)))</f>
        <v>6366.6202839196812</v>
      </c>
      <c r="AU43" s="118" cm="1">
        <f t="array" ref="AU43" xml:space="preserve"> IF(($A43-$A$4) &lt;= short_term, SUMPRODUCT($L42:$Q42, TRANSPOSE('Migration Matrix - vol'!F$65:F$70)), SUMPRODUCT($L42:$Q42, TRANSPOSE('Migration Matrix - vol'!F$77:F$82)))</f>
        <v>9852.3370835010101</v>
      </c>
      <c r="AV43" s="118" cm="1">
        <f t="array" ref="AV43" xml:space="preserve"> IF(($A43-$A$4) &lt;= short_term, SUMPRODUCT($L42:$Q42, TRANSPOSE('Migration Matrix - vol'!G$65:G$70)), SUMPRODUCT($L42:$Q42, TRANSPOSE('Migration Matrix - vol'!G$77:G$82)))</f>
        <v>2164.0125061305739</v>
      </c>
      <c r="AW43" s="118" cm="1">
        <f t="array" ref="AW43" xml:space="preserve"> IF(($A43-$A$4) &lt;= short_term, SUMPRODUCT($L42:$Q42, TRANSPOSE('Migration Matrix - vol'!H$65:H$70)), SUMPRODUCT($L42:$Q42, TRANSPOSE('Migration Matrix - vol'!H$77:H$82)))</f>
        <v>9196.9534404773312</v>
      </c>
      <c r="AZ43" s="60" cm="1">
        <f t="array" ref="AZ43" xml:space="preserve"> L42* IF(($A43-$A$4) &lt;= short_term, 1-INDEX('Migration Matrix - vol'!$AF$65:$AK$70, RIGHT(AZ$2,1), RIGHT(AZ$2,1)), 1-INDEX('Migration Matrix - vol'!$AF$77:$AK$82, RIGHT(AZ$2,1), RIGHT(AZ$2,1)))</f>
        <v>9938.2393448540352</v>
      </c>
      <c r="BA43" s="60" cm="1">
        <f t="array" ref="BA43" xml:space="preserve"> M42* IF(($A43-$A$4) &lt;= short_term, 1-INDEX('Migration Matrix - vol'!$AF$65:$AK$70, RIGHT(BA$2,1), RIGHT(BA$2,1)), 1-INDEX('Migration Matrix - vol'!$AF$77:$AK$82, RIGHT(BA$2,1), RIGHT(BA$2,1)))</f>
        <v>10820.062530652871</v>
      </c>
      <c r="BB43" s="60" cm="1">
        <f t="array" ref="BB43" xml:space="preserve"> N42* IF(($A43-$A$4) &lt;= short_term, 1-INDEX('Migration Matrix - vol'!$AF$65:$AK$70, RIGHT(BB$2,1), RIGHT(BB$2,1)), 1-INDEX('Migration Matrix - vol'!$AF$77:$AK$82, RIGHT(BB$2,1), RIGHT(BB$2,1)))</f>
        <v>5660.6663131153</v>
      </c>
      <c r="BC43" s="60" cm="1">
        <f t="array" ref="BC43" xml:space="preserve"> O42* IF(($A43-$A$4) &lt;= short_term, 1-INDEX('Migration Matrix - vol'!$AF$65:$AK$70, RIGHT(BC$2,1), RIGHT(BC$2,1)), 1-INDEX('Migration Matrix - vol'!$AF$77:$AK$82, RIGHT(BC$2,1), RIGHT(BC$2,1)))</f>
        <v>0</v>
      </c>
      <c r="BD43" s="60" cm="1">
        <f t="array" ref="BD43" xml:space="preserve"> P42* IF(($A43-$A$4) &lt;= short_term, 1-INDEX('Migration Matrix - vol'!$AF$65:$AK$70, RIGHT(BD$2,1), RIGHT(BD$2,1)), 1-INDEX('Migration Matrix - vol'!$AF$77:$AK$82, RIGHT(BD$2,1), RIGHT(BD$2,1)))</f>
        <v>3559.4453180177138</v>
      </c>
      <c r="BE43" s="60" cm="1">
        <f t="array" ref="BE43" xml:space="preserve"> Q42* IF(($A43-$A$4) &lt;= short_term, 1-INDEX('Migration Matrix - vol'!$AF$65:$AK$70, RIGHT(BE$2,1), RIGHT(BE$2,1)), 1-INDEX('Migration Matrix - vol'!$AF$77:$AK$82, RIGHT(BE$2,1), RIGHT(BE$2,1)))</f>
        <v>655.38364302367791</v>
      </c>
      <c r="BH43" s="118" cm="1">
        <f t="array" ref="BH43" xml:space="preserve"> SUMPRODUCT($L42:$Q42, TRANSPOSE('Migration Matrix - invol'!M$66:M$71))</f>
        <v>7549.0019511171513</v>
      </c>
      <c r="BI43" s="118" cm="1">
        <f t="array" ref="BI43" xml:space="preserve"> SUMPRODUCT($L42:$Q42, TRANSPOSE('Migration Matrix - invol'!N$66:N$71))</f>
        <v>8719.0222350948134</v>
      </c>
      <c r="BJ43" s="118" cm="1">
        <f t="array" ref="BJ43" xml:space="preserve"> SUMPRODUCT($L42:$Q42, TRANSPOSE('Migration Matrix - invol'!O$66:O$71))</f>
        <v>8306.473941384822</v>
      </c>
      <c r="BK43" s="118" cm="1">
        <f t="array" ref="BK43" xml:space="preserve"> SUMPRODUCT($L42:$Q42, TRANSPOSE('Migration Matrix - invol'!P$66:P$71))</f>
        <v>10612.075209996789</v>
      </c>
      <c r="BL43" s="118" cm="1">
        <f t="array" ref="BL43" xml:space="preserve"> SUMPRODUCT($L42:$Q42, TRANSPOSE('Migration Matrix - invol'!Q$66:Q$71))</f>
        <v>10671.256162439524</v>
      </c>
      <c r="BM43" s="118" cm="1">
        <f t="array" ref="BM43" xml:space="preserve"> SUMPRODUCT($L42:$Q42, TRANSPOSE('Migration Matrix - invol'!R$66:R$71))</f>
        <v>11163.034891518102</v>
      </c>
      <c r="BP43" s="169">
        <f xml:space="preserve"> SUMPRODUCT($L42:$Q42, 'Migration Matrix - invol'!$M$66:$R$66)</f>
        <v>8786.3329347556119</v>
      </c>
      <c r="BQ43" s="169">
        <f xml:space="preserve"> SUMPRODUCT($L42:$Q42, 'Migration Matrix - invol'!$M$67:$R$67)</f>
        <v>10758.880368883461</v>
      </c>
      <c r="BR43" s="169">
        <f xml:space="preserve"> SUMPRODUCT($L42:$Q42, 'Migration Matrix - invol'!$M$68:$R$68)</f>
        <v>8804.8363418532408</v>
      </c>
      <c r="BS43" s="169">
        <f xml:space="preserve"> SUMPRODUCT($L42:$Q42, 'Migration Matrix - invol'!$M$69:$R$69)</f>
        <v>7770.2121780286179</v>
      </c>
      <c r="BT43" s="169">
        <f xml:space="preserve"> SUMPRODUCT($L42:$Q42, 'Migration Matrix - invol'!$M$70:$R$70)</f>
        <v>8117.898894936161</v>
      </c>
      <c r="BU43" s="169">
        <f xml:space="preserve"> SUMPRODUCT($L42:$Q42, 'Migration Matrix - invol'!$M$71:$R$71)</f>
        <v>3894.2710472409281</v>
      </c>
      <c r="BX43" s="61">
        <f t="shared" si="26"/>
        <v>-9.0949470177292824E-13</v>
      </c>
      <c r="BY43" s="61">
        <f t="shared" si="27"/>
        <v>0</v>
      </c>
      <c r="BZ43" s="61">
        <f t="shared" si="28"/>
        <v>0</v>
      </c>
      <c r="CA43" s="61">
        <f t="shared" si="29"/>
        <v>-1.8189894035458565E-12</v>
      </c>
      <c r="CB43" s="61">
        <f t="shared" si="30"/>
        <v>1.8189894035458565E-12</v>
      </c>
      <c r="CC43" s="61">
        <f t="shared" si="31"/>
        <v>-1.8189894035458565E-12</v>
      </c>
    </row>
    <row r="44" spans="1:81">
      <c r="A44">
        <f t="shared" si="12"/>
        <v>2060</v>
      </c>
      <c r="B44" s="40">
        <f>Population!B49</f>
        <v>1</v>
      </c>
      <c r="C44" s="117">
        <f t="shared" si="24"/>
        <v>0.16666666666666666</v>
      </c>
      <c r="D44" s="117">
        <f t="shared" si="24"/>
        <v>0.16666666666666666</v>
      </c>
      <c r="E44" s="117">
        <f t="shared" si="24"/>
        <v>0.16666666666666666</v>
      </c>
      <c r="F44" s="117">
        <f t="shared" si="24"/>
        <v>0.16666666666666666</v>
      </c>
      <c r="G44" s="117">
        <f t="shared" si="24"/>
        <v>0.16666666666666666</v>
      </c>
      <c r="H44" s="117">
        <f t="shared" si="24"/>
        <v>0.16666666666666666</v>
      </c>
      <c r="I44" s="116">
        <f t="shared" si="25"/>
        <v>0</v>
      </c>
      <c r="K44" s="52">
        <f>Population!L49</f>
        <v>18379116</v>
      </c>
      <c r="L44" s="114" cm="1">
        <f t="array" ref="L44">IF(($A44-$A$4) &lt;= short_term, SUMPRODUCT($L43:$Q43, TRANSPOSE('Migration Matrix - total'!D$6:D$11)), SUMPRODUCT($L43:$Q43, TRANSPOSE('Migration Matrix - total'!D$18:D$23)))+$K43*($B44-1)*C44</f>
        <v>5564894.7842033766</v>
      </c>
      <c r="M44" s="114" cm="1">
        <f t="array" ref="M44">IF(($A44-$A$4) &lt;= short_term, SUMPRODUCT($L43:$Q43, TRANSPOSE('Migration Matrix - total'!E$6:E$11)), SUMPRODUCT($L43:$Q43, TRANSPOSE('Migration Matrix - total'!E$18:E$23)))+$K43*($B44-1)*D44</f>
        <v>3628589.6975149671</v>
      </c>
      <c r="N44" s="114" cm="1">
        <f t="array" ref="N44">IF(($A44-$A$4) &lt;= short_term, SUMPRODUCT($L43:$Q43, TRANSPOSE('Migration Matrix - total'!F$6:F$11)), SUMPRODUCT($L43:$Q43, TRANSPOSE('Migration Matrix - total'!F$18:F$23)))+$K43*($B44-1)*E44</f>
        <v>4773226.2114050286</v>
      </c>
      <c r="O44" s="114" cm="1">
        <f t="array" ref="O44">IF(($A44-$A$4) &lt;= short_term, SUMPRODUCT($L43:$Q43, TRANSPOSE('Migration Matrix - total'!G$6:G$11)), SUMPRODUCT($L43:$Q43, TRANSPOSE('Migration Matrix - total'!G$18:G$23)))+$K43*($B44-1)*F44</f>
        <v>1751229.960232723</v>
      </c>
      <c r="P44" s="114" cm="1">
        <f t="array" ref="P44">IF(($A44-$A$4) &lt;= short_term, SUMPRODUCT($L43:$Q43, TRANSPOSE('Migration Matrix - total'!H$6:H$11)), SUMPRODUCT($L43:$Q43, TRANSPOSE('Migration Matrix - total'!H$18:H$23)))+$K43*($B44-1)*G44</f>
        <v>1516053.759751434</v>
      </c>
      <c r="Q44" s="114" cm="1">
        <f t="array" ref="Q44">IF(($A44-$A$4) &lt;= short_term, SUMPRODUCT($L43:$Q43, TRANSPOSE('Migration Matrix - total'!I$6:I$11)), SUMPRODUCT($L43:$Q43, TRANSPOSE('Migration Matrix - total'!I$18:I$23)))+$K43*($B44-1)*H44</f>
        <v>1145121.586892477</v>
      </c>
      <c r="R44" s="115">
        <f t="shared" si="32"/>
        <v>0</v>
      </c>
      <c r="T44" s="120">
        <f t="shared" si="33"/>
        <v>0.30278359330249477</v>
      </c>
      <c r="U44" s="120">
        <f t="shared" si="34"/>
        <v>0.1974300449224525</v>
      </c>
      <c r="V44" s="120">
        <f t="shared" si="35"/>
        <v>0.25970923799626849</v>
      </c>
      <c r="W44" s="120">
        <f t="shared" si="16"/>
        <v>9.5283688303219927E-2</v>
      </c>
      <c r="X44" s="120">
        <f t="shared" si="17"/>
        <v>8.2487849782951109E-2</v>
      </c>
      <c r="Y44" s="120">
        <f t="shared" si="18"/>
        <v>6.2305585692613102E-2</v>
      </c>
      <c r="AB44" s="60" cm="1">
        <f t="array" ref="AB44">IF(($A44-$A$4)&lt;=short_term,SUMPRODUCT($L43:$Q43,TRANSPOSE('Migration Matrix - total'!N$6:N$11)),SUMPRODUCT($L43:$Q43,TRANSPOSE('Migration Matrix - total'!N$18:N$23)))+$K43*($B44-1)*C44</f>
        <v>10596.110785447718</v>
      </c>
      <c r="AC44" s="60" cm="1">
        <f t="array" ref="AC44">IF(($A44-$A$4)&lt;=short_term,SUMPRODUCT($L43:$Q43,TRANSPOSE('Migration Matrix - total'!O$6:O$11)),SUMPRODUCT($L43:$Q43,TRANSPOSE('Migration Matrix - total'!O$18:O$23)))+$K43*($B44-1)*D44</f>
        <v>8716.5981449904157</v>
      </c>
      <c r="AD44" s="60" cm="1">
        <f t="array" ref="AD44">IF(($A44-$A$4)&lt;=short_term,SUMPRODUCT($L43:$Q43,TRANSPOSE('Migration Matrix - total'!P$6:P$11)),SUMPRODUCT($L43:$Q43,TRANSPOSE('Migration Matrix - total'!P$18:P$23)))+$K43*($B44-1)*E44</f>
        <v>14646.736511886515</v>
      </c>
      <c r="AE44" s="60" cm="1">
        <f t="array" ref="AE44">IF(($A44-$A$4)&lt;=short_term,SUMPRODUCT($L43:$Q43,TRANSPOSE('Migration Matrix - total'!Q$6:Q$11)),SUMPRODUCT($L43:$Q43,TRANSPOSE('Migration Matrix - total'!Q$18:Q$23)))+$K43*($B44-1)*F44</f>
        <v>20433.244842201035</v>
      </c>
      <c r="AF44" s="60" cm="1">
        <f t="array" ref="AF44">IF(($A44-$A$4)&lt;=short_term,SUMPRODUCT($L43:$Q43,TRANSPOSE('Migration Matrix - total'!R$6:R$11)),SUMPRODUCT($L43:$Q43,TRANSPOSE('Migration Matrix - total'!R$18:R$23)))+$K43*($B44-1)*G44</f>
        <v>12809.667024232551</v>
      </c>
      <c r="AG44" s="60" cm="1">
        <f t="array" ref="AG44">IF(($A44-$A$4)&lt;=short_term,SUMPRODUCT($L43:$Q43,TRANSPOSE('Migration Matrix - total'!S$6:S$11)),SUMPRODUCT($L43:$Q43,TRANSPOSE('Migration Matrix - total'!S$18:S$23)))+$K43*($B44-1)*H44</f>
        <v>20321.412399382243</v>
      </c>
      <c r="AJ44" s="60" cm="1">
        <f t="array" ref="AJ44" xml:space="preserve"> L43* IF(($A44-$A$4) &lt;= short_term, 1-INDEX('Migration Matrix - total'!$D$6:$I$11, RIGHT(AJ$2,1), RIGHT(AJ$2,1)), 1-INDEX('Migration Matrix - total'!$D$18:$I$23, RIGHT(AJ$2,1), RIGHT(AJ$2,1)))</f>
        <v>29102.900921069409</v>
      </c>
      <c r="AK44" s="60" cm="1">
        <f t="array" ref="AK44" xml:space="preserve"> M43* IF(($A44-$A$4) &lt;= short_term, 1-INDEX('Migration Matrix - total'!$D$6:$I$11, RIGHT(AK$2,1), RIGHT(AK$2,1)), 1-INDEX('Migration Matrix - total'!$D$18:$I$23, RIGHT(AK$2,1), RIGHT(AK$2,1)))</f>
        <v>24091.508673553206</v>
      </c>
      <c r="AL44" s="60" cm="1">
        <f t="array" ref="AL44" xml:space="preserve"> N43* IF(($A44-$A$4) &lt;= short_term, 1-INDEX('Migration Matrix - total'!$D$6:$I$11, RIGHT(AL$2,1), RIGHT(AL$2,1)), 1-INDEX('Migration Matrix - total'!$D$18:$I$23, RIGHT(AL$2,1), RIGHT(AL$2,1)))</f>
        <v>21140.765757112375</v>
      </c>
      <c r="AM44" s="60" cm="1">
        <f t="array" ref="AM44" xml:space="preserve"> O43* IF(($A44-$A$4) &lt;= short_term, 1-INDEX('Migration Matrix - total'!$D$6:$I$11, RIGHT(AM$2,1), RIGHT(AM$2,1)), 1-INDEX('Migration Matrix - total'!$D$18:$I$23, RIGHT(AM$2,1), RIGHT(AM$2,1)))</f>
        <v>4045.4682785516802</v>
      </c>
      <c r="AN44" s="60" cm="1">
        <f t="array" ref="AN44" xml:space="preserve"> P43* IF(($A44-$A$4) &lt;= short_term, 1-INDEX('Migration Matrix - total'!$D$6:$I$11, RIGHT(AN$2,1), RIGHT(AN$2,1)), 1-INDEX('Migration Matrix - total'!$D$18:$I$23, RIGHT(AN$2,1), RIGHT(AN$2,1)))</f>
        <v>7206.2136994590383</v>
      </c>
      <c r="AO44" s="60" cm="1">
        <f t="array" ref="AO44" xml:space="preserve"> Q43* IF(($A44-$A$4) &lt;= short_term, 1-INDEX('Migration Matrix - total'!$D$6:$I$11, RIGHT(AO$2,1), RIGHT(AO$2,1)), 1-INDEX('Migration Matrix - total'!$D$18:$I$23, RIGHT(AO$2,1), RIGHT(AO$2,1)))</f>
        <v>1936.9123783946638</v>
      </c>
      <c r="AP44" s="61">
        <f t="shared" si="22"/>
        <v>0</v>
      </c>
      <c r="AR44" s="118" cm="1">
        <f t="array" ref="AR44" xml:space="preserve"> IF(($A44-$A$4) &lt;= short_term, SUMPRODUCT($L43:$Q43, TRANSPOSE('Migration Matrix - vol'!C$65:C$70)), SUMPRODUCT($L43:$Q43, TRANSPOSE('Migration Matrix - vol'!C$77:C$82)))</f>
        <v>3048.0675060278363</v>
      </c>
      <c r="AS44" s="118" cm="1">
        <f t="array" ref="AS44" xml:space="preserve"> IF(($A44-$A$4) &lt;= short_term, SUMPRODUCT($L43:$Q43, TRANSPOSE('Migration Matrix - vol'!D$65:D$70)), SUMPRODUCT($L43:$Q43, TRANSPOSE('Migration Matrix - vol'!D$77:D$82)))</f>
        <v>0</v>
      </c>
      <c r="AT44" s="118" cm="1">
        <f t="array" ref="AT44" xml:space="preserve"> IF(($A44-$A$4) &lt;= short_term, SUMPRODUCT($L43:$Q43, TRANSPOSE('Migration Matrix - vol'!E$65:E$70)), SUMPRODUCT($L43:$Q43, TRANSPOSE('Migration Matrix - vol'!E$77:E$82)))</f>
        <v>6349.8166267806937</v>
      </c>
      <c r="AU44" s="118" cm="1">
        <f t="array" ref="AU44" xml:space="preserve"> IF(($A44-$A$4) &lt;= short_term, SUMPRODUCT($L43:$Q43, TRANSPOSE('Migration Matrix - vol'!F$65:F$70)), SUMPRODUCT($L43:$Q43, TRANSPOSE('Migration Matrix - vol'!F$77:F$82)))</f>
        <v>9842.6050333208295</v>
      </c>
      <c r="AV44" s="118" cm="1">
        <f t="array" ref="AV44" xml:space="preserve"> IF(($A44-$A$4) &lt;= short_term, SUMPRODUCT($L43:$Q43, TRANSPOSE('Migration Matrix - vol'!G$65:G$70)), SUMPRODUCT($L43:$Q43, TRANSPOSE('Migration Matrix - vol'!G$77:G$82)))</f>
        <v>2154.8614729698397</v>
      </c>
      <c r="AW44" s="118" cm="1">
        <f t="array" ref="AW44" xml:space="preserve"> IF(($A44-$A$4) &lt;= short_term, SUMPRODUCT($L43:$Q43, TRANSPOSE('Migration Matrix - vol'!H$65:H$70)), SUMPRODUCT($L43:$Q43, TRANSPOSE('Migration Matrix - vol'!H$77:H$82)))</f>
        <v>9176.3081287608165</v>
      </c>
      <c r="AZ44" s="60" cm="1">
        <f t="array" ref="AZ44" xml:space="preserve"> L43* IF(($A44-$A$4) &lt;= short_term, 1-INDEX('Migration Matrix - vol'!$AF$65:$AK$70, RIGHT(AZ$2,1), RIGHT(AZ$2,1)), 1-INDEX('Migration Matrix - vol'!$AF$77:$AK$82, RIGHT(AZ$2,1), RIGHT(AZ$2,1)))</f>
        <v>9905.2473622585712</v>
      </c>
      <c r="BA44" s="60" cm="1">
        <f t="array" ref="BA44" xml:space="preserve"> M43* IF(($A44-$A$4) &lt;= short_term, 1-INDEX('Migration Matrix - vol'!$AF$65:$AK$70, RIGHT(BA$2,1), RIGHT(BA$2,1)), 1-INDEX('Migration Matrix - vol'!$AF$77:$AK$82, RIGHT(BA$2,1), RIGHT(BA$2,1)))</f>
        <v>10774.307364849197</v>
      </c>
      <c r="BB44" s="60" cm="1">
        <f t="array" ref="BB44" xml:space="preserve"> N43* IF(($A44-$A$4) &lt;= short_term, 1-INDEX('Migration Matrix - vol'!$AF$65:$AK$70, RIGHT(BB$2,1), RIGHT(BB$2,1)), 1-INDEX('Migration Matrix - vol'!$AF$77:$AK$82, RIGHT(BB$2,1), RIGHT(BB$2,1)))</f>
        <v>5652.9830039602448</v>
      </c>
      <c r="BC44" s="60" cm="1">
        <f t="array" ref="BC44" xml:space="preserve"> O43* IF(($A44-$A$4) &lt;= short_term, 1-INDEX('Migration Matrix - vol'!$AF$65:$AK$70, RIGHT(BC$2,1), RIGHT(BC$2,1)), 1-INDEX('Migration Matrix - vol'!$AF$77:$AK$82, RIGHT(BC$2,1), RIGHT(BC$2,1)))</f>
        <v>0</v>
      </c>
      <c r="BD44" s="60" cm="1">
        <f t="array" ref="BD44" xml:space="preserve"> P43* IF(($A44-$A$4) &lt;= short_term, 1-INDEX('Migration Matrix - vol'!$AF$65:$AK$70, RIGHT(BD$2,1), RIGHT(BD$2,1)), 1-INDEX('Migration Matrix - vol'!$AF$77:$AK$82, RIGHT(BD$2,1), RIGHT(BD$2,1)))</f>
        <v>3572.8241322319864</v>
      </c>
      <c r="BE44" s="60" cm="1">
        <f t="array" ref="BE44" xml:space="preserve"> Q43* IF(($A44-$A$4) &lt;= short_term, 1-INDEX('Migration Matrix - vol'!$AF$65:$AK$70, RIGHT(BE$2,1), RIGHT(BE$2,1)), 1-INDEX('Migration Matrix - vol'!$AF$77:$AK$82, RIGHT(BE$2,1), RIGHT(BE$2,1)))</f>
        <v>666.29690456001265</v>
      </c>
      <c r="BH44" s="118" cm="1">
        <f t="array" ref="BH44" xml:space="preserve"> SUMPRODUCT($L43:$Q43, TRANSPOSE('Migration Matrix - invol'!M$66:M$71))</f>
        <v>7548.0432794198832</v>
      </c>
      <c r="BI44" s="118" cm="1">
        <f t="array" ref="BI44" xml:space="preserve"> SUMPRODUCT($L43:$Q43, TRANSPOSE('Migration Matrix - invol'!N$66:N$71))</f>
        <v>8716.5981449904157</v>
      </c>
      <c r="BJ44" s="118" cm="1">
        <f t="array" ref="BJ44" xml:space="preserve"> SUMPRODUCT($L43:$Q43, TRANSPOSE('Migration Matrix - invol'!O$66:O$71))</f>
        <v>8296.9198851058245</v>
      </c>
      <c r="BK44" s="118" cm="1">
        <f t="array" ref="BK44" xml:space="preserve"> SUMPRODUCT($L43:$Q43, TRANSPOSE('Migration Matrix - invol'!P$66:P$71))</f>
        <v>10590.639808880205</v>
      </c>
      <c r="BL44" s="118" cm="1">
        <f t="array" ref="BL44" xml:space="preserve"> SUMPRODUCT($L43:$Q43, TRANSPOSE('Migration Matrix - invol'!Q$66:Q$71))</f>
        <v>10654.805551262711</v>
      </c>
      <c r="BM44" s="118" cm="1">
        <f t="array" ref="BM44" xml:space="preserve"> SUMPRODUCT($L43:$Q43, TRANSPOSE('Migration Matrix - invol'!R$66:R$71))</f>
        <v>11145.104270621425</v>
      </c>
      <c r="BP44" s="169">
        <f xml:space="preserve"> SUMPRODUCT($L43:$Q43, 'Migration Matrix - invol'!$M$66:$R$66)</f>
        <v>8799.1509966204067</v>
      </c>
      <c r="BQ44" s="169">
        <f xml:space="preserve"> SUMPRODUCT($L43:$Q43, 'Migration Matrix - invol'!$M$67:$R$67)</f>
        <v>10770.191179560879</v>
      </c>
      <c r="BR44" s="169">
        <f xml:space="preserve"> SUMPRODUCT($L43:$Q43, 'Migration Matrix - invol'!$M$68:$R$68)</f>
        <v>8809.0985231413015</v>
      </c>
      <c r="BS44" s="169">
        <f xml:space="preserve"> SUMPRODUCT($L43:$Q43, 'Migration Matrix - invol'!$M$69:$R$69)</f>
        <v>7762.5368321501401</v>
      </c>
      <c r="BT44" s="169">
        <f xml:space="preserve"> SUMPRODUCT($L43:$Q43, 'Migration Matrix - invol'!$M$70:$R$70)</f>
        <v>8115.1949266289421</v>
      </c>
      <c r="BU44" s="169">
        <f xml:space="preserve"> SUMPRODUCT($L43:$Q43, 'Migration Matrix - invol'!$M$71:$R$71)</f>
        <v>3890.1200835340478</v>
      </c>
      <c r="BX44" s="61">
        <f t="shared" si="26"/>
        <v>-1.8189894035458565E-12</v>
      </c>
      <c r="BY44" s="61">
        <f t="shared" si="27"/>
        <v>0</v>
      </c>
      <c r="BZ44" s="61">
        <f t="shared" si="28"/>
        <v>-3.637978807091713E-12</v>
      </c>
      <c r="CA44" s="61">
        <f t="shared" si="29"/>
        <v>0</v>
      </c>
      <c r="CB44" s="61">
        <f t="shared" si="30"/>
        <v>0</v>
      </c>
      <c r="CC44" s="61">
        <f t="shared" si="31"/>
        <v>1.8189894035458565E-12</v>
      </c>
    </row>
    <row r="45" spans="1:81">
      <c r="A45">
        <f t="shared" si="12"/>
        <v>2061</v>
      </c>
      <c r="B45" s="40">
        <f>Population!B50</f>
        <v>1</v>
      </c>
      <c r="C45" s="117">
        <f t="shared" si="24"/>
        <v>0.16666666666666666</v>
      </c>
      <c r="D45" s="117">
        <f t="shared" si="24"/>
        <v>0.16666666666666666</v>
      </c>
      <c r="E45" s="117">
        <f t="shared" si="24"/>
        <v>0.16666666666666666</v>
      </c>
      <c r="F45" s="117">
        <f t="shared" si="24"/>
        <v>0.16666666666666666</v>
      </c>
      <c r="G45" s="117">
        <f t="shared" si="24"/>
        <v>0.16666666666666666</v>
      </c>
      <c r="H45" s="117">
        <f t="shared" si="24"/>
        <v>0.16666666666666666</v>
      </c>
      <c r="I45" s="116">
        <f t="shared" si="25"/>
        <v>0</v>
      </c>
      <c r="K45" s="52">
        <f>Population!L50</f>
        <v>18379116</v>
      </c>
      <c r="L45" s="114" cm="1">
        <f t="array" ref="L45">IF(($A45-$A$4) &lt;= short_term, SUMPRODUCT($L44:$Q44, TRANSPOSE('Migration Matrix - total'!D$6:D$11)), SUMPRODUCT($L44:$Q44, TRANSPOSE('Migration Matrix - total'!D$18:D$23)))+$K44*($B45-1)*C45</f>
        <v>5546477.7227114215</v>
      </c>
      <c r="M45" s="114" cm="1">
        <f t="array" ref="M45">IF(($A45-$A$4) &lt;= short_term, SUMPRODUCT($L44:$Q44, TRANSPOSE('Migration Matrix - total'!E$6:E$11)), SUMPRODUCT($L44:$Q44, TRANSPOSE('Migration Matrix - total'!E$18:E$23)))+$K44*($B45-1)*D45</f>
        <v>3613314.0016626064</v>
      </c>
      <c r="N45" s="114" cm="1">
        <f t="array" ref="N45">IF(($A45-$A$4) &lt;= short_term, SUMPRODUCT($L44:$Q44, TRANSPOSE('Migration Matrix - total'!F$6:F$11)), SUMPRODUCT($L44:$Q44, TRANSPOSE('Migration Matrix - total'!F$18:F$23)))+$K44*($B45-1)*E45</f>
        <v>4766734.690398938</v>
      </c>
      <c r="O45" s="114" cm="1">
        <f t="array" ref="O45">IF(($A45-$A$4) &lt;= short_term, SUMPRODUCT($L44:$Q44, TRANSPOSE('Migration Matrix - total'!G$6:G$11)), SUMPRODUCT($L44:$Q44, TRANSPOSE('Migration Matrix - total'!G$18:G$23)))+$K44*($B45-1)*F45</f>
        <v>1767548.4913300427</v>
      </c>
      <c r="P45" s="114" cm="1">
        <f t="array" ref="P45">IF(($A45-$A$4) &lt;= short_term, SUMPRODUCT($L44:$Q44, TRANSPOSE('Migration Matrix - total'!H$6:H$11)), SUMPRODUCT($L44:$Q44, TRANSPOSE('Migration Matrix - total'!H$18:H$23)))+$K44*($B45-1)*G45</f>
        <v>1521605.0251389905</v>
      </c>
      <c r="Q45" s="114" cm="1">
        <f t="array" ref="Q45">IF(($A45-$A$4) &lt;= short_term, SUMPRODUCT($L44:$Q44, TRANSPOSE('Migration Matrix - total'!I$6:I$11)), SUMPRODUCT($L44:$Q44, TRANSPOSE('Migration Matrix - total'!I$18:I$23)))+$K44*($B45-1)*H45</f>
        <v>1163436.0687580078</v>
      </c>
      <c r="R45" s="115">
        <f t="shared" si="32"/>
        <v>0</v>
      </c>
      <c r="T45" s="120">
        <f t="shared" si="33"/>
        <v>0.30178152870417818</v>
      </c>
      <c r="U45" s="120">
        <f t="shared" si="34"/>
        <v>0.1965989007122326</v>
      </c>
      <c r="V45" s="120">
        <f t="shared" si="35"/>
        <v>0.25935603705852539</v>
      </c>
      <c r="W45" s="120">
        <f t="shared" si="16"/>
        <v>9.6171572742129841E-2</v>
      </c>
      <c r="X45" s="120">
        <f t="shared" si="17"/>
        <v>8.2789891806493321E-2</v>
      </c>
      <c r="Y45" s="120">
        <f t="shared" si="18"/>
        <v>6.3302068976440848E-2</v>
      </c>
      <c r="AB45" s="60" cm="1">
        <f t="array" ref="AB45">IF(($A45-$A$4)&lt;=short_term,SUMPRODUCT($L44:$Q44,TRANSPOSE('Migration Matrix - total'!N$6:N$11)),SUMPRODUCT($L44:$Q44,TRANSPOSE('Migration Matrix - total'!N$18:N$23)))+$K44*($B45-1)*C45</f>
        <v>10589.374707293424</v>
      </c>
      <c r="AC45" s="60" cm="1">
        <f t="array" ref="AC45">IF(($A45-$A$4)&lt;=short_term,SUMPRODUCT($L44:$Q44,TRANSPOSE('Migration Matrix - total'!O$6:O$11)),SUMPRODUCT($L44:$Q44,TRANSPOSE('Migration Matrix - total'!O$18:O$23)))+$K44*($B45-1)*D45</f>
        <v>8714.1639770915372</v>
      </c>
      <c r="AD45" s="60" cm="1">
        <f t="array" ref="AD45">IF(($A45-$A$4)&lt;=short_term,SUMPRODUCT($L44:$Q44,TRANSPOSE('Migration Matrix - total'!P$6:P$11)),SUMPRODUCT($L44:$Q44,TRANSPOSE('Migration Matrix - total'!P$18:P$23)))+$K44*($B45-1)*E45</f>
        <v>14620.521573893155</v>
      </c>
      <c r="AE45" s="60" cm="1">
        <f t="array" ref="AE45">IF(($A45-$A$4)&lt;=short_term,SUMPRODUCT($L44:$Q44,TRANSPOSE('Migration Matrix - total'!Q$6:Q$11)),SUMPRODUCT($L44:$Q44,TRANSPOSE('Migration Matrix - total'!Q$18:Q$23)))+$K44*($B45-1)*F45</f>
        <v>20402.213935597945</v>
      </c>
      <c r="AF45" s="60" cm="1">
        <f t="array" ref="AF45">IF(($A45-$A$4)&lt;=short_term,SUMPRODUCT($L44:$Q44,TRANSPOSE('Migration Matrix - total'!R$6:R$11)),SUMPRODUCT($L44:$Q44,TRANSPOSE('Migration Matrix - total'!R$18:R$23)))+$K44*($B45-1)*G45</f>
        <v>12784.212625974924</v>
      </c>
      <c r="AG45" s="60" cm="1">
        <f t="array" ref="AG45">IF(($A45-$A$4)&lt;=short_term,SUMPRODUCT($L44:$Q44,TRANSPOSE('Migration Matrix - total'!S$6:S$11)),SUMPRODUCT($L44:$Q44,TRANSPOSE('Migration Matrix - total'!S$18:S$23)))+$K44*($B45-1)*H45</f>
        <v>20282.998036927595</v>
      </c>
      <c r="AJ45" s="60" cm="1">
        <f t="array" ref="AJ45" xml:space="preserve"> L44* IF(($A45-$A$4) &lt;= short_term, 1-INDEX('Migration Matrix - total'!$D$6:$I$11, RIGHT(AJ$2,1), RIGHT(AJ$2,1)), 1-INDEX('Migration Matrix - total'!$D$18:$I$23, RIGHT(AJ$2,1), RIGHT(AJ$2,1)))</f>
        <v>29006.436199248328</v>
      </c>
      <c r="AK45" s="60" cm="1">
        <f t="array" ref="AK45" xml:space="preserve"> M44* IF(($A45-$A$4) &lt;= short_term, 1-INDEX('Migration Matrix - total'!$D$6:$I$11, RIGHT(AK$2,1), RIGHT(AK$2,1)), 1-INDEX('Migration Matrix - total'!$D$18:$I$23, RIGHT(AK$2,1), RIGHT(AK$2,1)))</f>
        <v>23989.859829451823</v>
      </c>
      <c r="AL45" s="60" cm="1">
        <f t="array" ref="AL45" xml:space="preserve"> N44* IF(($A45-$A$4) &lt;= short_term, 1-INDEX('Migration Matrix - total'!$D$6:$I$11, RIGHT(AL$2,1), RIGHT(AL$2,1)), 1-INDEX('Migration Matrix - total'!$D$18:$I$23, RIGHT(AL$2,1), RIGHT(AL$2,1)))</f>
        <v>21112.042579984645</v>
      </c>
      <c r="AM45" s="60" cm="1">
        <f t="array" ref="AM45" xml:space="preserve"> O44* IF(($A45-$A$4) &lt;= short_term, 1-INDEX('Migration Matrix - total'!$D$6:$I$11, RIGHT(AM$2,1), RIGHT(AM$2,1)), 1-INDEX('Migration Matrix - total'!$D$18:$I$23, RIGHT(AM$2,1), RIGHT(AM$2,1)))</f>
        <v>4083.6828382783892</v>
      </c>
      <c r="AN45" s="60" cm="1">
        <f t="array" ref="AN45" xml:space="preserve"> P44* IF(($A45-$A$4) &lt;= short_term, 1-INDEX('Migration Matrix - total'!$D$6:$I$11, RIGHT(AN$2,1), RIGHT(AN$2,1)), 1-INDEX('Migration Matrix - total'!$D$18:$I$23, RIGHT(AN$2,1), RIGHT(AN$2,1)))</f>
        <v>7232.9472384185492</v>
      </c>
      <c r="AO45" s="60" cm="1">
        <f t="array" ref="AO45" xml:space="preserve"> Q44* IF(($A45-$A$4) &lt;= short_term, 1-INDEX('Migration Matrix - total'!$D$6:$I$11, RIGHT(AO$2,1), RIGHT(AO$2,1)), 1-INDEX('Migration Matrix - total'!$D$18:$I$23, RIGHT(AO$2,1), RIGHT(AO$2,1)))</f>
        <v>1968.5161713967391</v>
      </c>
      <c r="AP45" s="61">
        <f t="shared" si="22"/>
        <v>0</v>
      </c>
      <c r="AR45" s="118" cm="1">
        <f t="array" ref="AR45" xml:space="preserve"> IF(($A45-$A$4) &lt;= short_term, SUMPRODUCT($L44:$Q44, TRANSPOSE('Migration Matrix - vol'!C$65:C$70)), SUMPRODUCT($L44:$Q44, TRANSPOSE('Migration Matrix - vol'!C$77:C$82)))</f>
        <v>3042.2891467603667</v>
      </c>
      <c r="AS45" s="118" cm="1">
        <f t="array" ref="AS45" xml:space="preserve"> IF(($A45-$A$4) &lt;= short_term, SUMPRODUCT($L44:$Q44, TRANSPOSE('Migration Matrix - vol'!D$65:D$70)), SUMPRODUCT($L44:$Q44, TRANSPOSE('Migration Matrix - vol'!D$77:D$82)))</f>
        <v>0</v>
      </c>
      <c r="AT45" s="118" cm="1">
        <f t="array" ref="AT45" xml:space="preserve"> IF(($A45-$A$4) &lt;= short_term, SUMPRODUCT($L44:$Q44, TRANSPOSE('Migration Matrix - vol'!E$65:E$70)), SUMPRODUCT($L44:$Q44, TRANSPOSE('Migration Matrix - vol'!E$77:E$82)))</f>
        <v>6333.0942619200951</v>
      </c>
      <c r="AU45" s="118" cm="1">
        <f t="array" ref="AU45" xml:space="preserve"> IF(($A45-$A$4) &lt;= short_term, SUMPRODUCT($L44:$Q44, TRANSPOSE('Migration Matrix - vol'!F$65:F$70)), SUMPRODUCT($L44:$Q44, TRANSPOSE('Migration Matrix - vol'!F$77:F$82)))</f>
        <v>9832.9141081491907</v>
      </c>
      <c r="AV45" s="118" cm="1">
        <f t="array" ref="AV45" xml:space="preserve"> IF(($A45-$A$4) &lt;= short_term, SUMPRODUCT($L44:$Q44, TRANSPOSE('Migration Matrix - vol'!G$65:G$70)), SUMPRODUCT($L44:$Q44, TRANSPOSE('Migration Matrix - vol'!G$77:G$82)))</f>
        <v>2145.7695069624783</v>
      </c>
      <c r="AW45" s="118" cm="1">
        <f t="array" ref="AW45" xml:space="preserve"> IF(($A45-$A$4) &lt;= short_term, SUMPRODUCT($L44:$Q44, TRANSPOSE('Migration Matrix - vol'!H$65:H$70)), SUMPRODUCT($L44:$Q44, TRANSPOSE('Migration Matrix - vol'!H$77:H$82)))</f>
        <v>9155.7455143560856</v>
      </c>
      <c r="AZ45" s="60" cm="1">
        <f t="array" ref="AZ45" xml:space="preserve"> L44* IF(($A45-$A$4) &lt;= short_term, 1-INDEX('Migration Matrix - vol'!$AF$65:$AK$70, RIGHT(AZ$2,1), RIGHT(AZ$2,1)), 1-INDEX('Migration Matrix - vol'!$AF$77:$AK$82, RIGHT(AZ$2,1), RIGHT(AZ$2,1)))</f>
        <v>9872.4153454791867</v>
      </c>
      <c r="BA45" s="60" cm="1">
        <f t="array" ref="BA45" xml:space="preserve"> M44* IF(($A45-$A$4) &lt;= short_term, 1-INDEX('Migration Matrix - vol'!$AF$65:$AK$70, RIGHT(BA$2,1), RIGHT(BA$2,1)), 1-INDEX('Migration Matrix - vol'!$AF$77:$AK$82, RIGHT(BA$2,1), RIGHT(BA$2,1)))</f>
        <v>10728.847534812392</v>
      </c>
      <c r="BB45" s="60" cm="1">
        <f t="array" ref="BB45" xml:space="preserve"> N44* IF(($A45-$A$4) &lt;= short_term, 1-INDEX('Migration Matrix - vol'!$AF$65:$AK$70, RIGHT(BB$2,1), RIGHT(BB$2,1)), 1-INDEX('Migration Matrix - vol'!$AF$77:$AK$82, RIGHT(BB$2,1), RIGHT(BB$2,1)))</f>
        <v>5645.3025048719774</v>
      </c>
      <c r="BC45" s="60" cm="1">
        <f t="array" ref="BC45" xml:space="preserve"> O44* IF(($A45-$A$4) &lt;= short_term, 1-INDEX('Migration Matrix - vol'!$AF$65:$AK$70, RIGHT(BC$2,1), RIGHT(BC$2,1)), 1-INDEX('Migration Matrix - vol'!$AF$77:$AK$82, RIGHT(BC$2,1), RIGHT(BC$2,1)))</f>
        <v>0</v>
      </c>
      <c r="BD45" s="60" cm="1">
        <f t="array" ref="BD45" xml:space="preserve"> P44* IF(($A45-$A$4) &lt;= short_term, 1-INDEX('Migration Matrix - vol'!$AF$65:$AK$70, RIGHT(BD$2,1), RIGHT(BD$2,1)), 1-INDEX('Migration Matrix - vol'!$AF$77:$AK$82, RIGHT(BD$2,1), RIGHT(BD$2,1)))</f>
        <v>3586.0785591915528</v>
      </c>
      <c r="BE45" s="60" cm="1">
        <f t="array" ref="BE45" xml:space="preserve"> Q44* IF(($A45-$A$4) &lt;= short_term, 1-INDEX('Migration Matrix - vol'!$AF$65:$AK$70, RIGHT(BE$2,1), RIGHT(BE$2,1)), 1-INDEX('Migration Matrix - vol'!$AF$77:$AK$82, RIGHT(BE$2,1), RIGHT(BE$2,1)))</f>
        <v>677.16859379310586</v>
      </c>
      <c r="BH45" s="118" cm="1">
        <f t="array" ref="BH45" xml:space="preserve"> SUMPRODUCT($L44:$Q44, TRANSPOSE('Migration Matrix - invol'!M$66:M$71))</f>
        <v>7547.085560533058</v>
      </c>
      <c r="BI45" s="118" cm="1">
        <f t="array" ref="BI45" xml:space="preserve"> SUMPRODUCT($L44:$Q44, TRANSPOSE('Migration Matrix - invol'!N$66:N$71))</f>
        <v>8714.1639770915372</v>
      </c>
      <c r="BJ45" s="118" cm="1">
        <f t="array" ref="BJ45" xml:space="preserve"> SUMPRODUCT($L44:$Q44, TRANSPOSE('Migration Matrix - invol'!O$66:O$71))</f>
        <v>8287.4273119730587</v>
      </c>
      <c r="BK45" s="118" cm="1">
        <f t="array" ref="BK45" xml:space="preserve"> SUMPRODUCT($L44:$Q44, TRANSPOSE('Migration Matrix - invol'!P$66:P$71))</f>
        <v>10569.299827448753</v>
      </c>
      <c r="BL45" s="118" cm="1">
        <f t="array" ref="BL45" xml:space="preserve"> SUMPRODUCT($L44:$Q44, TRANSPOSE('Migration Matrix - invol'!Q$66:Q$71))</f>
        <v>10638.443119012447</v>
      </c>
      <c r="BM45" s="118" cm="1">
        <f t="array" ref="BM45" xml:space="preserve"> SUMPRODUCT($L44:$Q44, TRANSPOSE('Migration Matrix - invol'!R$66:R$71))</f>
        <v>11127.252522571509</v>
      </c>
      <c r="BP45" s="169">
        <f xml:space="preserve"> SUMPRODUCT($L44:$Q44, 'Migration Matrix - invol'!$M$66:$R$66)</f>
        <v>8811.906909012414</v>
      </c>
      <c r="BQ45" s="169">
        <f xml:space="preserve"> SUMPRODUCT($L44:$Q44, 'Migration Matrix - invol'!$M$67:$R$67)</f>
        <v>10781.428982373794</v>
      </c>
      <c r="BR45" s="169">
        <f xml:space="preserve"> SUMPRODUCT($L44:$Q44, 'Migration Matrix - invol'!$M$68:$R$68)</f>
        <v>8813.3589406826213</v>
      </c>
      <c r="BS45" s="169">
        <f xml:space="preserve"> SUMPRODUCT($L44:$Q44, 'Migration Matrix - invol'!$M$69:$R$69)</f>
        <v>7754.8939202047995</v>
      </c>
      <c r="BT45" s="169">
        <f xml:space="preserve"> SUMPRODUCT($L44:$Q44, 'Migration Matrix - invol'!$M$70:$R$70)</f>
        <v>8112.5161506140876</v>
      </c>
      <c r="BU45" s="169">
        <f xml:space="preserve"> SUMPRODUCT($L44:$Q44, 'Migration Matrix - invol'!$M$71:$R$71)</f>
        <v>3885.9849284039283</v>
      </c>
      <c r="BX45" s="61">
        <f t="shared" si="26"/>
        <v>-9.0949470177292824E-13</v>
      </c>
      <c r="BY45" s="61">
        <f t="shared" si="27"/>
        <v>0</v>
      </c>
      <c r="BZ45" s="61">
        <f t="shared" si="28"/>
        <v>1.8189894035458565E-12</v>
      </c>
      <c r="CA45" s="61">
        <f t="shared" si="29"/>
        <v>1.8189894035458565E-12</v>
      </c>
      <c r="CB45" s="61">
        <f t="shared" si="30"/>
        <v>-1.8189894035458565E-12</v>
      </c>
      <c r="CC45" s="61">
        <f t="shared" si="31"/>
        <v>0</v>
      </c>
    </row>
    <row r="46" spans="1:81">
      <c r="A46">
        <f t="shared" si="12"/>
        <v>2062</v>
      </c>
      <c r="B46" s="40">
        <f>Population!B51</f>
        <v>1</v>
      </c>
      <c r="C46" s="117">
        <f t="shared" si="24"/>
        <v>0.16666666666666666</v>
      </c>
      <c r="D46" s="117">
        <f t="shared" si="24"/>
        <v>0.16666666666666666</v>
      </c>
      <c r="E46" s="117">
        <f t="shared" si="24"/>
        <v>0.16666666666666666</v>
      </c>
      <c r="F46" s="117">
        <f t="shared" si="24"/>
        <v>0.16666666666666666</v>
      </c>
      <c r="G46" s="117">
        <f t="shared" si="24"/>
        <v>0.16666666666666666</v>
      </c>
      <c r="H46" s="117">
        <f t="shared" si="24"/>
        <v>0.16666666666666666</v>
      </c>
      <c r="I46" s="116">
        <f t="shared" si="25"/>
        <v>0</v>
      </c>
      <c r="K46" s="52">
        <f>Population!L51</f>
        <v>18379116</v>
      </c>
      <c r="L46" s="114" cm="1">
        <f t="array" ref="L46">IF(($A46-$A$4) &lt;= short_term, SUMPRODUCT($L45:$Q45, TRANSPOSE('Migration Matrix - total'!D$6:D$11)), SUMPRODUCT($L45:$Q45, TRANSPOSE('Migration Matrix - total'!D$18:D$23)))+$K45*($B46-1)*C46</f>
        <v>5528149.950914206</v>
      </c>
      <c r="M46" s="114" cm="1">
        <f t="array" ref="M46">IF(($A46-$A$4) &lt;= short_term, SUMPRODUCT($L45:$Q45, TRANSPOSE('Migration Matrix - total'!E$6:E$11)), SUMPRODUCT($L45:$Q45, TRANSPOSE('Migration Matrix - total'!E$18:E$23)))+$K45*($B46-1)*D46</f>
        <v>3598136.8546430678</v>
      </c>
      <c r="N46" s="114" cm="1">
        <f t="array" ref="N46">IF(($A46-$A$4) &lt;= short_term, SUMPRODUCT($L45:$Q45, TRANSPOSE('Migration Matrix - total'!F$6:F$11)), SUMPRODUCT($L45:$Q45, TRANSPOSE('Migration Matrix - total'!F$18:F$23)))+$K45*($B46-1)*E46</f>
        <v>4760245.8084925115</v>
      </c>
      <c r="O46" s="114" cm="1">
        <f t="array" ref="O46">IF(($A46-$A$4) &lt;= short_term, SUMPRODUCT($L45:$Q45, TRANSPOSE('Migration Matrix - total'!G$6:G$11)), SUMPRODUCT($L45:$Q45, TRANSPOSE('Migration Matrix - total'!G$18:G$23)))+$K45*($B46-1)*F46</f>
        <v>1783798.0743498176</v>
      </c>
      <c r="P46" s="114" cm="1">
        <f t="array" ref="P46">IF(($A46-$A$4) &lt;= short_term, SUMPRODUCT($L45:$Q45, TRANSPOSE('Migration Matrix - total'!H$6:H$11)), SUMPRODUCT($L45:$Q45, TRANSPOSE('Migration Matrix - total'!H$18:H$23)))+$K45*($B46-1)*G46</f>
        <v>1527104.4979182875</v>
      </c>
      <c r="Q46" s="114" cm="1">
        <f t="array" ref="Q46">IF(($A46-$A$4) &lt;= short_term, SUMPRODUCT($L45:$Q45, TRANSPOSE('Migration Matrix - total'!I$6:I$11)), SUMPRODUCT($L45:$Q45, TRANSPOSE('Migration Matrix - total'!I$18:I$23)))+$K45*($B46-1)*H46</f>
        <v>1181680.8136821163</v>
      </c>
      <c r="R46" s="115">
        <f t="shared" si="32"/>
        <v>0</v>
      </c>
      <c r="T46" s="120">
        <f t="shared" si="33"/>
        <v>0.30078432232073643</v>
      </c>
      <c r="U46" s="120">
        <f t="shared" si="34"/>
        <v>0.1957731185027107</v>
      </c>
      <c r="V46" s="120">
        <f t="shared" si="35"/>
        <v>0.259002979713089</v>
      </c>
      <c r="W46" s="120">
        <f t="shared" si="16"/>
        <v>9.7055705745032403E-2</v>
      </c>
      <c r="X46" s="120">
        <f t="shared" si="17"/>
        <v>8.3089115815923181E-2</v>
      </c>
      <c r="Y46" s="120">
        <f t="shared" si="18"/>
        <v>6.4294757902508257E-2</v>
      </c>
      <c r="AB46" s="60" cm="1">
        <f t="array" ref="AB46">IF(($A46-$A$4)&lt;=short_term,SUMPRODUCT($L45:$Q45,TRANSPOSE('Migration Matrix - total'!N$6:N$11)),SUMPRODUCT($L45:$Q45,TRANSPOSE('Migration Matrix - total'!N$18:N$23)))+$K45*($B46-1)*C46</f>
        <v>10582.667381450057</v>
      </c>
      <c r="AC46" s="60" cm="1">
        <f t="array" ref="AC46">IF(($A46-$A$4)&lt;=short_term,SUMPRODUCT($L45:$Q45,TRANSPOSE('Migration Matrix - total'!O$6:O$11)),SUMPRODUCT($L45:$Q45,TRANSPOSE('Migration Matrix - total'!O$18:O$23)))+$K45*($B46-1)*D46</f>
        <v>8711.7199083055857</v>
      </c>
      <c r="AD46" s="60" cm="1">
        <f t="array" ref="AD46">IF(($A46-$A$4)&lt;=short_term,SUMPRODUCT($L45:$Q45,TRANSPOSE('Migration Matrix - total'!P$6:P$11)),SUMPRODUCT($L45:$Q45,TRANSPOSE('Migration Matrix - total'!P$18:P$23)))+$K45*($B46-1)*E46</f>
        <v>14594.448590405558</v>
      </c>
      <c r="AE46" s="60" cm="1">
        <f t="array" ref="AE46">IF(($A46-$A$4)&lt;=short_term,SUMPRODUCT($L45:$Q45,TRANSPOSE('Migration Matrix - total'!Q$6:Q$11)),SUMPRODUCT($L45:$Q45,TRANSPOSE('Migration Matrix - total'!Q$18:Q$23)))+$K45*($B46-1)*F46</f>
        <v>20371.318944684281</v>
      </c>
      <c r="AF46" s="60" cm="1">
        <f t="array" ref="AF46">IF(($A46-$A$4)&lt;=short_term,SUMPRODUCT($L45:$Q45,TRANSPOSE('Migration Matrix - total'!R$6:R$11)),SUMPRODUCT($L45:$Q45,TRANSPOSE('Migration Matrix - total'!R$18:R$23)))+$K45*($B46-1)*G46</f>
        <v>12758.904573026393</v>
      </c>
      <c r="AG46" s="60" cm="1">
        <f t="array" ref="AG46">IF(($A46-$A$4)&lt;=short_term,SUMPRODUCT($L45:$Q45,TRANSPOSE('Migration Matrix - total'!S$6:S$11)),SUMPRODUCT($L45:$Q45,TRANSPOSE('Migration Matrix - total'!S$18:S$23)))+$K45*($B46-1)*H46</f>
        <v>20244.744524108395</v>
      </c>
      <c r="AJ46" s="60" cm="1">
        <f t="array" ref="AJ46" xml:space="preserve"> L45* IF(($A46-$A$4) &lt;= short_term, 1-INDEX('Migration Matrix - total'!$D$6:$I$11, RIGHT(AJ$2,1), RIGHT(AJ$2,1)), 1-INDEX('Migration Matrix - total'!$D$18:$I$23, RIGHT(AJ$2,1), RIGHT(AJ$2,1)))</f>
        <v>28910.439178664856</v>
      </c>
      <c r="AK46" s="60" cm="1">
        <f t="array" ref="AK46" xml:space="preserve"> M45* IF(($A46-$A$4) &lt;= short_term, 1-INDEX('Migration Matrix - total'!$D$6:$I$11, RIGHT(AK$2,1), RIGHT(AK$2,1)), 1-INDEX('Migration Matrix - total'!$D$18:$I$23, RIGHT(AK$2,1), RIGHT(AK$2,1)))</f>
        <v>23888.866927844225</v>
      </c>
      <c r="AL46" s="60" cm="1">
        <f t="array" ref="AL46" xml:space="preserve"> N45* IF(($A46-$A$4) &lt;= short_term, 1-INDEX('Migration Matrix - total'!$D$6:$I$11, RIGHT(AL$2,1), RIGHT(AL$2,1)), 1-INDEX('Migration Matrix - total'!$D$18:$I$23, RIGHT(AL$2,1), RIGHT(AL$2,1)))</f>
        <v>21083.33049683175</v>
      </c>
      <c r="AM46" s="60" cm="1">
        <f t="array" ref="AM46" xml:space="preserve"> O45* IF(($A46-$A$4) &lt;= short_term, 1-INDEX('Migration Matrix - total'!$D$6:$I$11, RIGHT(AM$2,1), RIGHT(AM$2,1)), 1-INDEX('Migration Matrix - total'!$D$18:$I$23, RIGHT(AM$2,1), RIGHT(AM$2,1)))</f>
        <v>4121.7359249096735</v>
      </c>
      <c r="AN46" s="60" cm="1">
        <f t="array" ref="AN46" xml:space="preserve"> P45* IF(($A46-$A$4) &lt;= short_term, 1-INDEX('Migration Matrix - total'!$D$6:$I$11, RIGHT(AN$2,1), RIGHT(AN$2,1)), 1-INDEX('Migration Matrix - total'!$D$18:$I$23, RIGHT(AN$2,1), RIGHT(AN$2,1)))</f>
        <v>7259.4317937295946</v>
      </c>
      <c r="AO46" s="60" cm="1">
        <f t="array" ref="AO46" xml:space="preserve"> Q45* IF(($A46-$A$4) &lt;= short_term, 1-INDEX('Migration Matrix - total'!$D$6:$I$11, RIGHT(AO$2,1), RIGHT(AO$2,1)), 1-INDEX('Migration Matrix - total'!$D$18:$I$23, RIGHT(AO$2,1), RIGHT(AO$2,1)))</f>
        <v>1999.999600000059</v>
      </c>
      <c r="AP46" s="61">
        <f t="shared" si="22"/>
        <v>0</v>
      </c>
      <c r="AR46" s="118" cm="1">
        <f t="array" ref="AR46" xml:space="preserve"> IF(($A46-$A$4) &lt;= short_term, SUMPRODUCT($L45:$Q45, TRANSPOSE('Migration Matrix - vol'!C$65:C$70)), SUMPRODUCT($L45:$Q45, TRANSPOSE('Migration Matrix - vol'!C$77:C$82)))</f>
        <v>3036.5385967937382</v>
      </c>
      <c r="AS46" s="118" cm="1">
        <f t="array" ref="AS46" xml:space="preserve"> IF(($A46-$A$4) &lt;= short_term, SUMPRODUCT($L45:$Q45, TRANSPOSE('Migration Matrix - vol'!D$65:D$70)), SUMPRODUCT($L45:$Q45, TRANSPOSE('Migration Matrix - vol'!D$77:D$82)))</f>
        <v>0</v>
      </c>
      <c r="AT46" s="118" cm="1">
        <f t="array" ref="AT46" xml:space="preserve"> IF(($A46-$A$4) &lt;= short_term, SUMPRODUCT($L45:$Q45, TRANSPOSE('Migration Matrix - vol'!E$65:E$70)), SUMPRODUCT($L45:$Q45, TRANSPOSE('Migration Matrix - vol'!E$77:E$82)))</f>
        <v>6316.4527674676929</v>
      </c>
      <c r="AU46" s="118" cm="1">
        <f t="array" ref="AU46" xml:space="preserve"> IF(($A46-$A$4) &lt;= short_term, SUMPRODUCT($L45:$Q45, TRANSPOSE('Migration Matrix - vol'!F$65:F$70)), SUMPRODUCT($L45:$Q45, TRANSPOSE('Migration Matrix - vol'!F$77:F$82)))</f>
        <v>9823.264131341115</v>
      </c>
      <c r="AV46" s="118" cm="1">
        <f t="array" ref="AV46" xml:space="preserve"> IF(($A46-$A$4) &lt;= short_term, SUMPRODUCT($L45:$Q45, TRANSPOSE('Migration Matrix - vol'!G$65:G$70)), SUMPRODUCT($L45:$Q45, TRANSPOSE('Migration Matrix - vol'!G$77:G$82)))</f>
        <v>2136.7362116356258</v>
      </c>
      <c r="AW46" s="118" cm="1">
        <f t="array" ref="AW46" xml:space="preserve"> IF(($A46-$A$4) &lt;= short_term, SUMPRODUCT($L45:$Q45, TRANSPOSE('Migration Matrix - vol'!H$65:H$70)), SUMPRODUCT($L45:$Q45, TRANSPOSE('Migration Matrix - vol'!H$77:H$82)))</f>
        <v>9135.2652536088281</v>
      </c>
      <c r="AZ46" s="60" cm="1">
        <f t="array" ref="AZ46" xml:space="preserve"> L45* IF(($A46-$A$4) &lt;= short_term, 1-INDEX('Migration Matrix - vol'!$AF$65:$AK$70, RIGHT(AZ$2,1), RIGHT(AZ$2,1)), 1-INDEX('Migration Matrix - vol'!$AF$77:$AK$82, RIGHT(AZ$2,1), RIGHT(AZ$2,1)))</f>
        <v>9839.7425120218631</v>
      </c>
      <c r="BA46" s="60" cm="1">
        <f t="array" ref="BA46" xml:space="preserve"> M45* IF(($A46-$A$4) &lt;= short_term, 1-INDEX('Migration Matrix - vol'!$AF$65:$AK$70, RIGHT(BA$2,1), RIGHT(BA$2,1)), 1-INDEX('Migration Matrix - vol'!$AF$77:$AK$82, RIGHT(BA$2,1), RIGHT(BA$2,1)))</f>
        <v>10683.681058178128</v>
      </c>
      <c r="BB46" s="60" cm="1">
        <f t="array" ref="BB46" xml:space="preserve"> N45* IF(($A46-$A$4) &lt;= short_term, 1-INDEX('Migration Matrix - vol'!$AF$65:$AK$70, RIGHT(BB$2,1), RIGHT(BB$2,1)), 1-INDEX('Migration Matrix - vol'!$AF$77:$AK$82, RIGHT(BB$2,1), RIGHT(BB$2,1)))</f>
        <v>5637.6249722822695</v>
      </c>
      <c r="BC46" s="60" cm="1">
        <f t="array" ref="BC46" xml:space="preserve"> O45* IF(($A46-$A$4) &lt;= short_term, 1-INDEX('Migration Matrix - vol'!$AF$65:$AK$70, RIGHT(BC$2,1), RIGHT(BC$2,1)), 1-INDEX('Migration Matrix - vol'!$AF$77:$AK$82, RIGHT(BC$2,1), RIGHT(BC$2,1)))</f>
        <v>0</v>
      </c>
      <c r="BD46" s="60" cm="1">
        <f t="array" ref="BD46" xml:space="preserve"> P45* IF(($A46-$A$4) &lt;= short_term, 1-INDEX('Migration Matrix - vol'!$AF$65:$AK$70, RIGHT(BD$2,1), RIGHT(BD$2,1)), 1-INDEX('Migration Matrix - vol'!$AF$77:$AK$82, RIGHT(BD$2,1), RIGHT(BD$2,1)))</f>
        <v>3599.2095406324502</v>
      </c>
      <c r="BE46" s="60" cm="1">
        <f t="array" ref="BE46" xml:space="preserve"> Q45* IF(($A46-$A$4) &lt;= short_term, 1-INDEX('Migration Matrix - vol'!$AF$65:$AK$70, RIGHT(BE$2,1), RIGHT(BE$2,1)), 1-INDEX('Migration Matrix - vol'!$AF$77:$AK$82, RIGHT(BE$2,1), RIGHT(BE$2,1)))</f>
        <v>687.99887773228659</v>
      </c>
      <c r="BH46" s="118" cm="1">
        <f t="array" ref="BH46" xml:space="preserve"> SUMPRODUCT($L45:$Q45, TRANSPOSE('Migration Matrix - invol'!M$66:M$71))</f>
        <v>7546.1287846563182</v>
      </c>
      <c r="BI46" s="118" cm="1">
        <f t="array" ref="BI46" xml:space="preserve"> SUMPRODUCT($L45:$Q45, TRANSPOSE('Migration Matrix - invol'!N$66:N$71))</f>
        <v>8711.7199083055857</v>
      </c>
      <c r="BJ46" s="118" cm="1">
        <f t="array" ref="BJ46" xml:space="preserve"> SUMPRODUCT($L45:$Q45, TRANSPOSE('Migration Matrix - invol'!O$66:O$71))</f>
        <v>8277.9958229378663</v>
      </c>
      <c r="BK46" s="118" cm="1">
        <f t="array" ref="BK46" xml:space="preserve"> SUMPRODUCT($L45:$Q45, TRANSPOSE('Migration Matrix - invol'!P$66:P$71))</f>
        <v>10548.054813343166</v>
      </c>
      <c r="BL46" s="118" cm="1">
        <f t="array" ref="BL46" xml:space="preserve"> SUMPRODUCT($L45:$Q45, TRANSPOSE('Migration Matrix - invol'!Q$66:Q$71))</f>
        <v>10622.168361390768</v>
      </c>
      <c r="BM46" s="118" cm="1">
        <f t="array" ref="BM46" xml:space="preserve"> SUMPRODUCT($L45:$Q45, TRANSPOSE('Migration Matrix - invol'!R$66:R$71))</f>
        <v>11109.479270499565</v>
      </c>
      <c r="BP46" s="169">
        <f xml:space="preserve"> SUMPRODUCT($L45:$Q45, 'Migration Matrix - invol'!$M$66:$R$66)</f>
        <v>8824.600976014066</v>
      </c>
      <c r="BQ46" s="169">
        <f xml:space="preserve"> SUMPRODUCT($L45:$Q45, 'Migration Matrix - invol'!$M$67:$R$67)</f>
        <v>10792.594267368464</v>
      </c>
      <c r="BR46" s="169">
        <f xml:space="preserve"> SUMPRODUCT($L45:$Q45, 'Migration Matrix - invol'!$M$68:$R$68)</f>
        <v>8817.6175097826817</v>
      </c>
      <c r="BS46" s="169">
        <f xml:space="preserve"> SUMPRODUCT($L45:$Q45, 'Migration Matrix - invol'!$M$69:$R$69)</f>
        <v>7747.2833028785426</v>
      </c>
      <c r="BT46" s="169">
        <f xml:space="preserve"> SUMPRODUCT($L45:$Q45, 'Migration Matrix - invol'!$M$70:$R$70)</f>
        <v>8109.8623760581422</v>
      </c>
      <c r="BU46" s="169">
        <f xml:space="preserve"> SUMPRODUCT($L45:$Q45, 'Migration Matrix - invol'!$M$71:$R$71)</f>
        <v>3881.8655183532819</v>
      </c>
      <c r="BX46" s="61">
        <f t="shared" si="26"/>
        <v>9.0949470177292824E-13</v>
      </c>
      <c r="BY46" s="61">
        <f t="shared" si="27"/>
        <v>0</v>
      </c>
      <c r="BZ46" s="61">
        <f t="shared" si="28"/>
        <v>-1.8189894035458565E-12</v>
      </c>
      <c r="CA46" s="61">
        <f t="shared" si="29"/>
        <v>0</v>
      </c>
      <c r="CB46" s="61">
        <f t="shared" si="30"/>
        <v>0</v>
      </c>
      <c r="CC46" s="61">
        <f t="shared" si="31"/>
        <v>1.8189894035458565E-12</v>
      </c>
    </row>
    <row r="47" spans="1:81">
      <c r="A47">
        <f t="shared" si="12"/>
        <v>2063</v>
      </c>
      <c r="B47" s="40">
        <f>Population!B52</f>
        <v>1</v>
      </c>
      <c r="C47" s="117">
        <f t="shared" si="24"/>
        <v>0.16666666666666666</v>
      </c>
      <c r="D47" s="117">
        <f t="shared" si="24"/>
        <v>0.16666666666666666</v>
      </c>
      <c r="E47" s="117">
        <f t="shared" si="24"/>
        <v>0.16666666666666666</v>
      </c>
      <c r="F47" s="117">
        <f t="shared" si="24"/>
        <v>0.16666666666666666</v>
      </c>
      <c r="G47" s="117">
        <f t="shared" si="24"/>
        <v>0.16666666666666666</v>
      </c>
      <c r="H47" s="117">
        <f t="shared" si="24"/>
        <v>0.16666666666666666</v>
      </c>
      <c r="I47" s="116">
        <f t="shared" si="25"/>
        <v>0</v>
      </c>
      <c r="K47" s="52">
        <f>Population!L52</f>
        <v>18379116</v>
      </c>
      <c r="L47" s="114" cm="1">
        <f t="array" ref="L47">IF(($A47-$A$4) &lt;= short_term, SUMPRODUCT($L46:$Q46, TRANSPOSE('Migration Matrix - total'!D$6:D$11)), SUMPRODUCT($L46:$Q46, TRANSPOSE('Migration Matrix - total'!D$18:D$23)))+$K46*($B47-1)*C47</f>
        <v>5509911.0319812316</v>
      </c>
      <c r="M47" s="114" cm="1">
        <f t="array" ref="M47">IF(($A47-$A$4) &lt;= short_term, SUMPRODUCT($L46:$Q46, TRANSPOSE('Migration Matrix - total'!E$6:E$11)), SUMPRODUCT($L46:$Q46, TRANSPOSE('Migration Matrix - total'!E$18:E$23)))+$K46*($B47-1)*D47</f>
        <v>3583057.5951903136</v>
      </c>
      <c r="N47" s="114" cm="1">
        <f t="array" ref="N47">IF(($A47-$A$4) &lt;= short_term, SUMPRODUCT($L46:$Q46, TRANSPOSE('Migration Matrix - total'!F$6:F$11)), SUMPRODUCT($L46:$Q46, TRANSPOSE('Migration Matrix - total'!F$18:F$23)))+$K46*($B47-1)*E47</f>
        <v>4753759.6951514892</v>
      </c>
      <c r="O47" s="114" cm="1">
        <f t="array" ref="O47">IF(($A47-$A$4) &lt;= short_term, SUMPRODUCT($L46:$Q46, TRANSPOSE('Migration Matrix - total'!G$6:G$11)), SUMPRODUCT($L46:$Q46, TRANSPOSE('Migration Matrix - total'!G$18:G$23)))+$K46*($B47-1)*F47</f>
        <v>1799979.0053614336</v>
      </c>
      <c r="P47" s="114" cm="1">
        <f t="array" ref="P47">IF(($A47-$A$4) &lt;= short_term, SUMPRODUCT($L46:$Q46, TRANSPOSE('Migration Matrix - total'!H$6:H$11)), SUMPRODUCT($L46:$Q46, TRANSPOSE('Migration Matrix - total'!H$18:H$23)))+$K46*($B47-1)*G47</f>
        <v>1532552.5706371909</v>
      </c>
      <c r="Q47" s="114" cm="1">
        <f t="array" ref="Q47">IF(($A47-$A$4) &lt;= short_term, SUMPRODUCT($L46:$Q46, TRANSPOSE('Migration Matrix - total'!I$6:I$11)), SUMPRODUCT($L46:$Q46, TRANSPOSE('Migration Matrix - total'!I$18:I$23)))+$K46*($B47-1)*H47</f>
        <v>1199856.1016783463</v>
      </c>
      <c r="R47" s="115">
        <f t="shared" si="32"/>
        <v>0</v>
      </c>
      <c r="T47" s="120">
        <f t="shared" si="33"/>
        <v>0.29979195038440531</v>
      </c>
      <c r="U47" s="120">
        <f t="shared" si="34"/>
        <v>0.19495266231467892</v>
      </c>
      <c r="V47" s="120">
        <f t="shared" si="35"/>
        <v>0.25865007300413617</v>
      </c>
      <c r="W47" s="120">
        <f t="shared" si="16"/>
        <v>9.7936103420938905E-2</v>
      </c>
      <c r="X47" s="120">
        <f t="shared" si="17"/>
        <v>8.3385543169605669E-2</v>
      </c>
      <c r="Y47" s="120">
        <f t="shared" si="18"/>
        <v>6.5283667706234935E-2</v>
      </c>
      <c r="AB47" s="60" cm="1">
        <f t="array" ref="AB47">IF(($A47-$A$4)&lt;=short_term,SUMPRODUCT($L46:$Q46,TRANSPOSE('Migration Matrix - total'!N$6:N$11)),SUMPRODUCT($L46:$Q46,TRANSPOSE('Migration Matrix - total'!N$18:N$23)))+$K46*($B47-1)*C47</f>
        <v>10575.98863836933</v>
      </c>
      <c r="AC47" s="60" cm="1">
        <f t="array" ref="AC47">IF(($A47-$A$4)&lt;=short_term,SUMPRODUCT($L46:$Q46,TRANSPOSE('Migration Matrix - total'!O$6:O$11)),SUMPRODUCT($L46:$Q46,TRANSPOSE('Migration Matrix - total'!O$18:O$23)))+$K46*($B47-1)*D47</f>
        <v>8709.2661138564781</v>
      </c>
      <c r="AD47" s="60" cm="1">
        <f t="array" ref="AD47">IF(($A47-$A$4)&lt;=short_term,SUMPRODUCT($L46:$Q46,TRANSPOSE('Migration Matrix - total'!P$6:P$11)),SUMPRODUCT($L46:$Q46,TRANSPOSE('Migration Matrix - total'!P$18:P$23)))+$K46*($B47-1)*E47</f>
        <v>14568.51674542953</v>
      </c>
      <c r="AE47" s="60" cm="1">
        <f t="array" ref="AE47">IF(($A47-$A$4)&lt;=short_term,SUMPRODUCT($L46:$Q46,TRANSPOSE('Migration Matrix - total'!Q$6:Q$11)),SUMPRODUCT($L46:$Q46,TRANSPOSE('Migration Matrix - total'!Q$18:Q$23)))+$K46*($B47-1)*F47</f>
        <v>20340.559243540923</v>
      </c>
      <c r="AF47" s="60" cm="1">
        <f t="array" ref="AF47">IF(($A47-$A$4)&lt;=short_term,SUMPRODUCT($L46:$Q46,TRANSPOSE('Migration Matrix - total'!R$6:R$11)),SUMPRODUCT($L46:$Q46,TRANSPOSE('Migration Matrix - total'!R$18:R$23)))+$K46*($B47-1)*G47</f>
        <v>12733.741970372141</v>
      </c>
      <c r="AG47" s="60" cm="1">
        <f t="array" ref="AG47">IF(($A47-$A$4)&lt;=short_term,SUMPRODUCT($L46:$Q46,TRANSPOSE('Migration Matrix - total'!S$6:S$11)),SUMPRODUCT($L46:$Q46,TRANSPOSE('Migration Matrix - total'!S$18:S$23)))+$K46*($B47-1)*H47</f>
        <v>20206.651143854167</v>
      </c>
      <c r="AJ47" s="60" cm="1">
        <f t="array" ref="AJ47" xml:space="preserve"> L46* IF(($A47-$A$4) &lt;= short_term, 1-INDEX('Migration Matrix - total'!$D$6:$I$11, RIGHT(AJ$2,1), RIGHT(AJ$2,1)), 1-INDEX('Migration Matrix - total'!$D$18:$I$23, RIGHT(AJ$2,1), RIGHT(AJ$2,1)))</f>
        <v>28814.907571343294</v>
      </c>
      <c r="AK47" s="60" cm="1">
        <f t="array" ref="AK47" xml:space="preserve"> M46* IF(($A47-$A$4) &lt;= short_term, 1-INDEX('Migration Matrix - total'!$D$6:$I$11, RIGHT(AK$2,1), RIGHT(AK$2,1)), 1-INDEX('Migration Matrix - total'!$D$18:$I$23, RIGHT(AK$2,1), RIGHT(AK$2,1)))</f>
        <v>23788.525566609842</v>
      </c>
      <c r="AL47" s="60" cm="1">
        <f t="array" ref="AL47" xml:space="preserve"> N46* IF(($A47-$A$4) &lt;= short_term, 1-INDEX('Migration Matrix - total'!$D$6:$I$11, RIGHT(AL$2,1), RIGHT(AL$2,1)), 1-INDEX('Migration Matrix - total'!$D$18:$I$23, RIGHT(AL$2,1), RIGHT(AL$2,1)))</f>
        <v>21054.630086451525</v>
      </c>
      <c r="AM47" s="60" cm="1">
        <f t="array" ref="AM47" xml:space="preserve"> O46* IF(($A47-$A$4) &lt;= short_term, 1-INDEX('Migration Matrix - total'!$D$6:$I$11, RIGHT(AM$2,1), RIGHT(AM$2,1)), 1-INDEX('Migration Matrix - total'!$D$18:$I$23, RIGHT(AM$2,1), RIGHT(AM$2,1)))</f>
        <v>4159.6282319246911</v>
      </c>
      <c r="AN47" s="60" cm="1">
        <f t="array" ref="AN47" xml:space="preserve"> P46* IF(($A47-$A$4) &lt;= short_term, 1-INDEX('Migration Matrix - total'!$D$6:$I$11, RIGHT(AN$2,1), RIGHT(AN$2,1)), 1-INDEX('Migration Matrix - total'!$D$18:$I$23, RIGHT(AN$2,1), RIGHT(AN$2,1)))</f>
        <v>7285.6692514687556</v>
      </c>
      <c r="AO47" s="60" cm="1">
        <f t="array" ref="AO47" xml:space="preserve"> Q46* IF(($A47-$A$4) &lt;= short_term, 1-INDEX('Migration Matrix - total'!$D$6:$I$11, RIGHT(AO$2,1), RIGHT(AO$2,1)), 1-INDEX('Migration Matrix - total'!$D$18:$I$23, RIGHT(AO$2,1), RIGHT(AO$2,1)))</f>
        <v>2031.363147624359</v>
      </c>
      <c r="AP47" s="61">
        <f t="shared" si="22"/>
        <v>0</v>
      </c>
      <c r="AR47" s="118" cm="1">
        <f t="array" ref="AR47" xml:space="preserve"> IF(($A47-$A$4) &lt;= short_term, SUMPRODUCT($L46:$Q46, TRANSPOSE('Migration Matrix - vol'!C$65:C$70)), SUMPRODUCT($L46:$Q46, TRANSPOSE('Migration Matrix - vol'!C$77:C$82)))</f>
        <v>3030.8156961590234</v>
      </c>
      <c r="AS47" s="118" cm="1">
        <f t="array" ref="AS47" xml:space="preserve"> IF(($A47-$A$4) &lt;= short_term, SUMPRODUCT($L46:$Q46, TRANSPOSE('Migration Matrix - vol'!D$65:D$70)), SUMPRODUCT($L46:$Q46, TRANSPOSE('Migration Matrix - vol'!D$77:D$82)))</f>
        <v>0</v>
      </c>
      <c r="AT47" s="118" cm="1">
        <f t="array" ref="AT47" xml:space="preserve"> IF(($A47-$A$4) &lt;= short_term, SUMPRODUCT($L46:$Q46, TRANSPOSE('Migration Matrix - vol'!E$65:E$70)), SUMPRODUCT($L46:$Q46, TRANSPOSE('Migration Matrix - vol'!E$77:E$82)))</f>
        <v>6299.8917238817467</v>
      </c>
      <c r="AU47" s="118" cm="1">
        <f t="array" ref="AU47" xml:space="preserve"> IF(($A47-$A$4) &lt;= short_term, SUMPRODUCT($L46:$Q46, TRANSPOSE('Migration Matrix - vol'!F$65:F$70)), SUMPRODUCT($L46:$Q46, TRANSPOSE('Migration Matrix - vol'!F$77:F$82)))</f>
        <v>9813.6549270354935</v>
      </c>
      <c r="AV47" s="118" cm="1">
        <f t="array" ref="AV47" xml:space="preserve"> IF(($A47-$A$4) &lt;= short_term, SUMPRODUCT($L46:$Q46, TRANSPOSE('Migration Matrix - vol'!G$65:G$70)), SUMPRODUCT($L46:$Q46, TRANSPOSE('Migration Matrix - vol'!G$77:G$82)))</f>
        <v>2127.7611932422492</v>
      </c>
      <c r="AW47" s="118" cm="1">
        <f t="array" ref="AW47" xml:space="preserve"> IF(($A47-$A$4) &lt;= short_term, SUMPRODUCT($L46:$Q46, TRANSPOSE('Migration Matrix - vol'!H$65:H$70)), SUMPRODUCT($L46:$Q46, TRANSPOSE('Migration Matrix - vol'!H$77:H$82)))</f>
        <v>9114.8670043617876</v>
      </c>
      <c r="AZ47" s="60" cm="1">
        <f t="array" ref="AZ47" xml:space="preserve"> L46* IF(($A47-$A$4) &lt;= short_term, 1-INDEX('Migration Matrix - vol'!$AF$65:$AK$70, RIGHT(AZ$2,1), RIGHT(AZ$2,1)), 1-INDEX('Migration Matrix - vol'!$AF$77:$AK$82, RIGHT(AZ$2,1), RIGHT(AZ$2,1)))</f>
        <v>9807.2280831681692</v>
      </c>
      <c r="BA47" s="60" cm="1">
        <f t="array" ref="BA47" xml:space="preserve"> M46* IF(($A47-$A$4) &lt;= short_term, 1-INDEX('Migration Matrix - vol'!$AF$65:$AK$70, RIGHT(BA$2,1), RIGHT(BA$2,1)), 1-INDEX('Migration Matrix - vol'!$AF$77:$AK$82, RIGHT(BA$2,1), RIGHT(BA$2,1)))</f>
        <v>10638.805966211246</v>
      </c>
      <c r="BB47" s="60" cm="1">
        <f t="array" ref="BB47" xml:space="preserve"> N46* IF(($A47-$A$4) &lt;= short_term, 1-INDEX('Migration Matrix - vol'!$AF$65:$AK$70, RIGHT(BB$2,1), RIGHT(BB$2,1)), 1-INDEX('Migration Matrix - vol'!$AF$77:$AK$82, RIGHT(BB$2,1), RIGHT(BB$2,1)))</f>
        <v>5629.9505609600819</v>
      </c>
      <c r="BC47" s="60" cm="1">
        <f t="array" ref="BC47" xml:space="preserve"> O46* IF(($A47-$A$4) &lt;= short_term, 1-INDEX('Migration Matrix - vol'!$AF$65:$AK$70, RIGHT(BC$2,1), RIGHT(BC$2,1)), 1-INDEX('Migration Matrix - vol'!$AF$77:$AK$82, RIGHT(BC$2,1), RIGHT(BC$2,1)))</f>
        <v>0</v>
      </c>
      <c r="BD47" s="60" cm="1">
        <f t="array" ref="BD47" xml:space="preserve"> P46* IF(($A47-$A$4) &lt;= short_term, 1-INDEX('Migration Matrix - vol'!$AF$65:$AK$70, RIGHT(BD$2,1), RIGHT(BD$2,1)), 1-INDEX('Migration Matrix - vol'!$AF$77:$AK$82, RIGHT(BD$2,1), RIGHT(BD$2,1)))</f>
        <v>3612.2180116670975</v>
      </c>
      <c r="BE47" s="60" cm="1">
        <f t="array" ref="BE47" xml:space="preserve"> Q46* IF(($A47-$A$4) &lt;= short_term, 1-INDEX('Migration Matrix - vol'!$AF$65:$AK$70, RIGHT(BE$2,1), RIGHT(BE$2,1)), 1-INDEX('Migration Matrix - vol'!$AF$77:$AK$82, RIGHT(BE$2,1), RIGHT(BE$2,1)))</f>
        <v>698.78792267370602</v>
      </c>
      <c r="BH47" s="118" cm="1">
        <f t="array" ref="BH47" xml:space="preserve"> SUMPRODUCT($L46:$Q46, TRANSPOSE('Migration Matrix - invol'!M$66:M$71))</f>
        <v>7545.1729422103072</v>
      </c>
      <c r="BI47" s="118" cm="1">
        <f t="array" ref="BI47" xml:space="preserve"> SUMPRODUCT($L46:$Q46, TRANSPOSE('Migration Matrix - invol'!N$66:N$71))</f>
        <v>8709.2661138564781</v>
      </c>
      <c r="BJ47" s="118" cm="1">
        <f t="array" ref="BJ47" xml:space="preserve"> SUMPRODUCT($L46:$Q46, TRANSPOSE('Migration Matrix - invol'!O$66:O$71))</f>
        <v>8268.625021547783</v>
      </c>
      <c r="BK47" s="118" cm="1">
        <f t="array" ref="BK47" xml:space="preserve"> SUMPRODUCT($L46:$Q46, TRANSPOSE('Migration Matrix - invol'!P$66:P$71))</f>
        <v>10526.90431650543</v>
      </c>
      <c r="BL47" s="118" cm="1">
        <f t="array" ref="BL47" xml:space="preserve"> SUMPRODUCT($L46:$Q46, TRANSPOSE('Migration Matrix - invol'!Q$66:Q$71))</f>
        <v>10605.980777129891</v>
      </c>
      <c r="BM47" s="118" cm="1">
        <f t="array" ref="BM47" xml:space="preserve"> SUMPRODUCT($L46:$Q46, TRANSPOSE('Migration Matrix - invol'!R$66:R$71))</f>
        <v>11091.78413949238</v>
      </c>
      <c r="BP47" s="169">
        <f xml:space="preserve"> SUMPRODUCT($L46:$Q46, 'Migration Matrix - invol'!$M$66:$R$66)</f>
        <v>8837.2335002397303</v>
      </c>
      <c r="BQ47" s="169">
        <f xml:space="preserve"> SUMPRODUCT($L46:$Q46, 'Migration Matrix - invol'!$M$67:$R$67)</f>
        <v>10803.687521221962</v>
      </c>
      <c r="BR47" s="169">
        <f xml:space="preserve"> SUMPRODUCT($L46:$Q46, 'Migration Matrix - invol'!$M$68:$R$68)</f>
        <v>8821.8741466531137</v>
      </c>
      <c r="BS47" s="169">
        <f xml:space="preserve"> SUMPRODUCT($L46:$Q46, 'Migration Matrix - invol'!$M$69:$R$69)</f>
        <v>7739.7048414755391</v>
      </c>
      <c r="BT47" s="169">
        <f xml:space="preserve"> SUMPRODUCT($L46:$Q46, 'Migration Matrix - invol'!$M$70:$R$70)</f>
        <v>8107.233413469995</v>
      </c>
      <c r="BU47" s="169">
        <f xml:space="preserve"> SUMPRODUCT($L46:$Q46, 'Migration Matrix - invol'!$M$71:$R$71)</f>
        <v>3877.7617901559415</v>
      </c>
      <c r="BX47" s="61">
        <f t="shared" si="26"/>
        <v>0</v>
      </c>
      <c r="BY47" s="61">
        <f t="shared" si="27"/>
        <v>0</v>
      </c>
      <c r="BZ47" s="61">
        <f t="shared" si="28"/>
        <v>0</v>
      </c>
      <c r="CA47" s="61">
        <f t="shared" si="29"/>
        <v>0</v>
      </c>
      <c r="CB47" s="61">
        <f t="shared" si="30"/>
        <v>0</v>
      </c>
      <c r="CC47" s="61">
        <f t="shared" si="31"/>
        <v>0</v>
      </c>
    </row>
    <row r="48" spans="1:81">
      <c r="A48">
        <f t="shared" si="12"/>
        <v>2064</v>
      </c>
      <c r="B48" s="40">
        <f>Population!B53</f>
        <v>1</v>
      </c>
      <c r="C48" s="117">
        <f t="shared" si="24"/>
        <v>0.16666666666666666</v>
      </c>
      <c r="D48" s="117">
        <f t="shared" si="24"/>
        <v>0.16666666666666666</v>
      </c>
      <c r="E48" s="117">
        <f t="shared" si="24"/>
        <v>0.16666666666666666</v>
      </c>
      <c r="F48" s="117">
        <f t="shared" si="24"/>
        <v>0.16666666666666666</v>
      </c>
      <c r="G48" s="117">
        <f t="shared" si="24"/>
        <v>0.16666666666666666</v>
      </c>
      <c r="H48" s="117">
        <f t="shared" si="24"/>
        <v>0.16666666666666666</v>
      </c>
      <c r="I48" s="116">
        <f t="shared" si="25"/>
        <v>0</v>
      </c>
      <c r="K48" s="52">
        <f>Population!L53</f>
        <v>18379116</v>
      </c>
      <c r="L48" s="114" cm="1">
        <f t="array" ref="L48">IF(($A48-$A$4) &lt;= short_term, SUMPRODUCT($L47:$Q47, TRANSPOSE('Migration Matrix - total'!D$6:D$11)), SUMPRODUCT($L47:$Q47, TRANSPOSE('Migration Matrix - total'!D$18:D$23)))+$K47*($B48-1)*C48</f>
        <v>5491760.5311906654</v>
      </c>
      <c r="M48" s="114" cm="1">
        <f t="array" ref="M48">IF(($A48-$A$4) &lt;= short_term, SUMPRODUCT($L47:$Q47, TRANSPOSE('Migration Matrix - total'!E$6:E$11)), SUMPRODUCT($L47:$Q47, TRANSPOSE('Migration Matrix - total'!E$18:E$23)))+$K47*($B48-1)*D48</f>
        <v>3568075.5665837219</v>
      </c>
      <c r="N48" s="114" cm="1">
        <f t="array" ref="N48">IF(($A48-$A$4) &lt;= short_term, SUMPRODUCT($L47:$Q47, TRANSPOSE('Migration Matrix - total'!F$6:F$11)), SUMPRODUCT($L47:$Q47, TRANSPOSE('Migration Matrix - total'!F$18:F$23)))+$K47*($B48-1)*E48</f>
        <v>4747276.4784578821</v>
      </c>
      <c r="O48" s="114" cm="1">
        <f t="array" ref="O48">IF(($A48-$A$4) &lt;= short_term, SUMPRODUCT($L47:$Q47, TRANSPOSE('Migration Matrix - total'!G$6:G$11)), SUMPRODUCT($L47:$Q47, TRANSPOSE('Migration Matrix - total'!G$18:G$23)))+$K47*($B48-1)*F48</f>
        <v>1816091.5791210253</v>
      </c>
      <c r="P48" s="114" cm="1">
        <f t="array" ref="P48">IF(($A48-$A$4) &lt;= short_term, SUMPRODUCT($L47:$Q47, TRANSPOSE('Migration Matrix - total'!H$6:H$11)), SUMPRODUCT($L47:$Q47, TRANSPOSE('Migration Matrix - total'!H$18:H$23)))+$K47*($B48-1)*G48</f>
        <v>1537949.633081462</v>
      </c>
      <c r="Q48" s="114" cm="1">
        <f t="array" ref="Q48">IF(($A48-$A$4) &lt;= short_term, SUMPRODUCT($L47:$Q47, TRANSPOSE('Migration Matrix - total'!I$6:I$11)), SUMPRODUCT($L47:$Q47, TRANSPOSE('Migration Matrix - total'!I$18:I$23)))+$K47*($B48-1)*H48</f>
        <v>1217962.2115652498</v>
      </c>
      <c r="R48" s="115">
        <f t="shared" si="32"/>
        <v>0</v>
      </c>
      <c r="T48" s="120">
        <f t="shared" si="33"/>
        <v>0.29880438924215202</v>
      </c>
      <c r="U48" s="120">
        <f t="shared" si="34"/>
        <v>0.19413749641624337</v>
      </c>
      <c r="V48" s="120">
        <f t="shared" si="35"/>
        <v>0.25829732390055543</v>
      </c>
      <c r="W48" s="120">
        <f t="shared" si="16"/>
        <v>9.8812781807407102E-2</v>
      </c>
      <c r="X48" s="120">
        <f t="shared" si="17"/>
        <v>8.3679195075620702E-2</v>
      </c>
      <c r="Y48" s="120">
        <f t="shared" si="18"/>
        <v>6.6268813558021486E-2</v>
      </c>
      <c r="AB48" s="60" cm="1">
        <f t="array" ref="AB48">IF(($A48-$A$4)&lt;=short_term,SUMPRODUCT($L47:$Q47,TRANSPOSE('Migration Matrix - total'!N$6:N$11)),SUMPRODUCT($L47:$Q47,TRANSPOSE('Migration Matrix - total'!N$18:N$23)))+$K47*($B48-1)*C48</f>
        <v>10569.338309783223</v>
      </c>
      <c r="AC48" s="60" cm="1">
        <f t="array" ref="AC48">IF(($A48-$A$4)&lt;=short_term,SUMPRODUCT($L47:$Q47,TRANSPOSE('Migration Matrix - total'!O$6:O$11)),SUMPRODUCT($L47:$Q47,TRANSPOSE('Migration Matrix - total'!O$18:O$23)))+$K47*($B48-1)*D48</f>
        <v>8706.8027672984499</v>
      </c>
      <c r="AD48" s="60" cm="1">
        <f t="array" ref="AD48">IF(($A48-$A$4)&lt;=short_term,SUMPRODUCT($L47:$Q47,TRANSPOSE('Migration Matrix - total'!P$6:P$11)),SUMPRODUCT($L47:$Q47,TRANSPOSE('Migration Matrix - total'!P$18:P$23)))+$K47*($B48-1)*E48</f>
        <v>14542.725227865107</v>
      </c>
      <c r="AE48" s="60" cm="1">
        <f t="array" ref="AE48">IF(($A48-$A$4)&lt;=short_term,SUMPRODUCT($L47:$Q47,TRANSPOSE('Migration Matrix - total'!Q$6:Q$11)),SUMPRODUCT($L47:$Q47,TRANSPOSE('Migration Matrix - total'!Q$18:Q$23)))+$K47*($B48-1)*F48</f>
        <v>20309.934209317675</v>
      </c>
      <c r="AF48" s="60" cm="1">
        <f t="array" ref="AF48">IF(($A48-$A$4)&lt;=short_term,SUMPRODUCT($L47:$Q47,TRANSPOSE('Migration Matrix - total'!R$6:R$11)),SUMPRODUCT($L47:$Q47,TRANSPOSE('Migration Matrix - total'!R$18:R$23)))+$K47*($B48-1)*G48</f>
        <v>12708.723928715468</v>
      </c>
      <c r="AG48" s="60" cm="1">
        <f t="array" ref="AG48">IF(($A48-$A$4)&lt;=short_term,SUMPRODUCT($L47:$Q47,TRANSPOSE('Migration Matrix - total'!S$6:S$11)),SUMPRODUCT($L47:$Q47,TRANSPOSE('Migration Matrix - total'!S$18:S$23)))+$K47*($B48-1)*H48</f>
        <v>20168.717182529235</v>
      </c>
      <c r="AJ48" s="60" cm="1">
        <f t="array" ref="AJ48" xml:space="preserve"> L47* IF(($A48-$A$4) &lt;= short_term, 1-INDEX('Migration Matrix - total'!$D$6:$I$11, RIGHT(AJ$2,1), RIGHT(AJ$2,1)), 1-INDEX('Migration Matrix - total'!$D$18:$I$23, RIGHT(AJ$2,1), RIGHT(AJ$2,1)))</f>
        <v>28719.839100350033</v>
      </c>
      <c r="AK48" s="60" cm="1">
        <f t="array" ref="AK48" xml:space="preserve"> M47* IF(($A48-$A$4) &lt;= short_term, 1-INDEX('Migration Matrix - total'!$D$6:$I$11, RIGHT(AK$2,1), RIGHT(AK$2,1)), 1-INDEX('Migration Matrix - total'!$D$18:$I$23, RIGHT(AK$2,1), RIGHT(AK$2,1)))</f>
        <v>23688.831373890491</v>
      </c>
      <c r="AL48" s="60" cm="1">
        <f t="array" ref="AL48" xml:space="preserve"> N47* IF(($A48-$A$4) &lt;= short_term, 1-INDEX('Migration Matrix - total'!$D$6:$I$11, RIGHT(AL$2,1), RIGHT(AL$2,1)), 1-INDEX('Migration Matrix - total'!$D$18:$I$23, RIGHT(AL$2,1), RIGHT(AL$2,1)))</f>
        <v>21025.941921472651</v>
      </c>
      <c r="AM48" s="60" cm="1">
        <f t="array" ref="AM48" xml:space="preserve"> O47* IF(($A48-$A$4) &lt;= short_term, 1-INDEX('Migration Matrix - total'!$D$6:$I$11, RIGHT(AM$2,1), RIGHT(AM$2,1)), 1-INDEX('Migration Matrix - total'!$D$18:$I$23, RIGHT(AM$2,1), RIGHT(AM$2,1)))</f>
        <v>4197.3604497258993</v>
      </c>
      <c r="AN48" s="60" cm="1">
        <f t="array" ref="AN48" xml:space="preserve"> P47* IF(($A48-$A$4) &lt;= short_term, 1-INDEX('Migration Matrix - total'!$D$6:$I$11, RIGHT(AN$2,1), RIGHT(AN$2,1)), 1-INDEX('Migration Matrix - total'!$D$18:$I$23, RIGHT(AN$2,1), RIGHT(AN$2,1)))</f>
        <v>7311.6614844442911</v>
      </c>
      <c r="AO48" s="60" cm="1">
        <f t="array" ref="AO48" xml:space="preserve"> Q47* IF(($A48-$A$4) &lt;= short_term, 1-INDEX('Migration Matrix - total'!$D$6:$I$11, RIGHT(AO$2,1), RIGHT(AO$2,1)), 1-INDEX('Migration Matrix - total'!$D$18:$I$23, RIGHT(AO$2,1), RIGHT(AO$2,1)))</f>
        <v>2062.6072956256762</v>
      </c>
      <c r="AP48" s="61">
        <f t="shared" si="22"/>
        <v>0</v>
      </c>
      <c r="AR48" s="118" cm="1">
        <f t="array" ref="AR48" xml:space="preserve"> IF(($A48-$A$4) &lt;= short_term, SUMPRODUCT($L47:$Q47, TRANSPOSE('Migration Matrix - vol'!C$65:C$70)), SUMPRODUCT($L47:$Q47, TRANSPOSE('Migration Matrix - vol'!C$77:C$82)))</f>
        <v>3025.1202859495111</v>
      </c>
      <c r="AS48" s="118" cm="1">
        <f t="array" ref="AS48" xml:space="preserve"> IF(($A48-$A$4) &lt;= short_term, SUMPRODUCT($L47:$Q47, TRANSPOSE('Migration Matrix - vol'!D$65:D$70)), SUMPRODUCT($L47:$Q47, TRANSPOSE('Migration Matrix - vol'!D$77:D$82)))</f>
        <v>0</v>
      </c>
      <c r="AT48" s="118" cm="1">
        <f t="array" ref="AT48" xml:space="preserve"> IF(($A48-$A$4) &lt;= short_term, SUMPRODUCT($L47:$Q47, TRANSPOSE('Migration Matrix - vol'!E$65:E$70)), SUMPRODUCT($L47:$Q47, TRANSPOSE('Migration Matrix - vol'!E$77:E$82)))</f>
        <v>6283.410713935471</v>
      </c>
      <c r="AU48" s="118" cm="1">
        <f t="array" ref="AU48" xml:space="preserve"> IF(($A48-$A$4) &lt;= short_term, SUMPRODUCT($L47:$Q47, TRANSPOSE('Migration Matrix - vol'!F$65:F$70)), SUMPRODUCT($L47:$Q47, TRANSPOSE('Migration Matrix - vol'!F$77:F$82)))</f>
        <v>9804.0863201514549</v>
      </c>
      <c r="AV48" s="118" cm="1">
        <f t="array" ref="AV48" xml:space="preserve"> IF(($A48-$A$4) &lt;= short_term, SUMPRODUCT($L47:$Q47, TRANSPOSE('Migration Matrix - vol'!G$65:G$70)), SUMPRODUCT($L47:$Q47, TRANSPOSE('Migration Matrix - vol'!G$77:G$82)))</f>
        <v>2118.8440607421335</v>
      </c>
      <c r="AW48" s="118" cm="1">
        <f t="array" ref="AW48" xml:space="preserve"> IF(($A48-$A$4) &lt;= short_term, SUMPRODUCT($L47:$Q47, TRANSPOSE('Migration Matrix - vol'!H$65:H$70)), SUMPRODUCT($L47:$Q47, TRANSPOSE('Migration Matrix - vol'!H$77:H$82)))</f>
        <v>9094.5504259478512</v>
      </c>
      <c r="AZ48" s="60" cm="1">
        <f t="array" ref="AZ48" xml:space="preserve"> L47* IF(($A48-$A$4) &lt;= short_term, 1-INDEX('Migration Matrix - vol'!$AF$65:$AK$70, RIGHT(AZ$2,1), RIGHT(AZ$2,1)), 1-INDEX('Migration Matrix - vol'!$AF$77:$AK$82, RIGHT(AZ$2,1), RIGHT(AZ$2,1)))</f>
        <v>9774.871283957882</v>
      </c>
      <c r="BA48" s="60" cm="1">
        <f t="array" ref="BA48" xml:space="preserve"> M47* IF(($A48-$A$4) &lt;= short_term, 1-INDEX('Migration Matrix - vol'!$AF$65:$AK$70, RIGHT(BA$2,1), RIGHT(BA$2,1)), 1-INDEX('Migration Matrix - vol'!$AF$77:$AK$82, RIGHT(BA$2,1), RIGHT(BA$2,1)))</f>
        <v>10594.220303710668</v>
      </c>
      <c r="BB48" s="60" cm="1">
        <f t="array" ref="BB48" xml:space="preserve"> N47* IF(($A48-$A$4) &lt;= short_term, 1-INDEX('Migration Matrix - vol'!$AF$65:$AK$70, RIGHT(BB$2,1), RIGHT(BB$2,1)), 1-INDEX('Migration Matrix - vol'!$AF$77:$AK$82, RIGHT(BB$2,1), RIGHT(BB$2,1)))</f>
        <v>5622.2794240247595</v>
      </c>
      <c r="BC48" s="60" cm="1">
        <f t="array" ref="BC48" xml:space="preserve"> O47* IF(($A48-$A$4) &lt;= short_term, 1-INDEX('Migration Matrix - vol'!$AF$65:$AK$70, RIGHT(BC$2,1), RIGHT(BC$2,1)), 1-INDEX('Migration Matrix - vol'!$AF$77:$AK$82, RIGHT(BC$2,1), RIGHT(BC$2,1)))</f>
        <v>0</v>
      </c>
      <c r="BD48" s="60" cm="1">
        <f t="array" ref="BD48" xml:space="preserve"> P47* IF(($A48-$A$4) &lt;= short_term, 1-INDEX('Migration Matrix - vol'!$AF$65:$AK$70, RIGHT(BD$2,1), RIGHT(BD$2,1)), 1-INDEX('Migration Matrix - vol'!$AF$77:$AK$82, RIGHT(BD$2,1), RIGHT(BD$2,1)))</f>
        <v>3625.1049008295104</v>
      </c>
      <c r="BE48" s="60" cm="1">
        <f t="array" ref="BE48" xml:space="preserve"> Q47* IF(($A48-$A$4) &lt;= short_term, 1-INDEX('Migration Matrix - vol'!$AF$65:$AK$70, RIGHT(BE$2,1), RIGHT(BE$2,1)), 1-INDEX('Migration Matrix - vol'!$AF$77:$AK$82, RIGHT(BE$2,1), RIGHT(BE$2,1)))</f>
        <v>709.5358942036039</v>
      </c>
      <c r="BH48" s="118" cm="1">
        <f t="array" ref="BH48" xml:space="preserve"> SUMPRODUCT($L47:$Q47, TRANSPOSE('Migration Matrix - invol'!M$66:M$71))</f>
        <v>7544.2180238337105</v>
      </c>
      <c r="BI48" s="118" cm="1">
        <f t="array" ref="BI48" xml:space="preserve"> SUMPRODUCT($L47:$Q47, TRANSPOSE('Migration Matrix - invol'!N$66:N$71))</f>
        <v>8706.8027672984499</v>
      </c>
      <c r="BJ48" s="118" cm="1">
        <f t="array" ref="BJ48" xml:space="preserve"> SUMPRODUCT($L47:$Q47, TRANSPOSE('Migration Matrix - invol'!O$66:O$71))</f>
        <v>8259.3145139296321</v>
      </c>
      <c r="BK48" s="118" cm="1">
        <f t="array" ref="BK48" xml:space="preserve"> SUMPRODUCT($L47:$Q47, TRANSPOSE('Migration Matrix - invol'!P$66:P$71))</f>
        <v>10505.847889166214</v>
      </c>
      <c r="BL48" s="118" cm="1">
        <f t="array" ref="BL48" xml:space="preserve"> SUMPRODUCT($L47:$Q47, TRANSPOSE('Migration Matrix - invol'!Q$66:Q$71))</f>
        <v>10589.879867973332</v>
      </c>
      <c r="BM48" s="118" cm="1">
        <f t="array" ref="BM48" xml:space="preserve"> SUMPRODUCT($L47:$Q47, TRANSPOSE('Migration Matrix - invol'!R$66:R$71))</f>
        <v>11074.166756581382</v>
      </c>
      <c r="BP48" s="169">
        <f xml:space="preserve"> SUMPRODUCT($L47:$Q47, 'Migration Matrix - invol'!$M$66:$R$66)</f>
        <v>8849.8047828424787</v>
      </c>
      <c r="BQ48" s="169">
        <f xml:space="preserve"> SUMPRODUCT($L47:$Q47, 'Migration Matrix - invol'!$M$67:$R$67)</f>
        <v>10814.709227265717</v>
      </c>
      <c r="BR48" s="169">
        <f xml:space="preserve"> SUMPRODUCT($L47:$Q47, 'Migration Matrix - invol'!$M$68:$R$68)</f>
        <v>8826.1287684044928</v>
      </c>
      <c r="BS48" s="169">
        <f xml:space="preserve"> SUMPRODUCT($L47:$Q47, 'Migration Matrix - invol'!$M$69:$R$69)</f>
        <v>7732.1583979152965</v>
      </c>
      <c r="BT48" s="169">
        <f xml:space="preserve"> SUMPRODUCT($L47:$Q47, 'Migration Matrix - invol'!$M$70:$R$70)</f>
        <v>8104.629074691703</v>
      </c>
      <c r="BU48" s="169">
        <f xml:space="preserve"> SUMPRODUCT($L47:$Q47, 'Migration Matrix - invol'!$M$71:$R$71)</f>
        <v>3873.6736808556261</v>
      </c>
      <c r="BX48" s="61">
        <f t="shared" si="26"/>
        <v>9.0949470177292824E-13</v>
      </c>
      <c r="BY48" s="61">
        <f t="shared" si="27"/>
        <v>0</v>
      </c>
      <c r="BZ48" s="61">
        <f t="shared" si="28"/>
        <v>3.637978807091713E-12</v>
      </c>
      <c r="CA48" s="61">
        <f t="shared" si="29"/>
        <v>5.4569682106375694E-12</v>
      </c>
      <c r="CB48" s="61">
        <f t="shared" si="30"/>
        <v>1.8189894035458565E-12</v>
      </c>
      <c r="CC48" s="61">
        <f t="shared" si="31"/>
        <v>1.8189894035458565E-12</v>
      </c>
    </row>
    <row r="49" spans="1:81">
      <c r="A49">
        <f t="shared" si="12"/>
        <v>2065</v>
      </c>
      <c r="B49" s="40">
        <f>Population!B54</f>
        <v>1</v>
      </c>
      <c r="C49" s="117">
        <f t="shared" si="24"/>
        <v>0.16666666666666666</v>
      </c>
      <c r="D49" s="117">
        <f t="shared" si="24"/>
        <v>0.16666666666666666</v>
      </c>
      <c r="E49" s="117">
        <f t="shared" si="24"/>
        <v>0.16666666666666666</v>
      </c>
      <c r="F49" s="117">
        <f t="shared" si="24"/>
        <v>0.16666666666666666</v>
      </c>
      <c r="G49" s="117">
        <f t="shared" si="24"/>
        <v>0.16666666666666666</v>
      </c>
      <c r="H49" s="117">
        <f t="shared" si="24"/>
        <v>0.16666666666666666</v>
      </c>
      <c r="I49" s="116">
        <f t="shared" si="25"/>
        <v>0</v>
      </c>
      <c r="K49" s="52">
        <f>Population!L54</f>
        <v>18379116</v>
      </c>
      <c r="L49" s="114" cm="1">
        <f t="array" ref="L49">IF(($A49-$A$4) &lt;= short_term, SUMPRODUCT($L48:$Q48, TRANSPOSE('Migration Matrix - total'!D$6:D$11)), SUMPRODUCT($L48:$Q48, TRANSPOSE('Migration Matrix - total'!D$18:D$23)))+$K48*($B49-1)*C49</f>
        <v>5473698.0159196164</v>
      </c>
      <c r="M49" s="114" cm="1">
        <f t="array" ref="M49">IF(($A49-$A$4) &lt;= short_term, SUMPRODUCT($L48:$Q48, TRANSPOSE('Migration Matrix - total'!E$6:E$11)), SUMPRODUCT($L48:$Q48, TRANSPOSE('Migration Matrix - total'!E$18:E$23)))+$K48*($B49-1)*D49</f>
        <v>3553190.116616372</v>
      </c>
      <c r="N49" s="114" cm="1">
        <f t="array" ref="N49">IF(($A49-$A$4) &lt;= short_term, SUMPRODUCT($L48:$Q48, TRANSPOSE('Migration Matrix - total'!F$6:F$11)), SUMPRODUCT($L48:$Q48, TRANSPOSE('Migration Matrix - total'!F$18:F$23)))+$K48*($B49-1)*E49</f>
        <v>4740796.2851209547</v>
      </c>
      <c r="O49" s="114" cm="1">
        <f t="array" ref="O49">IF(($A49-$A$4) &lt;= short_term, SUMPRODUCT($L48:$Q48, TRANSPOSE('Migration Matrix - total'!G$6:G$11)), SUMPRODUCT($L48:$Q48, TRANSPOSE('Migration Matrix - total'!G$18:G$23)))+$K48*($B49-1)*F49</f>
        <v>1832136.0890775889</v>
      </c>
      <c r="P49" s="114" cm="1">
        <f t="array" ref="P49">IF(($A49-$A$4) &lt;= short_term, SUMPRODUCT($L48:$Q48, TRANSPOSE('Migration Matrix - total'!H$6:H$11)), SUMPRODUCT($L48:$Q48, TRANSPOSE('Migration Matrix - total'!H$18:H$23)))+$K48*($B49-1)*G49</f>
        <v>1543296.0722936154</v>
      </c>
      <c r="Q49" s="114" cm="1">
        <f t="array" ref="Q49">IF(($A49-$A$4) &lt;= short_term, SUMPRODUCT($L48:$Q48, TRANSPOSE('Migration Matrix - total'!I$6:I$11)), SUMPRODUCT($L48:$Q48, TRANSPOSE('Migration Matrix - total'!I$18:I$23)))+$K48*($B49-1)*H49</f>
        <v>1235999.420971859</v>
      </c>
      <c r="R49" s="115">
        <f t="shared" si="32"/>
        <v>0</v>
      </c>
      <c r="T49" s="120">
        <f t="shared" si="33"/>
        <v>0.29782161535514623</v>
      </c>
      <c r="U49" s="120">
        <f t="shared" si="34"/>
        <v>0.19332758532109873</v>
      </c>
      <c r="V49" s="120">
        <f t="shared" si="35"/>
        <v>0.25794473929654466</v>
      </c>
      <c r="W49" s="120">
        <f t="shared" si="16"/>
        <v>9.9685756870873887E-2</v>
      </c>
      <c r="X49" s="120">
        <f t="shared" si="17"/>
        <v>8.3970092592789272E-2</v>
      </c>
      <c r="Y49" s="120">
        <f t="shared" si="18"/>
        <v>6.7250210563547158E-2</v>
      </c>
      <c r="AB49" s="60" cm="1">
        <f t="array" ref="AB49">IF(($A49-$A$4)&lt;=short_term,SUMPRODUCT($L48:$Q48,TRANSPOSE('Migration Matrix - total'!N$6:N$11)),SUMPRODUCT($L48:$Q48,TRANSPOSE('Migration Matrix - total'!N$18:N$23)))+$K48*($B49-1)*C49</f>
        <v>10562.716228693376</v>
      </c>
      <c r="AC49" s="60" cm="1">
        <f t="array" ref="AC49">IF(($A49-$A$4)&lt;=short_term,SUMPRODUCT($L48:$Q48,TRANSPOSE('Migration Matrix - total'!O$6:O$11)),SUMPRODUCT($L48:$Q48,TRANSPOSE('Migration Matrix - total'!O$18:O$23)))+$K48*($B49-1)*D49</f>
        <v>8704.3300405297159</v>
      </c>
      <c r="AD49" s="60" cm="1">
        <f t="array" ref="AD49">IF(($A49-$A$4)&lt;=short_term,SUMPRODUCT($L48:$Q48,TRANSPOSE('Migration Matrix - total'!P$6:P$11)),SUMPRODUCT($L48:$Q48,TRANSPOSE('Migration Matrix - total'!P$18:P$23)))+$K48*($B49-1)*E49</f>
        <v>14517.073231476304</v>
      </c>
      <c r="AE49" s="60" cm="1">
        <f t="array" ref="AE49">IF(($A49-$A$4)&lt;=short_term,SUMPRODUCT($L48:$Q48,TRANSPOSE('Migration Matrix - total'!Q$6:Q$11)),SUMPRODUCT($L48:$Q48,TRANSPOSE('Migration Matrix - total'!Q$18:Q$23)))+$K48*($B49-1)*F49</f>
        <v>20279.443222217105</v>
      </c>
      <c r="AF49" s="60" cm="1">
        <f t="array" ref="AF49">IF(($A49-$A$4)&lt;=short_term,SUMPRODUCT($L48:$Q48,TRANSPOSE('Migration Matrix - total'!R$6:R$11)),SUMPRODUCT($L48:$Q48,TRANSPOSE('Migration Matrix - total'!R$18:R$23)))+$K48*($B49-1)*G49</f>
        <v>12683.849564440123</v>
      </c>
      <c r="AG49" s="60" cm="1">
        <f t="array" ref="AG49">IF(($A49-$A$4)&lt;=short_term,SUMPRODUCT($L48:$Q48,TRANSPOSE('Migration Matrix - total'!S$6:S$11)),SUMPRODUCT($L48:$Q48,TRANSPOSE('Migration Matrix - total'!S$18:S$23)))+$K48*($B49-1)*H49</f>
        <v>20130.941929914934</v>
      </c>
      <c r="AJ49" s="60" cm="1">
        <f t="array" ref="AJ49" xml:space="preserve"> L48* IF(($A49-$A$4) &lt;= short_term, 1-INDEX('Migration Matrix - total'!$D$6:$I$11, RIGHT(AJ$2,1), RIGHT(AJ$2,1)), 1-INDEX('Migration Matrix - total'!$D$18:$I$23, RIGHT(AJ$2,1), RIGHT(AJ$2,1)))</f>
        <v>28625.231499742662</v>
      </c>
      <c r="AK49" s="60" cm="1">
        <f t="array" ref="AK49" xml:space="preserve"> M48* IF(($A49-$A$4) &lt;= short_term, 1-INDEX('Migration Matrix - total'!$D$6:$I$11, RIGHT(AK$2,1), RIGHT(AK$2,1)), 1-INDEX('Migration Matrix - total'!$D$18:$I$23, RIGHT(AK$2,1), RIGHT(AK$2,1)))</f>
        <v>23589.780007879304</v>
      </c>
      <c r="AL49" s="60" cm="1">
        <f t="array" ref="AL49" xml:space="preserve"> N48* IF(($A49-$A$4) &lt;= short_term, 1-INDEX('Migration Matrix - total'!$D$6:$I$11, RIGHT(AL$2,1), RIGHT(AL$2,1)), 1-INDEX('Migration Matrix - total'!$D$18:$I$23, RIGHT(AL$2,1), RIGHT(AL$2,1)))</f>
        <v>20997.266568403556</v>
      </c>
      <c r="AM49" s="60" cm="1">
        <f t="array" ref="AM49" xml:space="preserve"> O48* IF(($A49-$A$4) &lt;= short_term, 1-INDEX('Migration Matrix - total'!$D$6:$I$11, RIGHT(AM$2,1), RIGHT(AM$2,1)), 1-INDEX('Migration Matrix - total'!$D$18:$I$23, RIGHT(AM$2,1), RIGHT(AM$2,1)))</f>
        <v>4234.9332656533952</v>
      </c>
      <c r="AN49" s="60" cm="1">
        <f t="array" ref="AN49" xml:space="preserve"> P48* IF(($A49-$A$4) &lt;= short_term, 1-INDEX('Migration Matrix - total'!$D$6:$I$11, RIGHT(AN$2,1), RIGHT(AN$2,1)), 1-INDEX('Migration Matrix - total'!$D$18:$I$23, RIGHT(AN$2,1), RIGHT(AN$2,1)))</f>
        <v>7337.4103522867244</v>
      </c>
      <c r="AO49" s="60" cm="1">
        <f t="array" ref="AO49" xml:space="preserve"> Q48* IF(($A49-$A$4) &lt;= short_term, 1-INDEX('Migration Matrix - total'!$D$6:$I$11, RIGHT(AO$2,1), RIGHT(AO$2,1)), 1-INDEX('Migration Matrix - total'!$D$18:$I$23, RIGHT(AO$2,1), RIGHT(AO$2,1)))</f>
        <v>2093.7325233058027</v>
      </c>
      <c r="AP49" s="61">
        <f t="shared" si="22"/>
        <v>0</v>
      </c>
      <c r="AR49" s="118" cm="1">
        <f t="array" ref="AR49" xml:space="preserve"> IF(($A49-$A$4) &lt;= short_term, SUMPRODUCT($L48:$Q48, TRANSPOSE('Migration Matrix - vol'!C$65:C$70)), SUMPRODUCT($L48:$Q48, TRANSPOSE('Migration Matrix - vol'!C$77:C$82)))</f>
        <v>3019.452208313051</v>
      </c>
      <c r="AS49" s="118" cm="1">
        <f t="array" ref="AS49" xml:space="preserve"> IF(($A49-$A$4) &lt;= short_term, SUMPRODUCT($L48:$Q48, TRANSPOSE('Migration Matrix - vol'!D$65:D$70)), SUMPRODUCT($L48:$Q48, TRANSPOSE('Migration Matrix - vol'!D$77:D$82)))</f>
        <v>0</v>
      </c>
      <c r="AT49" s="118" cm="1">
        <f t="array" ref="AT49" xml:space="preserve"> IF(($A49-$A$4) &lt;= short_term, SUMPRODUCT($L48:$Q48, TRANSPOSE('Migration Matrix - vol'!E$65:E$70)), SUMPRODUCT($L48:$Q48, TRANSPOSE('Migration Matrix - vol'!E$77:E$82)))</f>
        <v>6267.0093227036032</v>
      </c>
      <c r="AU49" s="118" cm="1">
        <f t="array" ref="AU49" xml:space="preserve"> IF(($A49-$A$4) &lt;= short_term, SUMPRODUCT($L48:$Q48, TRANSPOSE('Migration Matrix - vol'!F$65:F$70)), SUMPRODUCT($L48:$Q48, TRANSPOSE('Migration Matrix - vol'!F$77:F$82)))</f>
        <v>9794.5581363847177</v>
      </c>
      <c r="AV49" s="118" cm="1">
        <f t="array" ref="AV49" xml:space="preserve"> IF(($A49-$A$4) &lt;= short_term, SUMPRODUCT($L48:$Q48, TRANSPOSE('Migration Matrix - vol'!G$65:G$70)), SUMPRODUCT($L48:$Q48, TRANSPOSE('Migration Matrix - vol'!G$77:G$82)))</f>
        <v>2109.9844257829977</v>
      </c>
      <c r="AW49" s="118" cm="1">
        <f t="array" ref="AW49" xml:space="preserve"> IF(($A49-$A$4) &lt;= short_term, SUMPRODUCT($L48:$Q48, TRANSPOSE('Migration Matrix - vol'!H$65:H$70)), SUMPRODUCT($L48:$Q48, TRANSPOSE('Migration Matrix - vol'!H$77:H$82)))</f>
        <v>9074.3151791831569</v>
      </c>
      <c r="AZ49" s="60" cm="1">
        <f t="array" ref="AZ49" xml:space="preserve"> L48* IF(($A49-$A$4) &lt;= short_term, 1-INDEX('Migration Matrix - vol'!$AF$65:$AK$70, RIGHT(AZ$2,1), RIGHT(AZ$2,1)), 1-INDEX('Migration Matrix - vol'!$AF$77:$AK$82, RIGHT(AZ$2,1), RIGHT(AZ$2,1)))</f>
        <v>9742.6713431716562</v>
      </c>
      <c r="BA49" s="60" cm="1">
        <f t="array" ref="BA49" xml:space="preserve"> M48* IF(($A49-$A$4) &lt;= short_term, 1-INDEX('Migration Matrix - vol'!$AF$65:$AK$70, RIGHT(BA$2,1), RIGHT(BA$2,1)), 1-INDEX('Migration Matrix - vol'!$AF$77:$AK$82, RIGHT(BA$2,1), RIGHT(BA$2,1)))</f>
        <v>10549.922128914988</v>
      </c>
      <c r="BB49" s="60" cm="1">
        <f t="array" ref="BB49" xml:space="preserve"> N48* IF(($A49-$A$4) &lt;= short_term, 1-INDEX('Migration Matrix - vol'!$AF$65:$AK$70, RIGHT(BB$2,1), RIGHT(BB$2,1)), 1-INDEX('Migration Matrix - vol'!$AF$77:$AK$82, RIGHT(BB$2,1), RIGHT(BB$2,1)))</f>
        <v>5614.6117129591084</v>
      </c>
      <c r="BC49" s="60" cm="1">
        <f t="array" ref="BC49" xml:space="preserve"> O48* IF(($A49-$A$4) &lt;= short_term, 1-INDEX('Migration Matrix - vol'!$AF$65:$AK$70, RIGHT(BC$2,1), RIGHT(BC$2,1)), 1-INDEX('Migration Matrix - vol'!$AF$77:$AK$82, RIGHT(BC$2,1), RIGHT(BC$2,1)))</f>
        <v>0</v>
      </c>
      <c r="BD49" s="60" cm="1">
        <f t="array" ref="BD49" xml:space="preserve"> P48* IF(($A49-$A$4) &lt;= short_term, 1-INDEX('Migration Matrix - vol'!$AF$65:$AK$70, RIGHT(BD$2,1), RIGHT(BD$2,1)), 1-INDEX('Migration Matrix - vol'!$AF$77:$AK$82, RIGHT(BD$2,1), RIGHT(BD$2,1)))</f>
        <v>3637.8711301202129</v>
      </c>
      <c r="BE49" s="60" cm="1">
        <f t="array" ref="BE49" xml:space="preserve"> Q48* IF(($A49-$A$4) &lt;= short_term, 1-INDEX('Migration Matrix - vol'!$AF$65:$AK$70, RIGHT(BE$2,1), RIGHT(BE$2,1)), 1-INDEX('Migration Matrix - vol'!$AF$77:$AK$82, RIGHT(BE$2,1), RIGHT(BE$2,1)))</f>
        <v>720.24295720156056</v>
      </c>
      <c r="BH49" s="118" cm="1">
        <f t="array" ref="BH49" xml:space="preserve"> SUMPRODUCT($L48:$Q48, TRANSPOSE('Migration Matrix - invol'!M$66:M$71))</f>
        <v>7543.2640203803257</v>
      </c>
      <c r="BI49" s="118" cm="1">
        <f t="array" ref="BI49" xml:space="preserve"> SUMPRODUCT($L48:$Q48, TRANSPOSE('Migration Matrix - invol'!N$66:N$71))</f>
        <v>8704.3300405297159</v>
      </c>
      <c r="BJ49" s="118" cm="1">
        <f t="array" ref="BJ49" xml:space="preserve"> SUMPRODUCT($L48:$Q48, TRANSPOSE('Migration Matrix - invol'!O$66:O$71))</f>
        <v>8250.0639087726995</v>
      </c>
      <c r="BK49" s="118" cm="1">
        <f t="array" ref="BK49" xml:space="preserve"> SUMPRODUCT($L48:$Q48, TRANSPOSE('Migration Matrix - invol'!P$66:P$71))</f>
        <v>10484.885085832386</v>
      </c>
      <c r="BL49" s="118" cm="1">
        <f t="array" ref="BL49" xml:space="preserve"> SUMPRODUCT($L48:$Q48, TRANSPOSE('Migration Matrix - invol'!Q$66:Q$71))</f>
        <v>10573.865138657125</v>
      </c>
      <c r="BM49" s="118" cm="1">
        <f t="array" ref="BM49" xml:space="preserve"> SUMPRODUCT($L48:$Q48, TRANSPOSE('Migration Matrix - invol'!R$66:R$71))</f>
        <v>11056.626750731775</v>
      </c>
      <c r="BP49" s="169">
        <f xml:space="preserve"> SUMPRODUCT($L48:$Q48, 'Migration Matrix - invol'!$M$66:$R$66)</f>
        <v>8862.3151235208261</v>
      </c>
      <c r="BQ49" s="169">
        <f xml:space="preserve"> SUMPRODUCT($L48:$Q48, 'Migration Matrix - invol'!$M$67:$R$67)</f>
        <v>10825.659865508818</v>
      </c>
      <c r="BR49" s="169">
        <f xml:space="preserve"> SUMPRODUCT($L48:$Q48, 'Migration Matrix - invol'!$M$68:$R$68)</f>
        <v>8830.381293039205</v>
      </c>
      <c r="BS49" s="169">
        <f xml:space="preserve"> SUMPRODUCT($L48:$Q48, 'Migration Matrix - invol'!$M$69:$R$69)</f>
        <v>7724.6438347297972</v>
      </c>
      <c r="BT49" s="169">
        <f xml:space="preserve"> SUMPRODUCT($L48:$Q48, 'Migration Matrix - invol'!$M$70:$R$70)</f>
        <v>8102.0491728894031</v>
      </c>
      <c r="BU49" s="169">
        <f xml:space="preserve"> SUMPRODUCT($L48:$Q48, 'Migration Matrix - invol'!$M$71:$R$71)</f>
        <v>3869.601127764699</v>
      </c>
      <c r="BX49" s="61">
        <f t="shared" si="26"/>
        <v>0</v>
      </c>
      <c r="BY49" s="61">
        <f t="shared" si="27"/>
        <v>0</v>
      </c>
      <c r="BZ49" s="61">
        <f t="shared" si="28"/>
        <v>1.8189894035458565E-12</v>
      </c>
      <c r="CA49" s="61">
        <f t="shared" si="29"/>
        <v>1.8189894035458565E-12</v>
      </c>
      <c r="CB49" s="61">
        <f t="shared" si="30"/>
        <v>0</v>
      </c>
      <c r="CC49" s="61">
        <f t="shared" si="31"/>
        <v>1.8189894035458565E-12</v>
      </c>
    </row>
    <row r="50" spans="1:81">
      <c r="A50">
        <f t="shared" si="12"/>
        <v>2066</v>
      </c>
      <c r="B50" s="40">
        <f>Population!B55</f>
        <v>1</v>
      </c>
      <c r="C50" s="117">
        <f t="shared" si="24"/>
        <v>0.16666666666666666</v>
      </c>
      <c r="D50" s="117">
        <f t="shared" si="24"/>
        <v>0.16666666666666666</v>
      </c>
      <c r="E50" s="117">
        <f t="shared" si="24"/>
        <v>0.16666666666666666</v>
      </c>
      <c r="F50" s="117">
        <f t="shared" si="24"/>
        <v>0.16666666666666666</v>
      </c>
      <c r="G50" s="117">
        <f t="shared" si="24"/>
        <v>0.16666666666666666</v>
      </c>
      <c r="H50" s="117">
        <f t="shared" si="24"/>
        <v>0.16666666666666666</v>
      </c>
      <c r="I50" s="116">
        <f t="shared" si="25"/>
        <v>0</v>
      </c>
      <c r="K50" s="52">
        <f>Population!L55</f>
        <v>18379116</v>
      </c>
      <c r="L50" s="114" cm="1">
        <f t="array" ref="L50">IF(($A50-$A$4) &lt;= short_term, SUMPRODUCT($L49:$Q49, TRANSPOSE('Migration Matrix - total'!D$6:D$11)), SUMPRODUCT($L49:$Q49, TRANSPOSE('Migration Matrix - total'!D$18:D$23)))+$K49*($B50-1)*C50</f>
        <v>5455723.0556344585</v>
      </c>
      <c r="M50" s="114" cm="1">
        <f t="array" ref="M50">IF(($A50-$A$4) &lt;= short_term, SUMPRODUCT($L49:$Q49, TRANSPOSE('Migration Matrix - total'!E$6:E$11)), SUMPRODUCT($L49:$Q49, TRANSPOSE('Migration Matrix - total'!E$18:E$23)))+$K49*($B50-1)*D50</f>
        <v>3538400.5975635671</v>
      </c>
      <c r="N50" s="114" cm="1">
        <f t="array" ref="N50">IF(($A50-$A$4) &lt;= short_term, SUMPRODUCT($L49:$Q49, TRANSPOSE('Migration Matrix - total'!F$6:F$11)), SUMPRODUCT($L49:$Q49, TRANSPOSE('Migration Matrix - total'!F$18:F$23)))+$K49*($B50-1)*E50</f>
        <v>4734319.2404881353</v>
      </c>
      <c r="O50" s="114" cm="1">
        <f t="array" ref="O50">IF(($A50-$A$4) &lt;= short_term, SUMPRODUCT($L49:$Q49, TRANSPOSE('Migration Matrix - total'!G$6:G$11)), SUMPRODUCT($L49:$Q49, TRANSPOSE('Migration Matrix - total'!G$18:G$23)))+$K49*($B50-1)*F50</f>
        <v>1848112.8273790684</v>
      </c>
      <c r="P50" s="114" cm="1">
        <f t="array" ref="P50">IF(($A50-$A$4) &lt;= short_term, SUMPRODUCT($L49:$Q49, TRANSPOSE('Migration Matrix - total'!H$6:H$11)), SUMPRODUCT($L49:$Q49, TRANSPOSE('Migration Matrix - total'!H$18:H$23)))+$K49*($B50-1)*G50</f>
        <v>1548592.2725916496</v>
      </c>
      <c r="Q50" s="114" cm="1">
        <f t="array" ref="Q50">IF(($A50-$A$4) &lt;= short_term, SUMPRODUCT($L49:$Q49, TRANSPOSE('Migration Matrix - total'!I$6:I$11)), SUMPRODUCT($L49:$Q49, TRANSPOSE('Migration Matrix - total'!I$18:I$23)))+$K49*($B50-1)*H50</f>
        <v>1253968.0063431293</v>
      </c>
      <c r="R50" s="115">
        <f t="shared" si="32"/>
        <v>0</v>
      </c>
      <c r="T50" s="120">
        <f t="shared" si="33"/>
        <v>0.29684360529823395</v>
      </c>
      <c r="U50" s="120">
        <f t="shared" si="34"/>
        <v>0.19252289378681572</v>
      </c>
      <c r="V50" s="120">
        <f t="shared" si="35"/>
        <v>0.257592326012205</v>
      </c>
      <c r="W50" s="120">
        <f t="shared" si="16"/>
        <v>0.10055504450698649</v>
      </c>
      <c r="X50" s="120">
        <f t="shared" si="17"/>
        <v>8.4258256631692674E-2</v>
      </c>
      <c r="Y50" s="120">
        <f t="shared" si="18"/>
        <v>6.8227873764066166E-2</v>
      </c>
      <c r="AB50" s="60" cm="1">
        <f t="array" ref="AB50">IF(($A50-$A$4)&lt;=short_term,SUMPRODUCT($L49:$Q49,TRANSPOSE('Migration Matrix - total'!N$6:N$11)),SUMPRODUCT($L49:$Q49,TRANSPOSE('Migration Matrix - total'!N$18:N$23)))+$K49*($B50-1)*C50</f>
        <v>10556.122229360606</v>
      </c>
      <c r="AC50" s="60" cm="1">
        <f t="array" ref="AC50">IF(($A50-$A$4)&lt;=short_term,SUMPRODUCT($L49:$Q49,TRANSPOSE('Migration Matrix - total'!O$6:O$11)),SUMPRODUCT($L49:$Q49,TRANSPOSE('Migration Matrix - total'!O$18:O$23)))+$K49*($B50-1)*D50</f>
        <v>8701.848103806049</v>
      </c>
      <c r="AD50" s="60" cm="1">
        <f t="array" ref="AD50">IF(($A50-$A$4)&lt;=short_term,SUMPRODUCT($L49:$Q49,TRANSPOSE('Migration Matrix - total'!P$6:P$11)),SUMPRODUCT($L49:$Q49,TRANSPOSE('Migration Matrix - total'!P$18:P$23)))+$K49*($B50-1)*E50</f>
        <v>14491.559954861073</v>
      </c>
      <c r="AE50" s="60" cm="1">
        <f t="array" ref="AE50">IF(($A50-$A$4)&lt;=short_term,SUMPRODUCT($L49:$Q49,TRANSPOSE('Migration Matrix - total'!Q$6:Q$11)),SUMPRODUCT($L49:$Q49,TRANSPOSE('Migration Matrix - total'!Q$18:Q$23)))+$K49*($B50-1)*F50</f>
        <v>20249.085665478524</v>
      </c>
      <c r="AF50" s="60" cm="1">
        <f t="array" ref="AF50">IF(($A50-$A$4)&lt;=short_term,SUMPRODUCT($L49:$Q49,TRANSPOSE('Migration Matrix - total'!R$6:R$11)),SUMPRODUCT($L49:$Q49,TRANSPOSE('Migration Matrix - total'!R$18:R$23)))+$K49*($B50-1)*G50</f>
        <v>12659.117999572902</v>
      </c>
      <c r="AG50" s="60" cm="1">
        <f t="array" ref="AG50">IF(($A50-$A$4)&lt;=short_term,SUMPRODUCT($L49:$Q49,TRANSPOSE('Migration Matrix - total'!S$6:S$11)),SUMPRODUCT($L49:$Q49,TRANSPOSE('Migration Matrix - total'!S$18:S$23)))+$K49*($B50-1)*H50</f>
        <v>20093.324679191941</v>
      </c>
      <c r="AJ50" s="60" cm="1">
        <f t="array" ref="AJ50" xml:space="preserve"> L49* IF(($A50-$A$4) &lt;= short_term, 1-INDEX('Migration Matrix - total'!$D$6:$I$11, RIGHT(AJ$2,1), RIGHT(AJ$2,1)), 1-INDEX('Migration Matrix - total'!$D$18:$I$23, RIGHT(AJ$2,1), RIGHT(AJ$2,1)))</f>
        <v>28531.082514519279</v>
      </c>
      <c r="AK50" s="60" cm="1">
        <f t="array" ref="AK50" xml:space="preserve"> M49* IF(($A50-$A$4) &lt;= short_term, 1-INDEX('Migration Matrix - total'!$D$6:$I$11, RIGHT(AK$2,1), RIGHT(AK$2,1)), 1-INDEX('Migration Matrix - total'!$D$18:$I$23, RIGHT(AK$2,1), RIGHT(AK$2,1)))</f>
        <v>23491.367156611053</v>
      </c>
      <c r="AL50" s="60" cm="1">
        <f t="array" ref="AL50" xml:space="preserve"> N49* IF(($A50-$A$4) &lt;= short_term, 1-INDEX('Migration Matrix - total'!$D$6:$I$11, RIGHT(AL$2,1), RIGHT(AL$2,1)), 1-INDEX('Migration Matrix - total'!$D$18:$I$23, RIGHT(AL$2,1), RIGHT(AL$2,1)))</f>
        <v>20968.604587680991</v>
      </c>
      <c r="AM50" s="60" cm="1">
        <f t="array" ref="AM50" xml:space="preserve"> O49* IF(($A50-$A$4) &lt;= short_term, 1-INDEX('Migration Matrix - total'!$D$6:$I$11, RIGHT(AM$2,1), RIGHT(AM$2,1)), 1-INDEX('Migration Matrix - total'!$D$18:$I$23, RIGHT(AM$2,1), RIGHT(AM$2,1)))</f>
        <v>4272.3473639991644</v>
      </c>
      <c r="AN50" s="60" cm="1">
        <f t="array" ref="AN50" xml:space="preserve"> P49* IF(($A50-$A$4) &lt;= short_term, 1-INDEX('Migration Matrix - total'!$D$6:$I$11, RIGHT(AN$2,1), RIGHT(AN$2,1)), 1-INDEX('Migration Matrix - total'!$D$18:$I$23, RIGHT(AN$2,1), RIGHT(AN$2,1)))</f>
        <v>7362.9177015388104</v>
      </c>
      <c r="AO50" s="60" cm="1">
        <f t="array" ref="AO50" xml:space="preserve"> Q49* IF(($A50-$A$4) &lt;= short_term, 1-INDEX('Migration Matrix - total'!$D$6:$I$11, RIGHT(AO$2,1), RIGHT(AO$2,1)), 1-INDEX('Migration Matrix - total'!$D$18:$I$23, RIGHT(AO$2,1), RIGHT(AO$2,1)))</f>
        <v>2124.7393079216913</v>
      </c>
      <c r="AP50" s="61">
        <f t="shared" si="22"/>
        <v>0</v>
      </c>
      <c r="AR50" s="118" cm="1">
        <f t="array" ref="AR50" xml:space="preserve"> IF(($A50-$A$4) &lt;= short_term, SUMPRODUCT($L49:$Q49, TRANSPOSE('Migration Matrix - vol'!C$65:C$70)), SUMPRODUCT($L49:$Q49, TRANSPOSE('Migration Matrix - vol'!C$77:C$82)))</f>
        <v>3013.8113064444528</v>
      </c>
      <c r="AS50" s="118" cm="1">
        <f t="array" ref="AS50" xml:space="preserve"> IF(($A50-$A$4) &lt;= short_term, SUMPRODUCT($L49:$Q49, TRANSPOSE('Migration Matrix - vol'!D$65:D$70)), SUMPRODUCT($L49:$Q49, TRANSPOSE('Migration Matrix - vol'!D$77:D$82)))</f>
        <v>0</v>
      </c>
      <c r="AT50" s="118" cm="1">
        <f t="array" ref="AT50" xml:space="preserve"> IF(($A50-$A$4) &lt;= short_term, SUMPRODUCT($L49:$Q49, TRANSPOSE('Migration Matrix - vol'!E$65:E$70)), SUMPRODUCT($L49:$Q49, TRANSPOSE('Migration Matrix - vol'!E$77:E$82)))</f>
        <v>6250.6871375490491</v>
      </c>
      <c r="AU50" s="118" cm="1">
        <f t="array" ref="AU50" xml:space="preserve"> IF(($A50-$A$4) &lt;= short_term, SUMPRODUCT($L49:$Q49, TRANSPOSE('Migration Matrix - vol'!F$65:F$70)), SUMPRODUCT($L49:$Q49, TRANSPOSE('Migration Matrix - vol'!F$77:F$82)))</f>
        <v>9785.0702022039732</v>
      </c>
      <c r="AV50" s="118" cm="1">
        <f t="array" ref="AV50" xml:space="preserve"> IF(($A50-$A$4) &lt;= short_term, SUMPRODUCT($L49:$Q49, TRANSPOSE('Migration Matrix - vol'!G$65:G$70)), SUMPRODUCT($L49:$Q49, TRANSPOSE('Migration Matrix - vol'!G$77:G$82)))</f>
        <v>2101.1819026817416</v>
      </c>
      <c r="AW50" s="118" cm="1">
        <f t="array" ref="AW50" xml:space="preserve"> IF(($A50-$A$4) &lt;= short_term, SUMPRODUCT($L49:$Q49, TRANSPOSE('Migration Matrix - vol'!H$65:H$70)), SUMPRODUCT($L49:$Q49, TRANSPOSE('Migration Matrix - vol'!H$77:H$82)))</f>
        <v>9054.1609263602404</v>
      </c>
      <c r="AZ50" s="60" cm="1">
        <f t="array" ref="AZ50" xml:space="preserve"> L49* IF(($A50-$A$4) &lt;= short_term, 1-INDEX('Migration Matrix - vol'!$AF$65:$AK$70, RIGHT(AZ$2,1), RIGHT(AZ$2,1)), 1-INDEX('Migration Matrix - vol'!$AF$77:$AK$82, RIGHT(AZ$2,1), RIGHT(AZ$2,1)))</f>
        <v>9710.6274933137865</v>
      </c>
      <c r="BA50" s="60" cm="1">
        <f t="array" ref="BA50" xml:space="preserve"> M49* IF(($A50-$A$4) &lt;= short_term, 1-INDEX('Migration Matrix - vol'!$AF$65:$AK$70, RIGHT(BA$2,1), RIGHT(BA$2,1)), 1-INDEX('Migration Matrix - vol'!$AF$77:$AK$82, RIGHT(BA$2,1), RIGHT(BA$2,1)))</f>
        <v>10505.909513408709</v>
      </c>
      <c r="BB50" s="60" cm="1">
        <f t="array" ref="BB50" xml:space="preserve"> N49* IF(($A50-$A$4) &lt;= short_term, 1-INDEX('Migration Matrix - vol'!$AF$65:$AK$70, RIGHT(BB$2,1), RIGHT(BB$2,1)), 1-INDEX('Migration Matrix - vol'!$AF$77:$AK$82, RIGHT(BB$2,1), RIGHT(BB$2,1)))</f>
        <v>5606.9475776223835</v>
      </c>
      <c r="BC50" s="60" cm="1">
        <f t="array" ref="BC50" xml:space="preserve"> O49* IF(($A50-$A$4) &lt;= short_term, 1-INDEX('Migration Matrix - vol'!$AF$65:$AK$70, RIGHT(BC$2,1), RIGHT(BC$2,1)), 1-INDEX('Migration Matrix - vol'!$AF$77:$AK$82, RIGHT(BC$2,1), RIGHT(BC$2,1)))</f>
        <v>0</v>
      </c>
      <c r="BD50" s="60" cm="1">
        <f t="array" ref="BD50" xml:space="preserve"> P49* IF(($A50-$A$4) &lt;= short_term, 1-INDEX('Migration Matrix - vol'!$AF$65:$AK$70, RIGHT(BD$2,1), RIGHT(BD$2,1)), 1-INDEX('Migration Matrix - vol'!$AF$77:$AK$82, RIGHT(BD$2,1), RIGHT(BD$2,1)))</f>
        <v>3650.5176150508446</v>
      </c>
      <c r="BE50" s="60" cm="1">
        <f t="array" ref="BE50" xml:space="preserve"> Q49* IF(($A50-$A$4) &lt;= short_term, 1-INDEX('Migration Matrix - vol'!$AF$65:$AK$70, RIGHT(BE$2,1), RIGHT(BE$2,1)), 1-INDEX('Migration Matrix - vol'!$AF$77:$AK$82, RIGHT(BE$2,1), RIGHT(BE$2,1)))</f>
        <v>730.90927584373298</v>
      </c>
      <c r="BH50" s="118" cm="1">
        <f t="array" ref="BH50" xml:space="preserve"> SUMPRODUCT($L49:$Q49, TRANSPOSE('Migration Matrix - invol'!M$66:M$71))</f>
        <v>7542.3109229161528</v>
      </c>
      <c r="BI50" s="118" cm="1">
        <f t="array" ref="BI50" xml:space="preserve"> SUMPRODUCT($L49:$Q49, TRANSPOSE('Migration Matrix - invol'!N$66:N$71))</f>
        <v>8701.848103806049</v>
      </c>
      <c r="BJ50" s="118" cm="1">
        <f t="array" ref="BJ50" xml:space="preserve"> SUMPRODUCT($L49:$Q49, TRANSPOSE('Migration Matrix - invol'!O$66:O$71))</f>
        <v>8240.8728173120271</v>
      </c>
      <c r="BK50" s="118" cm="1">
        <f t="array" ref="BK50" xml:space="preserve"> SUMPRODUCT($L49:$Q49, TRANSPOSE('Migration Matrix - invol'!P$66:P$71))</f>
        <v>10464.015463274553</v>
      </c>
      <c r="BL50" s="118" cm="1">
        <f t="array" ref="BL50" xml:space="preserve"> SUMPRODUCT($L49:$Q49, TRANSPOSE('Migration Matrix - invol'!Q$66:Q$71))</f>
        <v>10557.936096891162</v>
      </c>
      <c r="BM50" s="118" cm="1">
        <f t="array" ref="BM50" xml:space="preserve"> SUMPRODUCT($L49:$Q49, TRANSPOSE('Migration Matrix - invol'!R$66:R$71))</f>
        <v>11039.163752831701</v>
      </c>
      <c r="BP50" s="169">
        <f xml:space="preserve"> SUMPRODUCT($L49:$Q49, 'Migration Matrix - invol'!$M$66:$R$66)</f>
        <v>8874.7648205254391</v>
      </c>
      <c r="BQ50" s="169">
        <f xml:space="preserve"> SUMPRODUCT($L49:$Q49, 'Migration Matrix - invol'!$M$67:$R$67)</f>
        <v>10836.539912661212</v>
      </c>
      <c r="BR50" s="169">
        <f xml:space="preserve"> SUMPRODUCT($L49:$Q49, 'Migration Matrix - invol'!$M$68:$R$68)</f>
        <v>8834.6316394443493</v>
      </c>
      <c r="BS50" s="169">
        <f xml:space="preserve"> SUMPRODUCT($L49:$Q49, 'Migration Matrix - invol'!$M$69:$R$69)</f>
        <v>7717.1610150606448</v>
      </c>
      <c r="BT50" s="169">
        <f xml:space="preserve"> SUMPRODUCT($L49:$Q49, 'Migration Matrix - invol'!$M$70:$R$70)</f>
        <v>8099.4935225442632</v>
      </c>
      <c r="BU50" s="169">
        <f xml:space="preserve"> SUMPRODUCT($L49:$Q49, 'Migration Matrix - invol'!$M$71:$R$71)</f>
        <v>3865.5440684629348</v>
      </c>
      <c r="BX50" s="61">
        <f t="shared" si="26"/>
        <v>0</v>
      </c>
      <c r="BY50" s="61">
        <f t="shared" si="27"/>
        <v>0</v>
      </c>
      <c r="BZ50" s="61">
        <f t="shared" si="28"/>
        <v>-1.8189894035458565E-12</v>
      </c>
      <c r="CA50" s="61">
        <f t="shared" si="29"/>
        <v>-1.8189894035458565E-12</v>
      </c>
      <c r="CB50" s="61">
        <f t="shared" si="30"/>
        <v>-1.8189894035458565E-12</v>
      </c>
      <c r="CC50" s="61">
        <f t="shared" si="31"/>
        <v>0</v>
      </c>
    </row>
    <row r="51" spans="1:81">
      <c r="A51">
        <f t="shared" si="12"/>
        <v>2067</v>
      </c>
      <c r="B51" s="40">
        <f>Population!B56</f>
        <v>1</v>
      </c>
      <c r="C51" s="117">
        <f t="shared" si="24"/>
        <v>0.16666666666666666</v>
      </c>
      <c r="D51" s="117">
        <f t="shared" si="24"/>
        <v>0.16666666666666666</v>
      </c>
      <c r="E51" s="117">
        <f t="shared" si="24"/>
        <v>0.16666666666666666</v>
      </c>
      <c r="F51" s="117">
        <f t="shared" si="24"/>
        <v>0.16666666666666666</v>
      </c>
      <c r="G51" s="117">
        <f t="shared" si="24"/>
        <v>0.16666666666666666</v>
      </c>
      <c r="H51" s="117">
        <f t="shared" si="24"/>
        <v>0.16666666666666666</v>
      </c>
      <c r="I51" s="116">
        <f t="shared" si="25"/>
        <v>0</v>
      </c>
      <c r="K51" s="52">
        <f>Population!L56</f>
        <v>18379116</v>
      </c>
      <c r="L51" s="114" cm="1">
        <f t="array" ref="L51">IF(($A51-$A$4) &lt;= short_term, SUMPRODUCT($L50:$Q50, TRANSPOSE('Migration Matrix - total'!D$6:D$11)), SUMPRODUCT($L50:$Q50, TRANSPOSE('Migration Matrix - total'!D$18:D$23)))+$K50*($B51-1)*C51</f>
        <v>5437835.2218811857</v>
      </c>
      <c r="M51" s="114" cm="1">
        <f t="array" ref="M51">IF(($A51-$A$4) &lt;= short_term, SUMPRODUCT($L50:$Q50, TRANSPOSE('Migration Matrix - total'!E$6:E$11)), SUMPRODUCT($L50:$Q50, TRANSPOSE('Migration Matrix - total'!E$18:E$23)))+$K50*($B51-1)*D51</f>
        <v>3523706.3661515675</v>
      </c>
      <c r="N51" s="114" cm="1">
        <f t="array" ref="N51">IF(($A51-$A$4) &lt;= short_term, SUMPRODUCT($L50:$Q50, TRANSPOSE('Migration Matrix - total'!F$6:F$11)), SUMPRODUCT($L50:$Q50, TRANSPOSE('Migration Matrix - total'!F$18:F$23)))+$K50*($B51-1)*E51</f>
        <v>4727845.4685558388</v>
      </c>
      <c r="O51" s="114" cm="1">
        <f t="array" ref="O51">IF(($A51-$A$4) &lt;= short_term, SUMPRODUCT($L50:$Q50, TRANSPOSE('Migration Matrix - total'!G$6:G$11)), SUMPRODUCT($L50:$Q50, TRANSPOSE('Migration Matrix - total'!G$18:G$23)))+$K50*($B51-1)*F51</f>
        <v>1864022.084878409</v>
      </c>
      <c r="P51" s="114" cm="1">
        <f t="array" ref="P51">IF(($A51-$A$4) &lt;= short_term, SUMPRODUCT($L50:$Q50, TRANSPOSE('Migration Matrix - total'!H$6:H$11)), SUMPRODUCT($L50:$Q50, TRANSPOSE('Migration Matrix - total'!H$18:H$23)))+$K50*($B51-1)*G51</f>
        <v>1553838.6155876513</v>
      </c>
      <c r="Q51" s="114" cm="1">
        <f t="array" ref="Q51">IF(($A51-$A$4) &lt;= short_term, SUMPRODUCT($L50:$Q50, TRANSPOSE('Migration Matrix - total'!I$6:I$11)), SUMPRODUCT($L50:$Q50, TRANSPOSE('Migration Matrix - total'!I$18:I$23)))+$K50*($B51-1)*H51</f>
        <v>1271868.2429453572</v>
      </c>
      <c r="R51" s="115">
        <f t="shared" si="32"/>
        <v>0</v>
      </c>
      <c r="T51" s="120">
        <f t="shared" si="33"/>
        <v>0.29587033575941213</v>
      </c>
      <c r="U51" s="120">
        <f t="shared" si="34"/>
        <v>0.19172338681313977</v>
      </c>
      <c r="V51" s="120">
        <f t="shared" si="35"/>
        <v>0.25724009079412941</v>
      </c>
      <c r="W51" s="120">
        <f t="shared" si="16"/>
        <v>0.1014206605409318</v>
      </c>
      <c r="X51" s="120">
        <f t="shared" si="17"/>
        <v>8.4543707955684624E-2</v>
      </c>
      <c r="Y51" s="120">
        <f t="shared" si="18"/>
        <v>6.920181813670237E-2</v>
      </c>
      <c r="AB51" s="60" cm="1">
        <f t="array" ref="AB51">IF(($A51-$A$4)&lt;=short_term,SUMPRODUCT($L50:$Q50,TRANSPOSE('Migration Matrix - total'!N$6:N$11)),SUMPRODUCT($L50:$Q50,TRANSPOSE('Migration Matrix - total'!N$18:N$23)))+$K50*($B51-1)*C51</f>
        <v>10549.556147294483</v>
      </c>
      <c r="AC51" s="60" cm="1">
        <f t="array" ref="AC51">IF(($A51-$A$4)&lt;=short_term,SUMPRODUCT($L50:$Q50,TRANSPOSE('Migration Matrix - total'!O$6:O$11)),SUMPRODUCT($L50:$Q50,TRANSPOSE('Migration Matrix - total'!O$18:O$23)))+$K50*($B51-1)*D51</f>
        <v>8699.3571257542644</v>
      </c>
      <c r="AD51" s="60" cm="1">
        <f t="array" ref="AD51">IF(($A51-$A$4)&lt;=short_term,SUMPRODUCT($L50:$Q50,TRANSPOSE('Migration Matrix - total'!P$6:P$11)),SUMPRODUCT($L50:$Q50,TRANSPOSE('Migration Matrix - total'!P$18:P$23)))+$K50*($B51-1)*E51</f>
        <v>14466.184601421448</v>
      </c>
      <c r="AE51" s="60" cm="1">
        <f t="array" ref="AE51">IF(($A51-$A$4)&lt;=short_term,SUMPRODUCT($L50:$Q50,TRANSPOSE('Migration Matrix - total'!Q$6:Q$11)),SUMPRODUCT($L50:$Q50,TRANSPOSE('Migration Matrix - total'!Q$18:Q$23)))+$K50*($B51-1)*F51</f>
        <v>20218.860925362038</v>
      </c>
      <c r="AF51" s="60" cm="1">
        <f t="array" ref="AF51">IF(($A51-$A$4)&lt;=short_term,SUMPRODUCT($L50:$Q50,TRANSPOSE('Migration Matrix - total'!R$6:R$11)),SUMPRODUCT($L50:$Q50,TRANSPOSE('Migration Matrix - total'!R$18:R$23)))+$K50*($B51-1)*G51</f>
        <v>12634.528361746503</v>
      </c>
      <c r="AG51" s="60" cm="1">
        <f t="array" ref="AG51">IF(($A51-$A$4)&lt;=short_term,SUMPRODUCT($L50:$Q50,TRANSPOSE('Migration Matrix - total'!S$6:S$11)),SUMPRODUCT($L50:$Q50,TRANSPOSE('Migration Matrix - total'!S$18:S$23)))+$K50*($B51-1)*H51</f>
        <v>20055.864726922755</v>
      </c>
      <c r="AJ51" s="60" cm="1">
        <f t="array" ref="AJ51" xml:space="preserve"> L50* IF(($A51-$A$4) &lt;= short_term, 1-INDEX('Migration Matrix - total'!$D$6:$I$11, RIGHT(AJ$2,1), RIGHT(AJ$2,1)), 1-INDEX('Migration Matrix - total'!$D$18:$I$23, RIGHT(AJ$2,1), RIGHT(AJ$2,1)))</f>
        <v>28437.389900568072</v>
      </c>
      <c r="AK51" s="60" cm="1">
        <f t="array" ref="AK51" xml:space="preserve"> M50* IF(($A51-$A$4) &lt;= short_term, 1-INDEX('Migration Matrix - total'!$D$6:$I$11, RIGHT(AK$2,1), RIGHT(AK$2,1)), 1-INDEX('Migration Matrix - total'!$D$18:$I$23, RIGHT(AK$2,1), RIGHT(AK$2,1)))</f>
        <v>23393.588537754044</v>
      </c>
      <c r="AL51" s="60" cm="1">
        <f t="array" ref="AL51" xml:space="preserve"> N50* IF(($A51-$A$4) &lt;= short_term, 1-INDEX('Migration Matrix - total'!$D$6:$I$11, RIGHT(AL$2,1), RIGHT(AL$2,1)), 1-INDEX('Migration Matrix - total'!$D$18:$I$23, RIGHT(AL$2,1), RIGHT(AL$2,1)))</f>
        <v>20939.956533718279</v>
      </c>
      <c r="AM51" s="60" cm="1">
        <f t="array" ref="AM51" xml:space="preserve"> O50* IF(($A51-$A$4) &lt;= short_term, 1-INDEX('Migration Matrix - total'!$D$6:$I$11, RIGHT(AM$2,1), RIGHT(AM$2,1)), 1-INDEX('Migration Matrix - total'!$D$18:$I$23, RIGHT(AM$2,1), RIGHT(AM$2,1)))</f>
        <v>4309.60342602128</v>
      </c>
      <c r="AN51" s="60" cm="1">
        <f t="array" ref="AN51" xml:space="preserve"> P50* IF(($A51-$A$4) &lt;= short_term, 1-INDEX('Migration Matrix - total'!$D$6:$I$11, RIGHT(AN$2,1), RIGHT(AN$2,1)), 1-INDEX('Migration Matrix - total'!$D$18:$I$23, RIGHT(AN$2,1), RIGHT(AN$2,1)))</f>
        <v>7388.1853657448983</v>
      </c>
      <c r="AO51" s="60" cm="1">
        <f t="array" ref="AO51" xml:space="preserve"> Q50* IF(($A51-$A$4) &lt;= short_term, 1-INDEX('Migration Matrix - total'!$D$6:$I$11, RIGHT(AO$2,1), RIGHT(AO$2,1)), 1-INDEX('Migration Matrix - total'!$D$18:$I$23, RIGHT(AO$2,1), RIGHT(AO$2,1)))</f>
        <v>2155.6281246948133</v>
      </c>
      <c r="AP51" s="61">
        <f t="shared" si="22"/>
        <v>0</v>
      </c>
      <c r="AR51" s="118" cm="1">
        <f t="array" ref="AR51" xml:space="preserve"> IF(($A51-$A$4) &lt;= short_term, SUMPRODUCT($L50:$Q50, TRANSPOSE('Migration Matrix - vol'!C$65:C$70)), SUMPRODUCT($L50:$Q50, TRANSPOSE('Migration Matrix - vol'!C$77:C$82)))</f>
        <v>3008.1974245779493</v>
      </c>
      <c r="AS51" s="118" cm="1">
        <f t="array" ref="AS51" xml:space="preserve"> IF(($A51-$A$4) &lt;= short_term, SUMPRODUCT($L50:$Q50, TRANSPOSE('Migration Matrix - vol'!D$65:D$70)), SUMPRODUCT($L50:$Q50, TRANSPOSE('Migration Matrix - vol'!D$77:D$82)))</f>
        <v>0</v>
      </c>
      <c r="AT51" s="118" cm="1">
        <f t="array" ref="AT51" xml:space="preserve"> IF(($A51-$A$4) &lt;= short_term, SUMPRODUCT($L50:$Q50, TRANSPOSE('Migration Matrix - vol'!E$65:E$70)), SUMPRODUCT($L50:$Q50, TRANSPOSE('Migration Matrix - vol'!E$77:E$82)))</f>
        <v>6234.4437481096247</v>
      </c>
      <c r="AU51" s="118" cm="1">
        <f t="array" ref="AU51" xml:space="preserve"> IF(($A51-$A$4) &lt;= short_term, SUMPRODUCT($L50:$Q50, TRANSPOSE('Migration Matrix - vol'!F$65:F$70)), SUMPRODUCT($L50:$Q50, TRANSPOSE('Migration Matrix - vol'!F$77:F$82)))</f>
        <v>9775.6223448472956</v>
      </c>
      <c r="AV51" s="118" cm="1">
        <f t="array" ref="AV51" xml:space="preserve"> IF(($A51-$A$4) &lt;= short_term, SUMPRODUCT($L50:$Q50, TRANSPOSE('Migration Matrix - vol'!G$65:G$70)), SUMPRODUCT($L50:$Q50, TRANSPOSE('Migration Matrix - vol'!G$77:G$82)))</f>
        <v>2092.4361084058328</v>
      </c>
      <c r="AW51" s="118" cm="1">
        <f t="array" ref="AW51" xml:space="preserve"> IF(($A51-$A$4) &lt;= short_term, SUMPRODUCT($L50:$Q50, TRANSPOSE('Migration Matrix - vol'!H$65:H$70)), SUMPRODUCT($L50:$Q50, TRANSPOSE('Migration Matrix - vol'!H$77:H$82)))</f>
        <v>9034.0873312412223</v>
      </c>
      <c r="AZ51" s="60" cm="1">
        <f t="array" ref="AZ51" xml:space="preserve"> L50* IF(($A51-$A$4) &lt;= short_term, 1-INDEX('Migration Matrix - vol'!$AF$65:$AK$70, RIGHT(AZ$2,1), RIGHT(AZ$2,1)), 1-INDEX('Migration Matrix - vol'!$AF$77:$AK$82, RIGHT(AZ$2,1), RIGHT(AZ$2,1)))</f>
        <v>9678.7389705950281</v>
      </c>
      <c r="BA51" s="60" cm="1">
        <f t="array" ref="BA51" xml:space="preserve"> M50* IF(($A51-$A$4) &lt;= short_term, 1-INDEX('Migration Matrix - vol'!$AF$65:$AK$70, RIGHT(BA$2,1), RIGHT(BA$2,1)), 1-INDEX('Migration Matrix - vol'!$AF$77:$AK$82, RIGHT(BA$2,1), RIGHT(BA$2,1)))</f>
        <v>10462.180542029162</v>
      </c>
      <c r="BB51" s="60" cm="1">
        <f t="array" ref="BB51" xml:space="preserve"> N50* IF(($A51-$A$4) &lt;= short_term, 1-INDEX('Migration Matrix - vol'!$AF$65:$AK$70, RIGHT(BB$2,1), RIGHT(BB$2,1)), 1-INDEX('Migration Matrix - vol'!$AF$77:$AK$82, RIGHT(BB$2,1), RIGHT(BB$2,1)))</f>
        <v>5599.2871662631951</v>
      </c>
      <c r="BC51" s="60" cm="1">
        <f t="array" ref="BC51" xml:space="preserve"> O50* IF(($A51-$A$4) &lt;= short_term, 1-INDEX('Migration Matrix - vol'!$AF$65:$AK$70, RIGHT(BC$2,1), RIGHT(BC$2,1)), 1-INDEX('Migration Matrix - vol'!$AF$77:$AK$82, RIGHT(BC$2,1), RIGHT(BC$2,1)))</f>
        <v>0</v>
      </c>
      <c r="BD51" s="60" cm="1">
        <f t="array" ref="BD51" xml:space="preserve"> P50* IF(($A51-$A$4) &lt;= short_term, 1-INDEX('Migration Matrix - vol'!$AF$65:$AK$70, RIGHT(BD$2,1), RIGHT(BD$2,1)), 1-INDEX('Migration Matrix - vol'!$AF$77:$AK$82, RIGHT(BD$2,1), RIGHT(BD$2,1)))</f>
        <v>3663.0452646884655</v>
      </c>
      <c r="BE51" s="60" cm="1">
        <f t="array" ref="BE51" xml:space="preserve"> Q50* IF(($A51-$A$4) &lt;= short_term, 1-INDEX('Migration Matrix - vol'!$AF$65:$AK$70, RIGHT(BE$2,1), RIGHT(BE$2,1)), 1-INDEX('Migration Matrix - vol'!$AF$77:$AK$82, RIGHT(BE$2,1), RIGHT(BE$2,1)))</f>
        <v>741.53501360607333</v>
      </c>
      <c r="BH51" s="118" cm="1">
        <f t="array" ref="BH51" xml:space="preserve"> SUMPRODUCT($L50:$Q50, TRANSPOSE('Migration Matrix - invol'!M$66:M$71))</f>
        <v>7541.3587227165353</v>
      </c>
      <c r="BI51" s="118" cm="1">
        <f t="array" ref="BI51" xml:space="preserve"> SUMPRODUCT($L50:$Q50, TRANSPOSE('Migration Matrix - invol'!N$66:N$71))</f>
        <v>8699.3571257542644</v>
      </c>
      <c r="BJ51" s="118" cm="1">
        <f t="array" ref="BJ51" xml:space="preserve"> SUMPRODUCT($L50:$Q50, TRANSPOSE('Migration Matrix - invol'!O$66:O$71))</f>
        <v>8231.740853311825</v>
      </c>
      <c r="BK51" s="118" cm="1">
        <f t="array" ref="BK51" xml:space="preserve"> SUMPRODUCT($L50:$Q50, TRANSPOSE('Migration Matrix - invol'!P$66:P$71))</f>
        <v>10443.238580514744</v>
      </c>
      <c r="BL51" s="118" cm="1">
        <f t="array" ref="BL51" xml:space="preserve"> SUMPRODUCT($L50:$Q50, TRANSPOSE('Migration Matrix - invol'!Q$66:Q$71))</f>
        <v>10542.09225334067</v>
      </c>
      <c r="BM51" s="118" cm="1">
        <f t="array" ref="BM51" xml:space="preserve"> SUMPRODUCT($L50:$Q50, TRANSPOSE('Migration Matrix - invol'!R$66:R$71))</f>
        <v>11021.777395681533</v>
      </c>
      <c r="BP51" s="169">
        <f xml:space="preserve"> SUMPRODUCT($L50:$Q50, 'Migration Matrix - invol'!$M$66:$R$66)</f>
        <v>8887.154170665839</v>
      </c>
      <c r="BQ51" s="169">
        <f xml:space="preserve"> SUMPRODUCT($L50:$Q50, 'Migration Matrix - invol'!$M$67:$R$67)</f>
        <v>10847.349842156706</v>
      </c>
      <c r="BR51" s="169">
        <f xml:space="preserve"> SUMPRODUCT($L50:$Q50, 'Migration Matrix - invol'!$M$68:$R$68)</f>
        <v>8838.8797273846885</v>
      </c>
      <c r="BS51" s="169">
        <f xml:space="preserve"> SUMPRODUCT($L50:$Q50, 'Migration Matrix - invol'!$M$69:$R$69)</f>
        <v>7709.7098026562217</v>
      </c>
      <c r="BT51" s="169">
        <f xml:space="preserve"> SUMPRODUCT($L50:$Q50, 'Migration Matrix - invol'!$M$70:$R$70)</f>
        <v>8096.9619394435049</v>
      </c>
      <c r="BU51" s="169">
        <f xml:space="preserve"> SUMPRODUCT($L50:$Q50, 'Migration Matrix - invol'!$M$71:$R$71)</f>
        <v>3861.5024407963069</v>
      </c>
      <c r="BX51" s="61">
        <f t="shared" si="26"/>
        <v>-1.8189894035458565E-12</v>
      </c>
      <c r="BY51" s="61">
        <f t="shared" si="27"/>
        <v>0</v>
      </c>
      <c r="BZ51" s="61">
        <f t="shared" si="28"/>
        <v>-1.8189894035458565E-12</v>
      </c>
      <c r="CA51" s="61">
        <f t="shared" si="29"/>
        <v>-1.8189894035458565E-12</v>
      </c>
      <c r="CB51" s="61">
        <f t="shared" si="30"/>
        <v>0</v>
      </c>
      <c r="CC51" s="61">
        <f t="shared" si="31"/>
        <v>0</v>
      </c>
    </row>
    <row r="52" spans="1:81">
      <c r="A52">
        <f t="shared" si="12"/>
        <v>2068</v>
      </c>
      <c r="B52" s="40">
        <f>Population!B57</f>
        <v>1</v>
      </c>
      <c r="C52" s="117">
        <f t="shared" si="24"/>
        <v>0.16666666666666666</v>
      </c>
      <c r="D52" s="117">
        <f t="shared" si="24"/>
        <v>0.16666666666666666</v>
      </c>
      <c r="E52" s="117">
        <f t="shared" si="24"/>
        <v>0.16666666666666666</v>
      </c>
      <c r="F52" s="117">
        <f t="shared" si="24"/>
        <v>0.16666666666666666</v>
      </c>
      <c r="G52" s="117">
        <f t="shared" si="24"/>
        <v>0.16666666666666666</v>
      </c>
      <c r="H52" s="117">
        <f t="shared" si="24"/>
        <v>0.16666666666666666</v>
      </c>
      <c r="I52" s="116">
        <f t="shared" si="25"/>
        <v>0</v>
      </c>
      <c r="K52" s="52">
        <f>Population!L57</f>
        <v>18379116</v>
      </c>
      <c r="L52" s="114" cm="1">
        <f t="array" ref="L52">IF(($A52-$A$4) &lt;= short_term, SUMPRODUCT($L51:$Q51, TRANSPOSE('Migration Matrix - total'!D$6:D$11)), SUMPRODUCT($L51:$Q51, TRANSPOSE('Migration Matrix - total'!D$18:D$23)))+$K51*($B52-1)*C52</f>
        <v>5420034.0882758126</v>
      </c>
      <c r="M52" s="114" cm="1">
        <f t="array" ref="M52">IF(($A52-$A$4) &lt;= short_term, SUMPRODUCT($L51:$Q51, TRANSPOSE('Migration Matrix - total'!E$6:E$11)), SUMPRODUCT($L51:$Q51, TRANSPOSE('Migration Matrix - total'!E$18:E$23)))+$K51*($B52-1)*D52</f>
        <v>3509106.7835265496</v>
      </c>
      <c r="N52" s="114" cm="1">
        <f t="array" ref="N52">IF(($A52-$A$4) &lt;= short_term, SUMPRODUCT($L51:$Q51, TRANSPOSE('Migration Matrix - total'!F$6:F$11)), SUMPRODUCT($L51:$Q51, TRANSPOSE('Migration Matrix - total'!F$18:F$23)))+$K51*($B52-1)*E52</f>
        <v>4721375.0919802189</v>
      </c>
      <c r="O52" s="114" cm="1">
        <f t="array" ref="O52">IF(($A52-$A$4) &lt;= short_term, SUMPRODUCT($L51:$Q51, TRANSPOSE('Migration Matrix - total'!G$6:G$11)), SUMPRODUCT($L51:$Q51, TRANSPOSE('Migration Matrix - total'!G$18:G$23)))+$K51*($B52-1)*F52</f>
        <v>1879864.1511395837</v>
      </c>
      <c r="P52" s="114" cm="1">
        <f t="array" ref="P52">IF(($A52-$A$4) &lt;= short_term, SUMPRODUCT($L51:$Q51, TRANSPOSE('Migration Matrix - total'!H$6:H$11)), SUMPRODUCT($L51:$Q51, TRANSPOSE('Migration Matrix - total'!H$18:H$23)))+$K51*($B52-1)*G52</f>
        <v>1559035.4802062742</v>
      </c>
      <c r="Q52" s="114" cm="1">
        <f t="array" ref="Q52">IF(($A52-$A$4) &lt;= short_term, SUMPRODUCT($L51:$Q51, TRANSPOSE('Migration Matrix - total'!I$6:I$11)), SUMPRODUCT($L51:$Q51, TRANSPOSE('Migration Matrix - total'!I$18:I$23)))+$K51*($B52-1)*H52</f>
        <v>1289700.4048715711</v>
      </c>
      <c r="R52" s="115">
        <f t="shared" si="32"/>
        <v>0</v>
      </c>
      <c r="T52" s="120">
        <f t="shared" si="33"/>
        <v>0.29490178353930674</v>
      </c>
      <c r="U52" s="120">
        <f t="shared" si="34"/>
        <v>0.19092902964030192</v>
      </c>
      <c r="V52" s="120">
        <f t="shared" si="35"/>
        <v>0.25688804031598778</v>
      </c>
      <c r="W52" s="120">
        <f t="shared" si="16"/>
        <v>0.10228262072776419</v>
      </c>
      <c r="X52" s="120">
        <f t="shared" si="17"/>
        <v>8.4826467181896736E-2</v>
      </c>
      <c r="Y52" s="120">
        <f t="shared" si="18"/>
        <v>7.0172058594742556E-2</v>
      </c>
      <c r="AB52" s="60" cm="1">
        <f t="array" ref="AB52">IF(($A52-$A$4)&lt;=short_term,SUMPRODUCT($L51:$Q51,TRANSPOSE('Migration Matrix - total'!N$6:N$11)),SUMPRODUCT($L51:$Q51,TRANSPOSE('Migration Matrix - total'!N$18:N$23)))+$K51*($B52-1)*C52</f>
        <v>10543.01781924301</v>
      </c>
      <c r="AC52" s="60" cm="1">
        <f t="array" ref="AC52">IF(($A52-$A$4)&lt;=short_term,SUMPRODUCT($L51:$Q51,TRANSPOSE('Migration Matrix - total'!O$6:O$11)),SUMPRODUCT($L51:$Q51,TRANSPOSE('Migration Matrix - total'!O$18:O$23)))+$K51*($B52-1)*D52</f>
        <v>8696.8572733855781</v>
      </c>
      <c r="AD52" s="60" cm="1">
        <f t="array" ref="AD52">IF(($A52-$A$4)&lt;=short_term,SUMPRODUCT($L51:$Q51,TRANSPOSE('Migration Matrix - total'!P$6:P$11)),SUMPRODUCT($L51:$Q51,TRANSPOSE('Migration Matrix - total'!P$18:P$23)))+$K51*($B52-1)*E52</f>
        <v>14440.946379333851</v>
      </c>
      <c r="AE52" s="60" cm="1">
        <f t="array" ref="AE52">IF(($A52-$A$4)&lt;=short_term,SUMPRODUCT($L51:$Q51,TRANSPOSE('Migration Matrix - total'!Q$6:Q$11)),SUMPRODUCT($L51:$Q51,TRANSPOSE('Migration Matrix - total'!Q$18:Q$23)))+$K51*($B52-1)*F52</f>
        <v>20188.768391132671</v>
      </c>
      <c r="AF52" s="60" cm="1">
        <f t="array" ref="AF52">IF(($A52-$A$4)&lt;=short_term,SUMPRODUCT($L51:$Q51,TRANSPOSE('Migration Matrix - total'!R$6:R$11)),SUMPRODUCT($L51:$Q51,TRANSPOSE('Migration Matrix - total'!R$18:R$23)))+$K51*($B52-1)*G52</f>
        <v>12610.07978416261</v>
      </c>
      <c r="AG52" s="60" cm="1">
        <f t="array" ref="AG52">IF(($A52-$A$4)&lt;=short_term,SUMPRODUCT($L51:$Q51,TRANSPOSE('Migration Matrix - total'!S$6:S$11)),SUMPRODUCT($L51:$Q51,TRANSPOSE('Migration Matrix - total'!S$18:S$23)))+$K51*($B52-1)*H52</f>
        <v>20018.561373034187</v>
      </c>
      <c r="AJ52" s="60" cm="1">
        <f t="array" ref="AJ52" xml:space="preserve"> L51* IF(($A52-$A$4) &lt;= short_term, 1-INDEX('Migration Matrix - total'!$D$6:$I$11, RIGHT(AJ$2,1), RIGHT(AJ$2,1)), 1-INDEX('Migration Matrix - total'!$D$18:$I$23, RIGHT(AJ$2,1), RIGHT(AJ$2,1)))</f>
        <v>28344.151424617023</v>
      </c>
      <c r="AK52" s="60" cm="1">
        <f t="array" ref="AK52" xml:space="preserve"> M51* IF(($A52-$A$4) &lt;= short_term, 1-INDEX('Migration Matrix - total'!$D$6:$I$11, RIGHT(AK$2,1), RIGHT(AK$2,1)), 1-INDEX('Migration Matrix - total'!$D$18:$I$23, RIGHT(AK$2,1), RIGHT(AK$2,1)))</f>
        <v>23296.439898403383</v>
      </c>
      <c r="AL52" s="60" cm="1">
        <f t="array" ref="AL52" xml:space="preserve"> N51* IF(($A52-$A$4) &lt;= short_term, 1-INDEX('Migration Matrix - total'!$D$6:$I$11, RIGHT(AL$2,1), RIGHT(AL$2,1)), 1-INDEX('Migration Matrix - total'!$D$18:$I$23, RIGHT(AL$2,1), RIGHT(AL$2,1)))</f>
        <v>20911.322954953212</v>
      </c>
      <c r="AM52" s="60" cm="1">
        <f t="array" ref="AM52" xml:space="preserve"> O51* IF(($A52-$A$4) &lt;= short_term, 1-INDEX('Migration Matrix - total'!$D$6:$I$11, RIGHT(AM$2,1), RIGHT(AM$2,1)), 1-INDEX('Migration Matrix - total'!$D$18:$I$23, RIGHT(AM$2,1), RIGHT(AM$2,1)))</f>
        <v>4346.7021299580119</v>
      </c>
      <c r="AN52" s="60" cm="1">
        <f t="array" ref="AN52" xml:space="preserve"> P51* IF(($A52-$A$4) &lt;= short_term, 1-INDEX('Migration Matrix - total'!$D$6:$I$11, RIGHT(AN$2,1), RIGHT(AN$2,1)), 1-INDEX('Migration Matrix - total'!$D$18:$I$23, RIGHT(AN$2,1), RIGHT(AN$2,1)))</f>
        <v>7413.2151655396956</v>
      </c>
      <c r="AO52" s="60" cm="1">
        <f t="array" ref="AO52" xml:space="preserve"> Q51* IF(($A52-$A$4) &lt;= short_term, 1-INDEX('Migration Matrix - total'!$D$6:$I$11, RIGHT(AO$2,1), RIGHT(AO$2,1)), 1-INDEX('Migration Matrix - total'!$D$18:$I$23, RIGHT(AO$2,1), RIGHT(AO$2,1)))</f>
        <v>2186.3994468204714</v>
      </c>
      <c r="AP52" s="61">
        <f t="shared" si="22"/>
        <v>0</v>
      </c>
      <c r="AR52" s="118" cm="1">
        <f t="array" ref="AR52" xml:space="preserve"> IF(($A52-$A$4) &lt;= short_term, SUMPRODUCT($L51:$Q51, TRANSPOSE('Migration Matrix - vol'!C$65:C$70)), SUMPRODUCT($L51:$Q51, TRANSPOSE('Migration Matrix - vol'!C$77:C$82)))</f>
        <v>3002.6104079797055</v>
      </c>
      <c r="AS52" s="118" cm="1">
        <f t="array" ref="AS52" xml:space="preserve"> IF(($A52-$A$4) &lt;= short_term, SUMPRODUCT($L51:$Q51, TRANSPOSE('Migration Matrix - vol'!D$65:D$70)), SUMPRODUCT($L51:$Q51, TRANSPOSE('Migration Matrix - vol'!D$77:D$82)))</f>
        <v>0</v>
      </c>
      <c r="AT52" s="118" cm="1">
        <f t="array" ref="AT52" xml:space="preserve"> IF(($A52-$A$4) &lt;= short_term, SUMPRODUCT($L51:$Q51, TRANSPOSE('Migration Matrix - vol'!E$65:E$70)), SUMPRODUCT($L51:$Q51, TRANSPOSE('Migration Matrix - vol'!E$77:E$82)))</f>
        <v>6218.2787462848701</v>
      </c>
      <c r="AU52" s="118" cm="1">
        <f t="array" ref="AU52" xml:space="preserve"> IF(($A52-$A$4) &lt;= short_term, SUMPRODUCT($L51:$Q51, TRANSPOSE('Migration Matrix - vol'!F$65:F$70)), SUMPRODUCT($L51:$Q51, TRANSPOSE('Migration Matrix - vol'!F$77:F$82)))</f>
        <v>9766.2143923185558</v>
      </c>
      <c r="AV52" s="118" cm="1">
        <f t="array" ref="AV52" xml:space="preserve"> IF(($A52-$A$4) &lt;= short_term, SUMPRODUCT($L51:$Q51, TRANSPOSE('Migration Matrix - vol'!G$65:G$70)), SUMPRODUCT($L51:$Q51, TRANSPOSE('Migration Matrix - vol'!G$77:G$82)))</f>
        <v>2083.7466625548145</v>
      </c>
      <c r="AW52" s="118" cm="1">
        <f t="array" ref="AW52" xml:space="preserve"> IF(($A52-$A$4) &lt;= short_term, SUMPRODUCT($L51:$Q51, TRANSPOSE('Migration Matrix - vol'!H$65:H$70)), SUMPRODUCT($L51:$Q51, TRANSPOSE('Migration Matrix - vol'!H$77:H$82)))</f>
        <v>9014.0940590510236</v>
      </c>
      <c r="AZ52" s="60" cm="1">
        <f t="array" ref="AZ52" xml:space="preserve"> L51* IF(($A52-$A$4) &lt;= short_term, 1-INDEX('Migration Matrix - vol'!$AF$65:$AK$70, RIGHT(AZ$2,1), RIGHT(AZ$2,1)), 1-INDEX('Migration Matrix - vol'!$AF$77:$AK$82, RIGHT(AZ$2,1), RIGHT(AZ$2,1)))</f>
        <v>9647.0050149154922</v>
      </c>
      <c r="BA52" s="60" cm="1">
        <f t="array" ref="BA52" xml:space="preserve"> M51* IF(($A52-$A$4) &lt;= short_term, 1-INDEX('Migration Matrix - vol'!$AF$65:$AK$70, RIGHT(BA$2,1), RIGHT(BA$2,1)), 1-INDEX('Migration Matrix - vol'!$AF$77:$AK$82, RIGHT(BA$2,1), RIGHT(BA$2,1)))</f>
        <v>10418.733312774071</v>
      </c>
      <c r="BB52" s="60" cm="1">
        <f t="array" ref="BB52" xml:space="preserve"> N51* IF(($A52-$A$4) &lt;= short_term, 1-INDEX('Migration Matrix - vol'!$AF$65:$AK$70, RIGHT(BB$2,1), RIGHT(BB$2,1)), 1-INDEX('Migration Matrix - vol'!$AF$77:$AK$82, RIGHT(BB$2,1), RIGHT(BB$2,1)))</f>
        <v>5591.630625532307</v>
      </c>
      <c r="BC52" s="60" cm="1">
        <f t="array" ref="BC52" xml:space="preserve"> O51* IF(($A52-$A$4) &lt;= short_term, 1-INDEX('Migration Matrix - vol'!$AF$65:$AK$70, RIGHT(BC$2,1), RIGHT(BC$2,1)), 1-INDEX('Migration Matrix - vol'!$AF$77:$AK$82, RIGHT(BC$2,1), RIGHT(BC$2,1)))</f>
        <v>0</v>
      </c>
      <c r="BD52" s="60" cm="1">
        <f t="array" ref="BD52" xml:space="preserve"> P51* IF(($A52-$A$4) &lt;= short_term, 1-INDEX('Migration Matrix - vol'!$AF$65:$AK$70, RIGHT(BD$2,1), RIGHT(BD$2,1)), 1-INDEX('Migration Matrix - vol'!$AF$77:$AK$82, RIGHT(BD$2,1), RIGHT(BD$2,1)))</f>
        <v>3675.4549816995636</v>
      </c>
      <c r="BE52" s="60" cm="1">
        <f t="array" ref="BE52" xml:space="preserve"> Q51* IF(($A52-$A$4) &lt;= short_term, 1-INDEX('Migration Matrix - vol'!$AF$65:$AK$70, RIGHT(BE$2,1), RIGHT(BE$2,1)), 1-INDEX('Migration Matrix - vol'!$AF$77:$AK$82, RIGHT(BE$2,1), RIGHT(BE$2,1)))</f>
        <v>752.12033326753283</v>
      </c>
      <c r="BH52" s="118" cm="1">
        <f t="array" ref="BH52" xml:space="preserve"> SUMPRODUCT($L51:$Q51, TRANSPOSE('Migration Matrix - invol'!M$66:M$71))</f>
        <v>7540.4074112633034</v>
      </c>
      <c r="BI52" s="118" cm="1">
        <f t="array" ref="BI52" xml:space="preserve"> SUMPRODUCT($L51:$Q51, TRANSPOSE('Migration Matrix - invol'!N$66:N$71))</f>
        <v>8696.8572733855781</v>
      </c>
      <c r="BJ52" s="118" cm="1">
        <f t="array" ref="BJ52" xml:space="preserve"> SUMPRODUCT($L51:$Q51, TRANSPOSE('Migration Matrix - invol'!O$66:O$71))</f>
        <v>8222.6676330489809</v>
      </c>
      <c r="BK52" s="118" cm="1">
        <f t="array" ref="BK52" xml:space="preserve"> SUMPRODUCT($L51:$Q51, TRANSPOSE('Migration Matrix - invol'!P$66:P$71))</f>
        <v>10422.553998814117</v>
      </c>
      <c r="BL52" s="118" cm="1">
        <f t="array" ref="BL52" xml:space="preserve"> SUMPRODUCT($L51:$Q51, TRANSPOSE('Migration Matrix - invol'!Q$66:Q$71))</f>
        <v>10526.333121607795</v>
      </c>
      <c r="BM52" s="118" cm="1">
        <f t="array" ref="BM52" xml:space="preserve"> SUMPRODUCT($L51:$Q51, TRANSPOSE('Migration Matrix - invol'!R$66:R$71))</f>
        <v>11004.467313983167</v>
      </c>
      <c r="BP52" s="169">
        <f xml:space="preserve"> SUMPRODUCT($L51:$Q51, 'Migration Matrix - invol'!$M$66:$R$66)</f>
        <v>8899.4834693170415</v>
      </c>
      <c r="BQ52" s="169">
        <f xml:space="preserve"> SUMPRODUCT($L51:$Q51, 'Migration Matrix - invol'!$M$67:$R$67)</f>
        <v>10858.090124175822</v>
      </c>
      <c r="BR52" s="169">
        <f xml:space="preserve"> SUMPRODUCT($L51:$Q51, 'Migration Matrix - invol'!$M$68:$R$68)</f>
        <v>8843.1254774956706</v>
      </c>
      <c r="BS52" s="169">
        <f xml:space="preserve"> SUMPRODUCT($L51:$Q51, 'Migration Matrix - invol'!$M$69:$R$69)</f>
        <v>7702.2900618688764</v>
      </c>
      <c r="BT52" s="169">
        <f xml:space="preserve"> SUMPRODUCT($L51:$Q51, 'Migration Matrix - invol'!$M$70:$R$70)</f>
        <v>8094.4542406714972</v>
      </c>
      <c r="BU52" s="169">
        <f xml:space="preserve"> SUMPRODUCT($L51:$Q51, 'Migration Matrix - invol'!$M$71:$R$71)</f>
        <v>3857.4761828757578</v>
      </c>
      <c r="BX52" s="61">
        <f t="shared" si="26"/>
        <v>9.0949470177292824E-13</v>
      </c>
      <c r="BY52" s="61">
        <f t="shared" si="27"/>
        <v>0</v>
      </c>
      <c r="BZ52" s="61">
        <f t="shared" si="28"/>
        <v>0</v>
      </c>
      <c r="CA52" s="61">
        <f t="shared" si="29"/>
        <v>-1.8189894035458565E-12</v>
      </c>
      <c r="CB52" s="61">
        <f t="shared" si="30"/>
        <v>0</v>
      </c>
      <c r="CC52" s="61">
        <f t="shared" si="31"/>
        <v>-3.637978807091713E-12</v>
      </c>
    </row>
    <row r="53" spans="1:81">
      <c r="A53">
        <f t="shared" si="12"/>
        <v>2069</v>
      </c>
      <c r="B53" s="40">
        <f>Population!B58</f>
        <v>1</v>
      </c>
      <c r="C53" s="117">
        <f t="shared" si="24"/>
        <v>0.16666666666666666</v>
      </c>
      <c r="D53" s="117">
        <f t="shared" si="24"/>
        <v>0.16666666666666666</v>
      </c>
      <c r="E53" s="117">
        <f t="shared" si="24"/>
        <v>0.16666666666666666</v>
      </c>
      <c r="F53" s="117">
        <f t="shared" si="24"/>
        <v>0.16666666666666666</v>
      </c>
      <c r="G53" s="117">
        <f t="shared" si="24"/>
        <v>0.16666666666666666</v>
      </c>
      <c r="H53" s="117">
        <f t="shared" si="24"/>
        <v>0.16666666666666666</v>
      </c>
      <c r="I53" s="116">
        <f t="shared" si="25"/>
        <v>0</v>
      </c>
      <c r="K53" s="52">
        <f>Population!L58</f>
        <v>18379116</v>
      </c>
      <c r="L53" s="114" cm="1">
        <f t="array" ref="L53">IF(($A53-$A$4) &lt;= short_term, SUMPRODUCT($L52:$Q52, TRANSPOSE('Migration Matrix - total'!D$6:D$11)), SUMPRODUCT($L52:$Q52, TRANSPOSE('Migration Matrix - total'!D$18:D$23)))+$K52*($B53-1)*C53</f>
        <v>5402319.2304948112</v>
      </c>
      <c r="M53" s="114" cm="1">
        <f t="array" ref="M53">IF(($A53-$A$4) &lt;= short_term, SUMPRODUCT($L52:$Q52, TRANSPOSE('Migration Matrix - total'!E$6:E$11)), SUMPRODUCT($L52:$Q52, TRANSPOSE('Migration Matrix - total'!E$18:E$23)))+$K52*($B53-1)*D53</f>
        <v>3494601.2152237827</v>
      </c>
      <c r="N53" s="114" cm="1">
        <f t="array" ref="N53">IF(($A53-$A$4) &lt;= short_term, SUMPRODUCT($L52:$Q52, TRANSPOSE('Migration Matrix - total'!F$6:F$11)), SUMPRODUCT($L52:$Q52, TRANSPOSE('Migration Matrix - total'!F$18:F$23)))+$K52*($B53-1)*E53</f>
        <v>4714908.2320878431</v>
      </c>
      <c r="O53" s="114" cm="1">
        <f t="array" ref="O53">IF(($A53-$A$4) &lt;= short_term, SUMPRODUCT($L52:$Q52, TRANSPOSE('Migration Matrix - total'!G$6:G$11)), SUMPRODUCT($L52:$Q52, TRANSPOSE('Migration Matrix - total'!G$18:G$23)))+$K52*($B53-1)*F53</f>
        <v>1895639.3144435864</v>
      </c>
      <c r="P53" s="114" cm="1">
        <f t="array" ref="P53">IF(($A53-$A$4) &lt;= short_term, SUMPRODUCT($L52:$Q52, TRANSPOSE('Migration Matrix - total'!H$6:H$11)), SUMPRODUCT($L52:$Q52, TRANSPOSE('Migration Matrix - total'!H$18:H$23)))+$K52*($B53-1)*G53</f>
        <v>1564183.242703093</v>
      </c>
      <c r="Q53" s="114" cm="1">
        <f t="array" ref="Q53">IF(($A53-$A$4) &lt;= short_term, SUMPRODUCT($L52:$Q52, TRANSPOSE('Migration Matrix - total'!I$6:I$11)), SUMPRODUCT($L52:$Q52, TRANSPOSE('Migration Matrix - total'!I$18:I$23)))+$K52*($B53-1)*H53</f>
        <v>1307464.7650468941</v>
      </c>
      <c r="R53" s="115">
        <f t="shared" si="32"/>
        <v>0</v>
      </c>
      <c r="T53" s="120">
        <f t="shared" si="33"/>
        <v>0.29393792555065257</v>
      </c>
      <c r="U53" s="120">
        <f t="shared" si="34"/>
        <v>0.19013978774734216</v>
      </c>
      <c r="V53" s="120">
        <f t="shared" si="35"/>
        <v>0.25653618117910787</v>
      </c>
      <c r="W53" s="120">
        <f t="shared" si="16"/>
        <v>0.10314094075273181</v>
      </c>
      <c r="X53" s="120">
        <f t="shared" si="17"/>
        <v>8.5106554782237193E-2</v>
      </c>
      <c r="Y53" s="120">
        <f t="shared" si="18"/>
        <v>7.1138609987928328E-2</v>
      </c>
      <c r="AB53" s="60" cm="1">
        <f t="array" ref="AB53">IF(($A53-$A$4)&lt;=short_term,SUMPRODUCT($L52:$Q52,TRANSPOSE('Migration Matrix - total'!N$6:N$11)),SUMPRODUCT($L52:$Q52,TRANSPOSE('Migration Matrix - total'!N$18:N$23)))+$K52*($B53-1)*C53</f>
        <v>10536.507083182372</v>
      </c>
      <c r="AC53" s="60" cm="1">
        <f t="array" ref="AC53">IF(($A53-$A$4)&lt;=short_term,SUMPRODUCT($L52:$Q52,TRANSPOSE('Migration Matrix - total'!O$6:O$11)),SUMPRODUCT($L52:$Q52,TRANSPOSE('Migration Matrix - total'!O$18:O$23)))+$K52*($B53-1)*D53</f>
        <v>8694.3487121088674</v>
      </c>
      <c r="AD53" s="60" cm="1">
        <f t="array" ref="AD53">IF(($A53-$A$4)&lt;=short_term,SUMPRODUCT($L52:$Q52,TRANSPOSE('Migration Matrix - total'!P$6:P$11)),SUMPRODUCT($L52:$Q52,TRANSPOSE('Migration Matrix - total'!P$18:P$23)))+$K52*($B53-1)*E53</f>
        <v>14415.844501519607</v>
      </c>
      <c r="AE53" s="60" cm="1">
        <f t="array" ref="AE53">IF(($A53-$A$4)&lt;=short_term,SUMPRODUCT($L52:$Q52,TRANSPOSE('Migration Matrix - total'!Q$6:Q$11)),SUMPRODUCT($L52:$Q52,TRANSPOSE('Migration Matrix - total'!Q$18:Q$23)))+$K52*($B53-1)*F53</f>
        <v>20158.807455044604</v>
      </c>
      <c r="AF53" s="60" cm="1">
        <f t="array" ref="AF53">IF(($A53-$A$4)&lt;=short_term,SUMPRODUCT($L52:$Q52,TRANSPOSE('Migration Matrix - total'!R$6:R$11)),SUMPRODUCT($L52:$Q52,TRANSPOSE('Migration Matrix - total'!R$18:R$23)))+$K52*($B53-1)*G53</f>
        <v>12585.771405555241</v>
      </c>
      <c r="AG53" s="60" cm="1">
        <f t="array" ref="AG53">IF(($A53-$A$4)&lt;=short_term,SUMPRODUCT($L52:$Q52,TRANSPOSE('Migration Matrix - total'!S$6:S$11)),SUMPRODUCT($L52:$Q52,TRANSPOSE('Migration Matrix - total'!S$18:S$23)))+$K52*($B53-1)*H53</f>
        <v>19981.41392080002</v>
      </c>
      <c r="AJ53" s="60" cm="1">
        <f t="array" ref="AJ53" xml:space="preserve"> L52* IF(($A53-$A$4) &lt;= short_term, 1-INDEX('Migration Matrix - total'!$D$6:$I$11, RIGHT(AJ$2,1), RIGHT(AJ$2,1)), 1-INDEX('Migration Matrix - total'!$D$18:$I$23, RIGHT(AJ$2,1), RIGHT(AJ$2,1)))</f>
        <v>28251.364864183884</v>
      </c>
      <c r="AK53" s="60" cm="1">
        <f t="array" ref="AK53" xml:space="preserve"> M52* IF(($A53-$A$4) &lt;= short_term, 1-INDEX('Migration Matrix - total'!$D$6:$I$11, RIGHT(AK$2,1), RIGHT(AK$2,1)), 1-INDEX('Migration Matrix - total'!$D$18:$I$23, RIGHT(AK$2,1), RIGHT(AK$2,1)))</f>
        <v>23199.917014875784</v>
      </c>
      <c r="AL53" s="60" cm="1">
        <f t="array" ref="AL53" xml:space="preserve"> N52* IF(($A53-$A$4) &lt;= short_term, 1-INDEX('Migration Matrix - total'!$D$6:$I$11, RIGHT(AL$2,1), RIGHT(AL$2,1)), 1-INDEX('Migration Matrix - total'!$D$18:$I$23, RIGHT(AL$2,1), RIGHT(AL$2,1)))</f>
        <v>20882.704393895572</v>
      </c>
      <c r="AM53" s="60" cm="1">
        <f t="array" ref="AM53" xml:space="preserve"> O52* IF(($A53-$A$4) &lt;= short_term, 1-INDEX('Migration Matrix - total'!$D$6:$I$11, RIGHT(AM$2,1), RIGHT(AM$2,1)), 1-INDEX('Migration Matrix - total'!$D$18:$I$23, RIGHT(AM$2,1), RIGHT(AM$2,1)))</f>
        <v>4383.6441510418854</v>
      </c>
      <c r="AN53" s="60" cm="1">
        <f t="array" ref="AN53" xml:space="preserve"> P52* IF(($A53-$A$4) &lt;= short_term, 1-INDEX('Migration Matrix - total'!$D$6:$I$11, RIGHT(AN$2,1), RIGHT(AN$2,1)), 1-INDEX('Migration Matrix - total'!$D$18:$I$23, RIGHT(AN$2,1), RIGHT(AN$2,1)))</f>
        <v>7438.0089087364186</v>
      </c>
      <c r="AO53" s="60" cm="1">
        <f t="array" ref="AO53" xml:space="preserve"> Q52* IF(($A53-$A$4) &lt;= short_term, 1-INDEX('Migration Matrix - total'!$D$6:$I$11, RIGHT(AO$2,1), RIGHT(AO$2,1)), 1-INDEX('Migration Matrix - total'!$D$18:$I$23, RIGHT(AO$2,1), RIGHT(AO$2,1)))</f>
        <v>2217.0537454770679</v>
      </c>
      <c r="AP53" s="61">
        <f t="shared" si="22"/>
        <v>0</v>
      </c>
      <c r="AR53" s="118" cm="1">
        <f t="array" ref="AR53" xml:space="preserve"> IF(($A53-$A$4) &lt;= short_term, SUMPRODUCT($L52:$Q52, TRANSPOSE('Migration Matrix - vol'!C$65:C$70)), SUMPRODUCT($L52:$Q52, TRANSPOSE('Migration Matrix - vol'!C$77:C$82)))</f>
        <v>2997.0501029403931</v>
      </c>
      <c r="AS53" s="118" cm="1">
        <f t="array" ref="AS53" xml:space="preserve"> IF(($A53-$A$4) &lt;= short_term, SUMPRODUCT($L52:$Q52, TRANSPOSE('Migration Matrix - vol'!D$65:D$70)), SUMPRODUCT($L52:$Q52, TRANSPOSE('Migration Matrix - vol'!D$77:D$82)))</f>
        <v>0</v>
      </c>
      <c r="AT53" s="118" cm="1">
        <f t="array" ref="AT53" xml:space="preserve"> IF(($A53-$A$4) &lt;= short_term, SUMPRODUCT($L52:$Q52, TRANSPOSE('Migration Matrix - vol'!E$65:E$70)), SUMPRODUCT($L52:$Q52, TRANSPOSE('Migration Matrix - vol'!E$77:E$82)))</f>
        <v>6202.1917262229308</v>
      </c>
      <c r="AU53" s="118" cm="1">
        <f t="array" ref="AU53" xml:space="preserve"> IF(($A53-$A$4) &lt;= short_term, SUMPRODUCT($L52:$Q52, TRANSPOSE('Migration Matrix - vol'!F$65:F$70)), SUMPRODUCT($L52:$Q52, TRANSPOSE('Migration Matrix - vol'!F$77:F$82)))</f>
        <v>9756.8461733838576</v>
      </c>
      <c r="AV53" s="118" cm="1">
        <f t="array" ref="AV53" xml:space="preserve"> IF(($A53-$A$4) &lt;= short_term, SUMPRODUCT($L52:$Q52, TRANSPOSE('Migration Matrix - vol'!G$65:G$70)), SUMPRODUCT($L52:$Q52, TRANSPOSE('Migration Matrix - vol'!G$77:G$82)))</f>
        <v>2075.1131873419522</v>
      </c>
      <c r="AW53" s="118" cm="1">
        <f t="array" ref="AW53" xml:space="preserve"> IF(($A53-$A$4) &lt;= short_term, SUMPRODUCT($L52:$Q52, TRANSPOSE('Migration Matrix - vol'!H$65:H$70)), SUMPRODUCT($L52:$Q52, TRANSPOSE('Migration Matrix - vol'!H$77:H$82)))</f>
        <v>8994.1807764706082</v>
      </c>
      <c r="AZ53" s="60" cm="1">
        <f t="array" ref="AZ53" xml:space="preserve"> L52* IF(($A53-$A$4) &lt;= short_term, 1-INDEX('Migration Matrix - vol'!$AF$65:$AK$70, RIGHT(AZ$2,1), RIGHT(AZ$2,1)), 1-INDEX('Migration Matrix - vol'!$AF$77:$AK$82, RIGHT(AZ$2,1), RIGHT(AZ$2,1)))</f>
        <v>9615.4248698476149</v>
      </c>
      <c r="BA53" s="60" cm="1">
        <f t="array" ref="BA53" xml:space="preserve"> M52* IF(($A53-$A$4) &lt;= short_term, 1-INDEX('Migration Matrix - vol'!$AF$65:$AK$70, RIGHT(BA$2,1), RIGHT(BA$2,1)), 1-INDEX('Migration Matrix - vol'!$AF$77:$AK$82, RIGHT(BA$2,1), RIGHT(BA$2,1)))</f>
        <v>10375.565936709761</v>
      </c>
      <c r="BB53" s="60" cm="1">
        <f t="array" ref="BB53" xml:space="preserve"> N52* IF(($A53-$A$4) &lt;= short_term, 1-INDEX('Migration Matrix - vol'!$AF$65:$AK$70, RIGHT(BB$2,1), RIGHT(BB$2,1)), 1-INDEX('Migration Matrix - vol'!$AF$77:$AK$82, RIGHT(BB$2,1), RIGHT(BB$2,1)))</f>
        <v>5583.9781004953556</v>
      </c>
      <c r="BC53" s="60" cm="1">
        <f t="array" ref="BC53" xml:space="preserve"> O52* IF(($A53-$A$4) &lt;= short_term, 1-INDEX('Migration Matrix - vol'!$AF$65:$AK$70, RIGHT(BC$2,1), RIGHT(BC$2,1)), 1-INDEX('Migration Matrix - vol'!$AF$77:$AK$82, RIGHT(BC$2,1), RIGHT(BC$2,1)))</f>
        <v>0</v>
      </c>
      <c r="BD53" s="60" cm="1">
        <f t="array" ref="BD53" xml:space="preserve"> P52* IF(($A53-$A$4) &lt;= short_term, 1-INDEX('Migration Matrix - vol'!$AF$65:$AK$70, RIGHT(BD$2,1), RIGHT(BD$2,1)), 1-INDEX('Migration Matrix - vol'!$AF$77:$AK$82, RIGHT(BD$2,1), RIGHT(BD$2,1)))</f>
        <v>3687.7476623937632</v>
      </c>
      <c r="BE53" s="60" cm="1">
        <f t="array" ref="BE53" xml:space="preserve"> Q52* IF(($A53-$A$4) &lt;= short_term, 1-INDEX('Migration Matrix - vol'!$AF$65:$AK$70, RIGHT(BE$2,1), RIGHT(BE$2,1)), 1-INDEX('Migration Matrix - vol'!$AF$77:$AK$82, RIGHT(BE$2,1), RIGHT(BE$2,1)))</f>
        <v>762.66539691324942</v>
      </c>
      <c r="BH53" s="118" cm="1">
        <f t="array" ref="BH53" xml:space="preserve"> SUMPRODUCT($L52:$Q52, TRANSPOSE('Migration Matrix - invol'!M$66:M$71))</f>
        <v>7539.4569802419828</v>
      </c>
      <c r="BI53" s="118" cm="1">
        <f t="array" ref="BI53" xml:space="preserve"> SUMPRODUCT($L52:$Q52, TRANSPOSE('Migration Matrix - invol'!N$66:N$71))</f>
        <v>8694.3487121088674</v>
      </c>
      <c r="BJ53" s="118" cm="1">
        <f t="array" ref="BJ53" xml:space="preserve"> SUMPRODUCT($L52:$Q52, TRANSPOSE('Migration Matrix - invol'!O$66:O$71))</f>
        <v>8213.6527752966776</v>
      </c>
      <c r="BK53" s="118" cm="1">
        <f t="array" ref="BK53" xml:space="preserve"> SUMPRODUCT($L52:$Q52, TRANSPOSE('Migration Matrix - invol'!P$66:P$71))</f>
        <v>10401.961281660744</v>
      </c>
      <c r="BL53" s="118" cm="1">
        <f t="array" ref="BL53" xml:space="preserve"> SUMPRODUCT($L52:$Q52, TRANSPOSE('Migration Matrix - invol'!Q$66:Q$71))</f>
        <v>10510.65821821329</v>
      </c>
      <c r="BM53" s="118" cm="1">
        <f t="array" ref="BM53" xml:space="preserve"> SUMPRODUCT($L52:$Q52, TRANSPOSE('Migration Matrix - invol'!R$66:R$71))</f>
        <v>10987.233144329412</v>
      </c>
      <c r="BP53" s="169">
        <f xml:space="preserve"> SUMPRODUCT($L52:$Q52, 'Migration Matrix - invol'!$M$66:$R$66)</f>
        <v>8911.7530104262005</v>
      </c>
      <c r="BQ53" s="169">
        <f xml:space="preserve"> SUMPRODUCT($L52:$Q52, 'Migration Matrix - invol'!$M$67:$R$67)</f>
        <v>10868.761225668481</v>
      </c>
      <c r="BR53" s="169">
        <f xml:space="preserve"> SUMPRODUCT($L52:$Q52, 'Migration Matrix - invol'!$M$68:$R$68)</f>
        <v>8847.3688112764812</v>
      </c>
      <c r="BS53" s="169">
        <f xml:space="preserve"> SUMPRODUCT($L52:$Q52, 'Migration Matrix - invol'!$M$69:$R$69)</f>
        <v>7694.9016576521026</v>
      </c>
      <c r="BT53" s="169">
        <f xml:space="preserve"> SUMPRODUCT($L52:$Q52, 'Migration Matrix - invol'!$M$70:$R$70)</f>
        <v>8091.9702446008832</v>
      </c>
      <c r="BU53" s="169">
        <f xml:space="preserve"> SUMPRODUCT($L52:$Q52, 'Migration Matrix - invol'!$M$71:$R$71)</f>
        <v>3853.4652330759941</v>
      </c>
      <c r="BX53" s="61">
        <f t="shared" si="26"/>
        <v>-3.637978807091713E-12</v>
      </c>
      <c r="BY53" s="61">
        <f t="shared" si="27"/>
        <v>0</v>
      </c>
      <c r="BZ53" s="61">
        <f t="shared" si="28"/>
        <v>-1.8189894035458565E-12</v>
      </c>
      <c r="CA53" s="61">
        <f t="shared" si="29"/>
        <v>1.8189894035458565E-12</v>
      </c>
      <c r="CB53" s="61">
        <f t="shared" si="30"/>
        <v>-1.8189894035458565E-12</v>
      </c>
      <c r="CC53" s="61">
        <f t="shared" si="31"/>
        <v>0</v>
      </c>
    </row>
    <row r="54" spans="1:81">
      <c r="A54">
        <f t="shared" si="12"/>
        <v>2070</v>
      </c>
      <c r="B54" s="40">
        <f>Population!B59</f>
        <v>1</v>
      </c>
      <c r="C54" s="117">
        <f t="shared" si="24"/>
        <v>0.16666666666666666</v>
      </c>
      <c r="D54" s="117">
        <f t="shared" si="24"/>
        <v>0.16666666666666666</v>
      </c>
      <c r="E54" s="117">
        <f t="shared" si="24"/>
        <v>0.16666666666666666</v>
      </c>
      <c r="F54" s="117">
        <f t="shared" si="24"/>
        <v>0.16666666666666666</v>
      </c>
      <c r="G54" s="117">
        <f t="shared" si="24"/>
        <v>0.16666666666666666</v>
      </c>
      <c r="H54" s="117">
        <f t="shared" si="24"/>
        <v>0.16666666666666666</v>
      </c>
      <c r="I54" s="116">
        <f t="shared" si="25"/>
        <v>0</v>
      </c>
      <c r="K54" s="52">
        <f>Population!L59</f>
        <v>18379116</v>
      </c>
      <c r="L54" s="114" cm="1">
        <f t="array" ref="L54">IF(($A54-$A$4) &lt;= short_term, SUMPRODUCT($L53:$Q53, TRANSPOSE('Migration Matrix - total'!D$6:D$11)), SUMPRODUCT($L53:$Q53, TRANSPOSE('Migration Matrix - total'!D$18:D$23)))+$K53*($B54-1)*C54</f>
        <v>5384690.2262655925</v>
      </c>
      <c r="M54" s="114" cm="1">
        <f t="array" ref="M54">IF(($A54-$A$4) &lt;= short_term, SUMPRODUCT($L53:$Q53, TRANSPOSE('Migration Matrix - total'!E$6:E$11)), SUMPRODUCT($L53:$Q53, TRANSPOSE('Migration Matrix - total'!E$18:E$23)))+$K53*($B54-1)*D54</f>
        <v>3480189.0311370203</v>
      </c>
      <c r="N54" s="114" cm="1">
        <f t="array" ref="N54">IF(($A54-$A$4) &lt;= short_term, SUMPRODUCT($L53:$Q53, TRANSPOSE('Migration Matrix - total'!F$6:F$11)), SUMPRODUCT($L53:$Q53, TRANSPOSE('Migration Matrix - total'!F$18:F$23)))+$K53*($B54-1)*E54</f>
        <v>4708445.0088862842</v>
      </c>
      <c r="O54" s="114" cm="1">
        <f t="array" ref="O54">IF(($A54-$A$4) &lt;= short_term, SUMPRODUCT($L53:$Q53, TRANSPOSE('Migration Matrix - total'!G$6:G$11)), SUMPRODUCT($L53:$Q53, TRANSPOSE('Migration Matrix - total'!G$18:G$23)))+$K53*($B54-1)*F54</f>
        <v>1911347.8617943984</v>
      </c>
      <c r="P54" s="114" cm="1">
        <f t="array" ref="P54">IF(($A54-$A$4) &lt;= short_term, SUMPRODUCT($L53:$Q53, TRANSPOSE('Migration Matrix - total'!H$6:H$11)), SUMPRODUCT($L53:$Q53, TRANSPOSE('Migration Matrix - total'!H$18:H$23)))+$K53*($B54-1)*G54</f>
        <v>1569282.2766828332</v>
      </c>
      <c r="Q54" s="114" cm="1">
        <f t="array" ref="Q54">IF(($A54-$A$4) &lt;= short_term, SUMPRODUCT($L53:$Q53, TRANSPOSE('Migration Matrix - total'!I$6:I$11)), SUMPRODUCT($L53:$Q53, TRANSPOSE('Migration Matrix - total'!I$18:I$23)))+$K53*($B54-1)*H54</f>
        <v>1325161.5952338823</v>
      </c>
      <c r="R54" s="115">
        <f t="shared" si="32"/>
        <v>0</v>
      </c>
      <c r="T54" s="120">
        <f t="shared" si="33"/>
        <v>0.29297873881777492</v>
      </c>
      <c r="U54" s="120">
        <f t="shared" si="34"/>
        <v>0.1893556268504436</v>
      </c>
      <c r="V54" s="120">
        <f t="shared" si="35"/>
        <v>0.25618451991305136</v>
      </c>
      <c r="W54" s="120">
        <f t="shared" si="16"/>
        <v>0.10399563623160096</v>
      </c>
      <c r="X54" s="120">
        <f t="shared" si="17"/>
        <v>8.5383991084382507E-2</v>
      </c>
      <c r="Y54" s="120">
        <f t="shared" si="18"/>
        <v>7.210148710274647E-2</v>
      </c>
      <c r="AB54" s="60" cm="1">
        <f t="array" ref="AB54">IF(($A54-$A$4)&lt;=short_term,SUMPRODUCT($L53:$Q53,TRANSPOSE('Migration Matrix - total'!N$6:N$11)),SUMPRODUCT($L53:$Q53,TRANSPOSE('Migration Matrix - total'!N$18:N$23)))+$K53*($B54-1)*C54</f>
        <v>10530.023778306811</v>
      </c>
      <c r="AC54" s="60" cm="1">
        <f t="array" ref="AC54">IF(($A54-$A$4)&lt;=short_term,SUMPRODUCT($L53:$Q53,TRANSPOSE('Migration Matrix - total'!O$6:O$11)),SUMPRODUCT($L53:$Q53,TRANSPOSE('Migration Matrix - total'!O$18:O$23)))+$K53*($B54-1)*D54</f>
        <v>8691.831605743846</v>
      </c>
      <c r="AD54" s="60" cm="1">
        <f t="array" ref="AD54">IF(($A54-$A$4)&lt;=short_term,SUMPRODUCT($L53:$Q53,TRANSPOSE('Migration Matrix - total'!P$6:P$11)),SUMPRODUCT($L53:$Q53,TRANSPOSE('Migration Matrix - total'!P$18:P$23)))+$K53*($B54-1)*E54</f>
        <v>14390.878185615675</v>
      </c>
      <c r="AE54" s="60" cm="1">
        <f t="array" ref="AE54">IF(($A54-$A$4)&lt;=short_term,SUMPRODUCT($L53:$Q53,TRANSPOSE('Migration Matrix - total'!Q$6:Q$11)),SUMPRODUCT($L53:$Q53,TRANSPOSE('Migration Matrix - total'!Q$18:Q$23)))+$K53*($B54-1)*F54</f>
        <v>20128.977512325488</v>
      </c>
      <c r="AF54" s="60" cm="1">
        <f t="array" ref="AF54">IF(($A54-$A$4)&lt;=short_term,SUMPRODUCT($L53:$Q53,TRANSPOSE('Migration Matrix - total'!R$6:R$11)),SUMPRODUCT($L53:$Q53,TRANSPOSE('Migration Matrix - total'!R$18:R$23)))+$K53*($B54-1)*G54</f>
        <v>12561.602370154358</v>
      </c>
      <c r="AG54" s="60" cm="1">
        <f t="array" ref="AG54">IF(($A54-$A$4)&lt;=short_term,SUMPRODUCT($L53:$Q53,TRANSPOSE('Migration Matrix - total'!S$6:S$11)),SUMPRODUCT($L53:$Q53,TRANSPOSE('Migration Matrix - total'!S$18:S$23)))+$K53*($B54-1)*H54</f>
        <v>19944.421676823727</v>
      </c>
      <c r="AJ54" s="60" cm="1">
        <f t="array" ref="AJ54" xml:space="preserve"> L53* IF(($A54-$A$4) &lt;= short_term, 1-INDEX('Migration Matrix - total'!$D$6:$I$11, RIGHT(AJ$2,1), RIGHT(AJ$2,1)), 1-INDEX('Migration Matrix - total'!$D$18:$I$23, RIGHT(AJ$2,1), RIGHT(AJ$2,1)))</f>
        <v>28159.028007526325</v>
      </c>
      <c r="AK54" s="60" cm="1">
        <f t="array" ref="AK54" xml:space="preserve"> M53* IF(($A54-$A$4) &lt;= short_term, 1-INDEX('Migration Matrix - total'!$D$6:$I$11, RIGHT(AK$2,1), RIGHT(AK$2,1)), 1-INDEX('Migration Matrix - total'!$D$18:$I$23, RIGHT(AK$2,1), RIGHT(AK$2,1)))</f>
        <v>23104.015692505764</v>
      </c>
      <c r="AL54" s="60" cm="1">
        <f t="array" ref="AL54" xml:space="preserve"> N53* IF(($A54-$A$4) &lt;= short_term, 1-INDEX('Migration Matrix - total'!$D$6:$I$11, RIGHT(AL$2,1), RIGHT(AL$2,1)), 1-INDEX('Migration Matrix - total'!$D$18:$I$23, RIGHT(AL$2,1), RIGHT(AL$2,1)))</f>
        <v>20854.101387174371</v>
      </c>
      <c r="AM54" s="60" cm="1">
        <f t="array" ref="AM54" xml:space="preserve"> O53* IF(($A54-$A$4) &lt;= short_term, 1-INDEX('Migration Matrix - total'!$D$6:$I$11, RIGHT(AM$2,1), RIGHT(AM$2,1)), 1-INDEX('Migration Matrix - total'!$D$18:$I$23, RIGHT(AM$2,1), RIGHT(AM$2,1)))</f>
        <v>4420.4301615136537</v>
      </c>
      <c r="AN54" s="60" cm="1">
        <f t="array" ref="AN54" xml:space="preserve"> P53* IF(($A54-$A$4) &lt;= short_term, 1-INDEX('Migration Matrix - total'!$D$6:$I$11, RIGHT(AN$2,1), RIGHT(AN$2,1)), 1-INDEX('Migration Matrix - total'!$D$18:$I$23, RIGHT(AN$2,1), RIGHT(AN$2,1)))</f>
        <v>7462.5683904143671</v>
      </c>
      <c r="AO54" s="60" cm="1">
        <f t="array" ref="AO54" xml:space="preserve"> Q53* IF(($A54-$A$4) &lt;= short_term, 1-INDEX('Migration Matrix - total'!$D$6:$I$11, RIGHT(AO$2,1), RIGHT(AO$2,1)), 1-INDEX('Migration Matrix - total'!$D$18:$I$23, RIGHT(AO$2,1), RIGHT(AO$2,1)))</f>
        <v>2247.5914898353208</v>
      </c>
      <c r="AP54" s="61">
        <f t="shared" si="22"/>
        <v>0</v>
      </c>
      <c r="AR54" s="118" cm="1">
        <f t="array" ref="AR54" xml:space="preserve"> IF(($A54-$A$4) &lt;= short_term, SUMPRODUCT($L53:$Q53, TRANSPOSE('Migration Matrix - vol'!C$65:C$70)), SUMPRODUCT($L53:$Q53, TRANSPOSE('Migration Matrix - vol'!C$77:C$82)))</f>
        <v>2991.5163567678151</v>
      </c>
      <c r="AS54" s="118" cm="1">
        <f t="array" ref="AS54" xml:space="preserve"> IF(($A54-$A$4) &lt;= short_term, SUMPRODUCT($L53:$Q53, TRANSPOSE('Migration Matrix - vol'!D$65:D$70)), SUMPRODUCT($L53:$Q53, TRANSPOSE('Migration Matrix - vol'!D$77:D$82)))</f>
        <v>0</v>
      </c>
      <c r="AT54" s="118" cm="1">
        <f t="array" ref="AT54" xml:space="preserve"> IF(($A54-$A$4) &lt;= short_term, SUMPRODUCT($L53:$Q53, TRANSPOSE('Migration Matrix - vol'!E$65:E$70)), SUMPRODUCT($L53:$Q53, TRANSPOSE('Migration Matrix - vol'!E$77:E$82)))</f>
        <v>6186.182284307547</v>
      </c>
      <c r="AU54" s="118" cm="1">
        <f t="array" ref="AU54" xml:space="preserve"> IF(($A54-$A$4) &lt;= short_term, SUMPRODUCT($L53:$Q53, TRANSPOSE('Migration Matrix - vol'!F$65:F$70)), SUMPRODUCT($L53:$Q53, TRANSPOSE('Migration Matrix - vol'!F$77:F$82)))</f>
        <v>9747.5175175680033</v>
      </c>
      <c r="AV54" s="118" cm="1">
        <f t="array" ref="AV54" xml:space="preserve"> IF(($A54-$A$4) &lt;= short_term, SUMPRODUCT($L53:$Q53, TRANSPOSE('Migration Matrix - vol'!G$65:G$70)), SUMPRODUCT($L53:$Q53, TRANSPOSE('Migration Matrix - vol'!G$77:G$82)))</f>
        <v>2066.5353075760049</v>
      </c>
      <c r="AW54" s="118" cm="1">
        <f t="array" ref="AW54" xml:space="preserve"> IF(($A54-$A$4) &lt;= short_term, SUMPRODUCT($L53:$Q53, TRANSPOSE('Migration Matrix - vol'!H$65:H$70)), SUMPRODUCT($L53:$Q53, TRANSPOSE('Migration Matrix - vol'!H$77:H$82)))</f>
        <v>8974.3471516302834</v>
      </c>
      <c r="AZ54" s="60" cm="1">
        <f t="array" ref="AZ54" xml:space="preserve"> L53* IF(($A54-$A$4) &lt;= short_term, 1-INDEX('Migration Matrix - vol'!$AF$65:$AK$70, RIGHT(AZ$2,1), RIGHT(AZ$2,1)), 1-INDEX('Migration Matrix - vol'!$AF$77:$AK$82, RIGHT(AZ$2,1), RIGHT(AZ$2,1)))</f>
        <v>9583.9977826191953</v>
      </c>
      <c r="BA54" s="60" cm="1">
        <f t="array" ref="BA54" xml:space="preserve"> M53* IF(($A54-$A$4) &lt;= short_term, 1-INDEX('Migration Matrix - vol'!$AF$65:$AK$70, RIGHT(BA$2,1), RIGHT(BA$2,1)), 1-INDEX('Migration Matrix - vol'!$AF$77:$AK$82, RIGHT(BA$2,1), RIGHT(BA$2,1)))</f>
        <v>10332.676537880025</v>
      </c>
      <c r="BB54" s="60" cm="1">
        <f t="array" ref="BB54" xml:space="preserve"> N53* IF(($A54-$A$4) &lt;= short_term, 1-INDEX('Migration Matrix - vol'!$AF$65:$AK$70, RIGHT(BB$2,1), RIGHT(BB$2,1)), 1-INDEX('Migration Matrix - vol'!$AF$77:$AK$82, RIGHT(BB$2,1), RIGHT(BB$2,1)))</f>
        <v>5576.329734645471</v>
      </c>
      <c r="BC54" s="60" cm="1">
        <f t="array" ref="BC54" xml:space="preserve"> O53* IF(($A54-$A$4) &lt;= short_term, 1-INDEX('Migration Matrix - vol'!$AF$65:$AK$70, RIGHT(BC$2,1), RIGHT(BC$2,1)), 1-INDEX('Migration Matrix - vol'!$AF$77:$AK$82, RIGHT(BC$2,1), RIGHT(BC$2,1)))</f>
        <v>0</v>
      </c>
      <c r="BD54" s="60" cm="1">
        <f t="array" ref="BD54" xml:space="preserve"> P53* IF(($A54-$A$4) &lt;= short_term, 1-INDEX('Migration Matrix - vol'!$AF$65:$AK$70, RIGHT(BD$2,1), RIGHT(BD$2,1)), 1-INDEX('Migration Matrix - vol'!$AF$77:$AK$82, RIGHT(BD$2,1), RIGHT(BD$2,1)))</f>
        <v>3699.9241967672401</v>
      </c>
      <c r="BE54" s="60" cm="1">
        <f t="array" ref="BE54" xml:space="preserve"> Q53* IF(($A54-$A$4) &lt;= short_term, 1-INDEX('Migration Matrix - vol'!$AF$65:$AK$70, RIGHT(BE$2,1), RIGHT(BE$2,1)), 1-INDEX('Migration Matrix - vol'!$AF$77:$AK$82, RIGHT(BE$2,1), RIGHT(BE$2,1)))</f>
        <v>773.17036593771968</v>
      </c>
      <c r="BH54" s="118" cm="1">
        <f t="array" ref="BH54" xml:space="preserve"> SUMPRODUCT($L53:$Q53, TRANSPOSE('Migration Matrix - invol'!M$66:M$71))</f>
        <v>7538.5074215389986</v>
      </c>
      <c r="BI54" s="118" cm="1">
        <f t="array" ref="BI54" xml:space="preserve"> SUMPRODUCT($L53:$Q53, TRANSPOSE('Migration Matrix - invol'!N$66:N$71))</f>
        <v>8691.831605743846</v>
      </c>
      <c r="BJ54" s="118" cm="1">
        <f t="array" ref="BJ54" xml:space="preserve"> SUMPRODUCT($L53:$Q53, TRANSPOSE('Migration Matrix - invol'!O$66:O$71))</f>
        <v>8204.6959013081287</v>
      </c>
      <c r="BK54" s="118" cm="1">
        <f t="array" ref="BK54" xml:space="preserve"> SUMPRODUCT($L53:$Q53, TRANSPOSE('Migration Matrix - invol'!P$66:P$71))</f>
        <v>10381.45999475749</v>
      </c>
      <c r="BL54" s="118" cm="1">
        <f t="array" ref="BL54" xml:space="preserve"> SUMPRODUCT($L53:$Q53, TRANSPOSE('Migration Matrix - invol'!Q$66:Q$71))</f>
        <v>10495.067062578353</v>
      </c>
      <c r="BM54" s="118" cm="1">
        <f t="array" ref="BM54" xml:space="preserve"> SUMPRODUCT($L53:$Q53, TRANSPOSE('Migration Matrix - invol'!R$66:R$71))</f>
        <v>10970.074525193448</v>
      </c>
      <c r="BP54" s="169">
        <f xml:space="preserve"> SUMPRODUCT($L53:$Q53, 'Migration Matrix - invol'!$M$66:$R$66)</f>
        <v>8923.9630865192012</v>
      </c>
      <c r="BQ54" s="169">
        <f xml:space="preserve"> SUMPRODUCT($L53:$Q53, 'Migration Matrix - invol'!$M$67:$R$67)</f>
        <v>10879.363610376535</v>
      </c>
      <c r="BR54" s="169">
        <f xml:space="preserve"> SUMPRODUCT($L53:$Q53, 'Migration Matrix - invol'!$M$68:$R$68)</f>
        <v>8851.6096510831503</v>
      </c>
      <c r="BS54" s="169">
        <f xml:space="preserve"> SUMPRODUCT($L53:$Q53, 'Migration Matrix - invol'!$M$69:$R$69)</f>
        <v>7687.5444555577469</v>
      </c>
      <c r="BT54" s="169">
        <f xml:space="preserve"> SUMPRODUCT($L53:$Q53, 'Migration Matrix - invol'!$M$70:$R$70)</f>
        <v>8089.509770883792</v>
      </c>
      <c r="BU54" s="169">
        <f xml:space="preserve"> SUMPRODUCT($L53:$Q53, 'Migration Matrix - invol'!$M$71:$R$71)</f>
        <v>3849.4695300342783</v>
      </c>
      <c r="BX54" s="61">
        <f>AB54-AR54-BH54-$K53*($B54-1)*C55</f>
        <v>-2.7284841053187847E-12</v>
      </c>
      <c r="BY54" s="61">
        <f t="shared" si="27"/>
        <v>0</v>
      </c>
      <c r="BZ54" s="61">
        <f t="shared" si="28"/>
        <v>0</v>
      </c>
      <c r="CA54" s="61">
        <f t="shared" si="29"/>
        <v>-5.4569682106375694E-12</v>
      </c>
      <c r="CB54" s="61">
        <f t="shared" si="30"/>
        <v>0</v>
      </c>
      <c r="CC54" s="61">
        <f t="shared" si="31"/>
        <v>-3.637978807091713E-12</v>
      </c>
    </row>
    <row r="55" spans="1:81">
      <c r="B55" s="40"/>
      <c r="C55" s="2"/>
      <c r="D55" s="2"/>
      <c r="E55" s="2"/>
      <c r="F55" s="2"/>
      <c r="G55" s="2"/>
      <c r="H55" s="2"/>
      <c r="K55" s="52"/>
      <c r="L55" s="114"/>
      <c r="M55" s="114"/>
      <c r="N55" s="114"/>
      <c r="O55" s="114"/>
      <c r="P55" s="114"/>
      <c r="Q55" s="114"/>
      <c r="R55" s="21"/>
      <c r="T55" s="40"/>
      <c r="U55" s="40"/>
      <c r="V55" s="40"/>
      <c r="W55" s="40"/>
      <c r="X55" s="40"/>
      <c r="Y55" s="40"/>
      <c r="AB55" s="60"/>
      <c r="AC55" s="60"/>
      <c r="AD55" s="60"/>
      <c r="AE55" s="60"/>
      <c r="AF55" s="60"/>
      <c r="AG55" s="60"/>
      <c r="AJ55" s="60"/>
      <c r="AK55" s="60"/>
      <c r="AL55" s="60"/>
      <c r="AM55" s="60"/>
      <c r="AN55" s="60"/>
      <c r="AO55" s="60"/>
      <c r="AP55" s="61"/>
      <c r="AR55" s="60"/>
      <c r="AS55" s="60"/>
      <c r="AT55" s="60"/>
      <c r="AU55" s="60"/>
      <c r="AV55" s="60"/>
      <c r="AW55" s="60"/>
    </row>
    <row r="56" spans="1:81">
      <c r="B56" s="40"/>
      <c r="C56" s="2"/>
      <c r="D56" s="2"/>
      <c r="E56" s="2"/>
      <c r="F56" s="2"/>
      <c r="G56" s="2"/>
      <c r="H56" s="2"/>
      <c r="K56" s="52"/>
      <c r="L56" s="114"/>
      <c r="M56" s="114"/>
      <c r="N56" s="114"/>
      <c r="O56" s="114"/>
      <c r="P56" s="114"/>
      <c r="Q56" s="114"/>
      <c r="R56" s="21"/>
      <c r="T56" s="40"/>
      <c r="U56" s="40"/>
      <c r="V56" s="40"/>
      <c r="W56" s="40"/>
      <c r="X56" s="40"/>
      <c r="Y56" s="40"/>
      <c r="AB56" s="60"/>
      <c r="AC56" s="60"/>
      <c r="AD56" s="60"/>
      <c r="AE56" s="60"/>
      <c r="AF56" s="60"/>
      <c r="AG56" s="60"/>
      <c r="AJ56" s="60"/>
      <c r="AK56" s="60"/>
      <c r="AL56" s="60"/>
      <c r="AM56" s="60"/>
      <c r="AN56" s="60"/>
      <c r="AO56" s="60"/>
      <c r="AP56" s="61"/>
      <c r="AR56" s="60"/>
      <c r="AS56" s="60"/>
      <c r="AT56" s="60"/>
      <c r="AU56" s="60"/>
      <c r="AV56" s="60"/>
      <c r="AW56" s="60"/>
    </row>
    <row r="57" spans="1:81">
      <c r="B57" s="40"/>
      <c r="C57" s="2"/>
      <c r="D57" s="2"/>
      <c r="E57" s="2"/>
      <c r="F57" s="2"/>
      <c r="G57" s="2"/>
      <c r="H57" s="2"/>
      <c r="K57" s="52"/>
      <c r="L57" s="114"/>
      <c r="M57" s="114"/>
      <c r="N57" s="114"/>
      <c r="O57" s="114"/>
      <c r="P57" s="114"/>
      <c r="Q57" s="114"/>
      <c r="R57" s="21"/>
      <c r="T57" s="40"/>
      <c r="U57" s="40"/>
      <c r="V57" s="40"/>
      <c r="W57" s="40"/>
      <c r="X57" s="40"/>
      <c r="Y57" s="40"/>
      <c r="AB57" s="60"/>
      <c r="AC57" s="60"/>
      <c r="AD57" s="60"/>
      <c r="AE57" s="60"/>
      <c r="AF57" s="60"/>
      <c r="AG57" s="60"/>
      <c r="AJ57" s="60"/>
      <c r="AK57" s="60"/>
      <c r="AL57" s="60"/>
      <c r="AM57" s="60"/>
      <c r="AN57" s="60"/>
      <c r="AO57" s="60"/>
      <c r="AP57" s="61"/>
      <c r="AR57" s="60"/>
      <c r="AS57" s="60"/>
      <c r="AT57" s="60"/>
      <c r="AU57" s="60"/>
      <c r="AV57" s="60"/>
      <c r="AW57" s="60"/>
    </row>
    <row r="58" spans="1:81">
      <c r="B58" s="40"/>
      <c r="C58" s="2"/>
      <c r="D58" s="2"/>
      <c r="E58" s="2"/>
      <c r="F58" s="2"/>
      <c r="G58" s="2"/>
      <c r="H58" s="2"/>
      <c r="K58" s="52"/>
      <c r="L58" s="114"/>
      <c r="M58" s="114"/>
      <c r="N58" s="114"/>
      <c r="O58" s="114"/>
      <c r="P58" s="114"/>
      <c r="Q58" s="114"/>
      <c r="R58" s="21"/>
      <c r="T58" s="40"/>
      <c r="U58" s="40"/>
      <c r="V58" s="40"/>
      <c r="W58" s="40"/>
      <c r="X58" s="40"/>
      <c r="Y58" s="40"/>
      <c r="AB58" s="60"/>
      <c r="AC58" s="60"/>
      <c r="AD58" s="60"/>
      <c r="AE58" s="60"/>
      <c r="AF58" s="60"/>
      <c r="AG58" s="60"/>
      <c r="AJ58" s="60"/>
      <c r="AK58" s="60"/>
      <c r="AL58" s="60"/>
      <c r="AM58" s="60"/>
      <c r="AN58" s="60"/>
      <c r="AO58" s="60"/>
      <c r="AP58" s="61"/>
      <c r="AR58" s="60"/>
      <c r="AS58" s="60"/>
      <c r="AT58" s="60"/>
      <c r="AU58" s="60"/>
      <c r="AV58" s="60"/>
      <c r="AW58" s="60"/>
    </row>
    <row r="59" spans="1:81">
      <c r="B59" s="40"/>
      <c r="C59" s="2"/>
      <c r="D59" s="2"/>
      <c r="E59" s="2"/>
      <c r="F59" s="2"/>
      <c r="G59" s="2"/>
      <c r="H59" s="2"/>
      <c r="K59" s="52"/>
      <c r="L59" s="114"/>
      <c r="M59" s="114"/>
      <c r="N59" s="114"/>
      <c r="O59" s="114"/>
      <c r="P59" s="114"/>
      <c r="Q59" s="114"/>
      <c r="R59" s="21"/>
      <c r="T59" s="40"/>
      <c r="U59" s="40"/>
      <c r="V59" s="40"/>
      <c r="W59" s="40"/>
      <c r="X59" s="40"/>
      <c r="Y59" s="40"/>
      <c r="AB59" s="60"/>
      <c r="AC59" s="60"/>
      <c r="AD59" s="60"/>
      <c r="AE59" s="60"/>
      <c r="AF59" s="60"/>
      <c r="AG59" s="60"/>
      <c r="AJ59" s="60"/>
      <c r="AK59" s="60"/>
      <c r="AL59" s="60"/>
      <c r="AM59" s="60"/>
      <c r="AN59" s="60"/>
      <c r="AO59" s="60"/>
      <c r="AP59" s="61"/>
      <c r="AR59" s="60"/>
      <c r="AS59" s="60"/>
      <c r="AT59" s="60"/>
      <c r="AU59" s="60"/>
      <c r="AV59" s="60"/>
      <c r="AW59" s="60"/>
    </row>
    <row r="60" spans="1:81">
      <c r="B60" s="40"/>
      <c r="C60" s="2"/>
      <c r="D60" s="2"/>
      <c r="E60" s="2"/>
      <c r="F60" s="2"/>
      <c r="G60" s="2"/>
      <c r="H60" s="2"/>
      <c r="K60" s="52"/>
      <c r="L60" s="114"/>
      <c r="M60" s="114"/>
      <c r="N60" s="114"/>
      <c r="O60" s="114"/>
      <c r="P60" s="114"/>
      <c r="Q60" s="114"/>
      <c r="R60" s="21"/>
      <c r="T60" s="40"/>
      <c r="U60" s="40"/>
      <c r="V60" s="40"/>
      <c r="W60" s="40"/>
      <c r="X60" s="40"/>
      <c r="Y60" s="40"/>
      <c r="AB60" s="60"/>
      <c r="AC60" s="60"/>
      <c r="AD60" s="60"/>
      <c r="AE60" s="60"/>
      <c r="AF60" s="60"/>
      <c r="AG60" s="60"/>
      <c r="AJ60" s="60"/>
      <c r="AK60" s="60"/>
      <c r="AL60" s="60"/>
      <c r="AM60" s="60"/>
      <c r="AN60" s="60"/>
      <c r="AO60" s="60"/>
      <c r="AP60" s="61"/>
      <c r="AR60" s="60"/>
      <c r="AS60" s="60"/>
      <c r="AT60" s="60"/>
      <c r="AU60" s="60"/>
      <c r="AV60" s="60"/>
      <c r="AW60" s="60"/>
    </row>
    <row r="61" spans="1:81">
      <c r="B61" s="40"/>
      <c r="C61" s="2"/>
      <c r="D61" s="2"/>
      <c r="E61" s="2"/>
      <c r="F61" s="2"/>
      <c r="G61" s="2"/>
      <c r="H61" s="2"/>
      <c r="K61" s="52"/>
      <c r="L61" s="114"/>
      <c r="M61" s="114"/>
      <c r="N61" s="114"/>
      <c r="O61" s="114"/>
      <c r="P61" s="114"/>
      <c r="Q61" s="114"/>
      <c r="R61" s="21"/>
      <c r="T61" s="40"/>
      <c r="U61" s="40"/>
      <c r="V61" s="40"/>
      <c r="W61" s="40"/>
      <c r="X61" s="40"/>
      <c r="Y61" s="40"/>
      <c r="AB61" s="60"/>
      <c r="AC61" s="60"/>
      <c r="AD61" s="60"/>
      <c r="AE61" s="60"/>
      <c r="AF61" s="60"/>
      <c r="AG61" s="60"/>
      <c r="AJ61" s="60"/>
      <c r="AK61" s="60"/>
      <c r="AL61" s="60"/>
      <c r="AM61" s="60"/>
      <c r="AN61" s="60"/>
      <c r="AO61" s="60"/>
      <c r="AP61" s="61"/>
      <c r="AR61" s="60"/>
      <c r="AS61" s="60"/>
      <c r="AT61" s="60"/>
      <c r="AU61" s="60"/>
      <c r="AV61" s="60"/>
      <c r="AW61" s="60"/>
    </row>
    <row r="62" spans="1:81">
      <c r="B62" s="40"/>
      <c r="C62" s="2"/>
      <c r="D62" s="2"/>
      <c r="E62" s="2"/>
      <c r="F62" s="2"/>
      <c r="G62" s="2"/>
      <c r="H62" s="2"/>
      <c r="K62" s="52"/>
      <c r="L62" s="114"/>
      <c r="M62" s="114"/>
      <c r="N62" s="114"/>
      <c r="O62" s="114"/>
      <c r="P62" s="114"/>
      <c r="Q62" s="114"/>
      <c r="R62" s="21"/>
      <c r="T62" s="40"/>
      <c r="U62" s="40"/>
      <c r="V62" s="40"/>
      <c r="W62" s="40"/>
      <c r="X62" s="40"/>
      <c r="Y62" s="40"/>
      <c r="AB62" s="60"/>
      <c r="AC62" s="60"/>
      <c r="AD62" s="60"/>
      <c r="AE62" s="60"/>
      <c r="AF62" s="60"/>
      <c r="AG62" s="60"/>
      <c r="AJ62" s="60"/>
      <c r="AK62" s="60"/>
      <c r="AL62" s="60"/>
      <c r="AM62" s="60"/>
      <c r="AN62" s="60"/>
      <c r="AO62" s="60"/>
      <c r="AP62" s="61"/>
      <c r="AR62" s="60"/>
      <c r="AS62" s="60"/>
      <c r="AT62" s="60"/>
      <c r="AU62" s="60"/>
      <c r="AV62" s="60"/>
      <c r="AW62" s="60"/>
    </row>
    <row r="63" spans="1:81">
      <c r="B63" s="40"/>
      <c r="C63" s="2"/>
      <c r="D63" s="2"/>
      <c r="E63" s="2"/>
      <c r="F63" s="2"/>
      <c r="G63" s="2"/>
      <c r="H63" s="2"/>
      <c r="K63" s="52"/>
      <c r="L63" s="114"/>
      <c r="M63" s="114"/>
      <c r="N63" s="114"/>
      <c r="O63" s="114"/>
      <c r="P63" s="114"/>
      <c r="Q63" s="114"/>
      <c r="R63" s="21"/>
      <c r="T63" s="40"/>
      <c r="U63" s="40"/>
      <c r="V63" s="40"/>
      <c r="W63" s="40"/>
      <c r="X63" s="40"/>
      <c r="Y63" s="40"/>
      <c r="AB63" s="60"/>
      <c r="AC63" s="60"/>
      <c r="AD63" s="60"/>
      <c r="AE63" s="60"/>
      <c r="AF63" s="60"/>
      <c r="AG63" s="60"/>
      <c r="AJ63" s="60"/>
      <c r="AK63" s="60"/>
      <c r="AL63" s="60"/>
      <c r="AM63" s="60"/>
      <c r="AN63" s="60"/>
      <c r="AO63" s="60"/>
      <c r="AP63" s="61"/>
      <c r="AR63" s="60"/>
      <c r="AS63" s="60"/>
      <c r="AT63" s="60"/>
      <c r="AU63" s="60"/>
      <c r="AV63" s="60"/>
      <c r="AW63" s="60"/>
    </row>
    <row r="64" spans="1:81">
      <c r="B64" s="40"/>
      <c r="C64" s="2"/>
      <c r="D64" s="2"/>
      <c r="E64" s="2"/>
      <c r="F64" s="2"/>
      <c r="G64" s="2"/>
      <c r="H64" s="2"/>
      <c r="K64" s="52"/>
      <c r="L64" s="114"/>
      <c r="M64" s="114"/>
      <c r="N64" s="114"/>
      <c r="O64" s="114"/>
      <c r="P64" s="114"/>
      <c r="Q64" s="114"/>
      <c r="R64" s="21"/>
      <c r="T64" s="40"/>
      <c r="U64" s="40"/>
      <c r="V64" s="40"/>
      <c r="W64" s="40"/>
      <c r="X64" s="40"/>
      <c r="Y64" s="40"/>
      <c r="AB64" s="60"/>
      <c r="AC64" s="60"/>
      <c r="AD64" s="60"/>
      <c r="AE64" s="60"/>
      <c r="AF64" s="60"/>
      <c r="AG64" s="60"/>
      <c r="AJ64" s="60"/>
      <c r="AK64" s="60"/>
      <c r="AL64" s="60"/>
      <c r="AM64" s="60"/>
      <c r="AN64" s="60"/>
      <c r="AO64" s="60"/>
      <c r="AP64" s="61"/>
      <c r="AR64" s="60"/>
      <c r="AS64" s="60"/>
      <c r="AT64" s="60"/>
      <c r="AU64" s="60"/>
      <c r="AV64" s="60"/>
      <c r="AW64" s="60"/>
    </row>
    <row r="65" spans="2:49">
      <c r="B65" s="40"/>
      <c r="C65" s="2"/>
      <c r="D65" s="2"/>
      <c r="E65" s="2"/>
      <c r="F65" s="2"/>
      <c r="G65" s="2"/>
      <c r="H65" s="2"/>
      <c r="K65" s="52"/>
      <c r="L65" s="114"/>
      <c r="M65" s="114"/>
      <c r="N65" s="114"/>
      <c r="O65" s="114"/>
      <c r="P65" s="114"/>
      <c r="Q65" s="114"/>
      <c r="R65" s="21"/>
      <c r="T65" s="40"/>
      <c r="U65" s="40"/>
      <c r="V65" s="40"/>
      <c r="W65" s="40"/>
      <c r="X65" s="40"/>
      <c r="Y65" s="40"/>
      <c r="AB65" s="60"/>
      <c r="AC65" s="60"/>
      <c r="AD65" s="60"/>
      <c r="AE65" s="60"/>
      <c r="AF65" s="60"/>
      <c r="AG65" s="60"/>
      <c r="AJ65" s="60"/>
      <c r="AK65" s="60"/>
      <c r="AL65" s="60"/>
      <c r="AM65" s="60"/>
      <c r="AN65" s="60"/>
      <c r="AO65" s="60"/>
      <c r="AP65" s="61"/>
      <c r="AR65" s="60"/>
      <c r="AS65" s="60"/>
      <c r="AT65" s="60"/>
      <c r="AU65" s="60"/>
      <c r="AV65" s="60"/>
      <c r="AW65" s="60"/>
    </row>
    <row r="66" spans="2:49">
      <c r="B66" s="40"/>
      <c r="C66" s="2"/>
      <c r="D66" s="2"/>
      <c r="E66" s="2"/>
      <c r="F66" s="2"/>
      <c r="G66" s="2"/>
      <c r="H66" s="2"/>
      <c r="K66" s="52"/>
      <c r="L66" s="114"/>
      <c r="M66" s="114"/>
      <c r="N66" s="114"/>
      <c r="O66" s="114"/>
      <c r="P66" s="114"/>
      <c r="Q66" s="114"/>
      <c r="R66" s="21"/>
      <c r="T66" s="40"/>
      <c r="U66" s="40"/>
      <c r="V66" s="40"/>
      <c r="W66" s="40"/>
      <c r="X66" s="40"/>
      <c r="Y66" s="40"/>
      <c r="AB66" s="60"/>
      <c r="AC66" s="60"/>
      <c r="AD66" s="60"/>
      <c r="AE66" s="60"/>
      <c r="AF66" s="60"/>
      <c r="AG66" s="60"/>
      <c r="AJ66" s="60"/>
      <c r="AK66" s="60"/>
      <c r="AL66" s="60"/>
      <c r="AM66" s="60"/>
      <c r="AN66" s="60"/>
      <c r="AO66" s="60"/>
      <c r="AP66" s="61"/>
      <c r="AR66" s="60"/>
      <c r="AS66" s="60"/>
      <c r="AT66" s="60"/>
      <c r="AU66" s="60"/>
      <c r="AV66" s="60"/>
      <c r="AW66" s="60"/>
    </row>
    <row r="67" spans="2:49">
      <c r="B67" s="40"/>
      <c r="C67" s="2"/>
      <c r="D67" s="2"/>
      <c r="E67" s="2"/>
      <c r="F67" s="2"/>
      <c r="G67" s="2"/>
      <c r="H67" s="2"/>
      <c r="K67" s="52"/>
      <c r="L67" s="114"/>
      <c r="M67" s="114"/>
      <c r="N67" s="114"/>
      <c r="O67" s="114"/>
      <c r="P67" s="114"/>
      <c r="Q67" s="114"/>
      <c r="R67" s="21"/>
      <c r="T67" s="40"/>
      <c r="U67" s="40"/>
      <c r="V67" s="40"/>
      <c r="W67" s="40"/>
      <c r="X67" s="40"/>
      <c r="Y67" s="40"/>
      <c r="AB67" s="60"/>
      <c r="AC67" s="60"/>
      <c r="AD67" s="60"/>
      <c r="AE67" s="60"/>
      <c r="AF67" s="60"/>
      <c r="AG67" s="60"/>
      <c r="AJ67" s="60"/>
      <c r="AK67" s="60"/>
      <c r="AL67" s="60"/>
      <c r="AM67" s="60"/>
      <c r="AN67" s="60"/>
      <c r="AO67" s="60"/>
      <c r="AP67" s="61"/>
      <c r="AR67" s="60"/>
      <c r="AS67" s="60"/>
      <c r="AT67" s="60"/>
      <c r="AU67" s="60"/>
      <c r="AV67" s="60"/>
      <c r="AW67" s="60"/>
    </row>
    <row r="68" spans="2:49">
      <c r="B68" s="40"/>
      <c r="C68" s="2"/>
      <c r="D68" s="2"/>
      <c r="E68" s="2"/>
      <c r="F68" s="2"/>
      <c r="G68" s="2"/>
      <c r="H68" s="2"/>
      <c r="K68" s="52"/>
      <c r="L68" s="114"/>
      <c r="M68" s="114"/>
      <c r="N68" s="114"/>
      <c r="O68" s="114"/>
      <c r="P68" s="114"/>
      <c r="Q68" s="114"/>
      <c r="R68" s="21"/>
      <c r="T68" s="40"/>
      <c r="U68" s="40"/>
      <c r="V68" s="40"/>
      <c r="W68" s="40"/>
      <c r="X68" s="40"/>
      <c r="Y68" s="40"/>
      <c r="AB68" s="60"/>
      <c r="AC68" s="60"/>
      <c r="AD68" s="60"/>
      <c r="AE68" s="60"/>
      <c r="AF68" s="60"/>
      <c r="AG68" s="60"/>
      <c r="AJ68" s="60"/>
      <c r="AK68" s="60"/>
      <c r="AL68" s="60"/>
      <c r="AM68" s="60"/>
      <c r="AN68" s="60"/>
      <c r="AO68" s="60"/>
      <c r="AP68" s="61"/>
      <c r="AR68" s="60"/>
      <c r="AS68" s="60"/>
      <c r="AT68" s="60"/>
      <c r="AU68" s="60"/>
      <c r="AV68" s="60"/>
      <c r="AW68" s="60"/>
    </row>
    <row r="69" spans="2:49">
      <c r="B69" s="40"/>
      <c r="C69" s="2"/>
      <c r="D69" s="2"/>
      <c r="E69" s="2"/>
      <c r="F69" s="2"/>
      <c r="G69" s="2"/>
      <c r="H69" s="2"/>
      <c r="K69" s="52"/>
      <c r="L69" s="114"/>
      <c r="M69" s="114"/>
      <c r="N69" s="114"/>
      <c r="O69" s="114"/>
      <c r="P69" s="114"/>
      <c r="Q69" s="114"/>
      <c r="R69" s="21"/>
      <c r="T69" s="40"/>
      <c r="U69" s="40"/>
      <c r="V69" s="40"/>
      <c r="W69" s="40"/>
      <c r="X69" s="40"/>
      <c r="Y69" s="40"/>
      <c r="AB69" s="60"/>
      <c r="AC69" s="60"/>
      <c r="AD69" s="60"/>
      <c r="AE69" s="60"/>
      <c r="AF69" s="60"/>
      <c r="AG69" s="60"/>
      <c r="AJ69" s="60"/>
      <c r="AK69" s="60"/>
      <c r="AL69" s="60"/>
      <c r="AM69" s="60"/>
      <c r="AN69" s="60"/>
      <c r="AO69" s="60"/>
      <c r="AP69" s="61"/>
      <c r="AR69" s="60"/>
      <c r="AS69" s="60"/>
      <c r="AT69" s="60"/>
      <c r="AU69" s="60"/>
      <c r="AV69" s="60"/>
      <c r="AW69" s="60"/>
    </row>
    <row r="70" spans="2:49">
      <c r="B70" s="40"/>
      <c r="C70" s="2"/>
      <c r="D70" s="2"/>
      <c r="E70" s="2"/>
      <c r="F70" s="2"/>
      <c r="G70" s="2"/>
      <c r="H70" s="2"/>
      <c r="K70" s="52"/>
      <c r="L70" s="114"/>
      <c r="M70" s="114"/>
      <c r="N70" s="114"/>
      <c r="O70" s="114"/>
      <c r="P70" s="114"/>
      <c r="Q70" s="114"/>
      <c r="R70" s="21"/>
      <c r="T70" s="40"/>
      <c r="U70" s="40"/>
      <c r="V70" s="40"/>
      <c r="W70" s="40"/>
      <c r="X70" s="40"/>
      <c r="Y70" s="40"/>
      <c r="AB70" s="60"/>
      <c r="AC70" s="60"/>
      <c r="AD70" s="60"/>
      <c r="AE70" s="60"/>
      <c r="AF70" s="60"/>
      <c r="AG70" s="60"/>
      <c r="AJ70" s="60"/>
      <c r="AK70" s="60"/>
      <c r="AL70" s="60"/>
      <c r="AM70" s="60"/>
      <c r="AN70" s="60"/>
      <c r="AO70" s="60"/>
      <c r="AP70" s="61"/>
      <c r="AR70" s="60"/>
      <c r="AS70" s="60"/>
      <c r="AT70" s="60"/>
      <c r="AU70" s="60"/>
      <c r="AV70" s="60"/>
      <c r="AW70" s="60"/>
    </row>
    <row r="71" spans="2:49">
      <c r="B71" s="40"/>
      <c r="C71" s="2"/>
      <c r="D71" s="2"/>
      <c r="E71" s="2"/>
      <c r="F71" s="2"/>
      <c r="G71" s="2"/>
      <c r="H71" s="2"/>
      <c r="K71" s="52"/>
      <c r="L71" s="114"/>
      <c r="M71" s="114"/>
      <c r="N71" s="114"/>
      <c r="O71" s="114"/>
      <c r="P71" s="114"/>
      <c r="Q71" s="114"/>
      <c r="R71" s="21"/>
      <c r="T71" s="40"/>
      <c r="U71" s="40"/>
      <c r="V71" s="40"/>
      <c r="W71" s="40"/>
      <c r="X71" s="40"/>
      <c r="Y71" s="40"/>
      <c r="AB71" s="60"/>
      <c r="AC71" s="60"/>
      <c r="AD71" s="60"/>
      <c r="AE71" s="60"/>
      <c r="AF71" s="60"/>
      <c r="AG71" s="60"/>
      <c r="AJ71" s="60"/>
      <c r="AK71" s="60"/>
      <c r="AL71" s="60"/>
      <c r="AM71" s="60"/>
      <c r="AN71" s="60"/>
      <c r="AO71" s="60"/>
      <c r="AP71" s="61"/>
      <c r="AR71" s="60"/>
      <c r="AS71" s="60"/>
      <c r="AT71" s="60"/>
      <c r="AU71" s="60"/>
      <c r="AV71" s="60"/>
      <c r="AW71" s="60"/>
    </row>
    <row r="72" spans="2:49">
      <c r="B72" s="40"/>
      <c r="C72" s="2"/>
      <c r="D72" s="2"/>
      <c r="E72" s="2"/>
      <c r="F72" s="2"/>
      <c r="G72" s="2"/>
      <c r="H72" s="2"/>
      <c r="K72" s="52"/>
      <c r="L72" s="114"/>
      <c r="M72" s="114"/>
      <c r="N72" s="114"/>
      <c r="O72" s="114"/>
      <c r="P72" s="114"/>
      <c r="Q72" s="114"/>
      <c r="R72" s="21"/>
      <c r="T72" s="40"/>
      <c r="U72" s="40"/>
      <c r="V72" s="40"/>
      <c r="W72" s="40"/>
      <c r="X72" s="40"/>
      <c r="Y72" s="40"/>
      <c r="AB72" s="60"/>
      <c r="AC72" s="60"/>
      <c r="AD72" s="60"/>
      <c r="AE72" s="60"/>
      <c r="AF72" s="60"/>
      <c r="AG72" s="60"/>
      <c r="AJ72" s="60"/>
      <c r="AK72" s="60"/>
      <c r="AL72" s="60"/>
      <c r="AM72" s="60"/>
      <c r="AN72" s="60"/>
      <c r="AO72" s="60"/>
      <c r="AP72" s="61"/>
      <c r="AR72" s="60"/>
      <c r="AS72" s="60"/>
      <c r="AT72" s="60"/>
      <c r="AU72" s="60"/>
      <c r="AV72" s="60"/>
      <c r="AW72" s="60"/>
    </row>
    <row r="73" spans="2:49">
      <c r="B73" s="40"/>
      <c r="C73" s="2"/>
      <c r="D73" s="2"/>
      <c r="E73" s="2"/>
      <c r="F73" s="2"/>
      <c r="G73" s="2"/>
      <c r="H73" s="2"/>
      <c r="K73" s="52"/>
      <c r="L73" s="114"/>
      <c r="M73" s="114"/>
      <c r="N73" s="114"/>
      <c r="O73" s="114"/>
      <c r="P73" s="114"/>
      <c r="Q73" s="114"/>
      <c r="R73" s="21"/>
      <c r="T73" s="40"/>
      <c r="U73" s="40"/>
      <c r="V73" s="40"/>
      <c r="W73" s="40"/>
      <c r="X73" s="40"/>
      <c r="Y73" s="40"/>
      <c r="AB73" s="60"/>
      <c r="AC73" s="60"/>
      <c r="AD73" s="60"/>
      <c r="AE73" s="60"/>
      <c r="AF73" s="60"/>
      <c r="AG73" s="60"/>
      <c r="AJ73" s="60"/>
      <c r="AK73" s="60"/>
      <c r="AL73" s="60"/>
      <c r="AM73" s="60"/>
      <c r="AN73" s="60"/>
      <c r="AO73" s="60"/>
      <c r="AP73" s="61"/>
      <c r="AR73" s="60"/>
      <c r="AS73" s="60"/>
      <c r="AT73" s="60"/>
      <c r="AU73" s="60"/>
      <c r="AV73" s="60"/>
      <c r="AW73" s="60"/>
    </row>
    <row r="74" spans="2:49">
      <c r="B74" s="40"/>
      <c r="C74" s="2"/>
      <c r="D74" s="2"/>
      <c r="E74" s="2"/>
      <c r="F74" s="2"/>
      <c r="G74" s="2"/>
      <c r="H74" s="2"/>
      <c r="K74" s="52"/>
      <c r="L74" s="114"/>
      <c r="M74" s="114"/>
      <c r="N74" s="114"/>
      <c r="O74" s="114"/>
      <c r="P74" s="114"/>
      <c r="Q74" s="114"/>
      <c r="R74" s="21"/>
      <c r="T74" s="40"/>
      <c r="U74" s="40"/>
      <c r="V74" s="40"/>
      <c r="W74" s="40"/>
      <c r="X74" s="40"/>
      <c r="Y74" s="40"/>
      <c r="AB74" s="60"/>
      <c r="AC74" s="60"/>
      <c r="AD74" s="60"/>
      <c r="AE74" s="60"/>
      <c r="AF74" s="60"/>
      <c r="AG74" s="60"/>
      <c r="AJ74" s="60"/>
      <c r="AK74" s="60"/>
      <c r="AL74" s="60"/>
      <c r="AM74" s="60"/>
      <c r="AN74" s="60"/>
      <c r="AO74" s="60"/>
      <c r="AP74" s="61"/>
      <c r="AR74" s="60"/>
      <c r="AS74" s="60"/>
      <c r="AT74" s="60"/>
      <c r="AU74" s="60"/>
      <c r="AV74" s="60"/>
      <c r="AW74" s="60"/>
    </row>
    <row r="75" spans="2:49">
      <c r="B75" s="40"/>
      <c r="C75" s="2"/>
      <c r="D75" s="2"/>
      <c r="E75" s="2"/>
      <c r="F75" s="2"/>
      <c r="G75" s="2"/>
      <c r="H75" s="2"/>
      <c r="K75" s="52"/>
      <c r="L75" s="114"/>
      <c r="M75" s="114"/>
      <c r="N75" s="114"/>
      <c r="O75" s="114"/>
      <c r="P75" s="114"/>
      <c r="Q75" s="114"/>
      <c r="R75" s="21"/>
      <c r="T75" s="40"/>
      <c r="U75" s="40"/>
      <c r="V75" s="40"/>
      <c r="W75" s="40"/>
      <c r="X75" s="40"/>
      <c r="Y75" s="40"/>
      <c r="AB75" s="60"/>
      <c r="AC75" s="60"/>
      <c r="AD75" s="60"/>
      <c r="AE75" s="60"/>
      <c r="AF75" s="60"/>
      <c r="AG75" s="60"/>
      <c r="AJ75" s="60"/>
      <c r="AK75" s="60"/>
      <c r="AL75" s="60"/>
      <c r="AM75" s="60"/>
      <c r="AN75" s="60"/>
      <c r="AO75" s="60"/>
      <c r="AP75" s="61"/>
      <c r="AR75" s="60"/>
      <c r="AS75" s="60"/>
      <c r="AT75" s="60"/>
      <c r="AU75" s="60"/>
      <c r="AV75" s="60"/>
      <c r="AW75" s="60"/>
    </row>
    <row r="76" spans="2:49">
      <c r="B76" s="40"/>
      <c r="C76" s="2"/>
      <c r="D76" s="2"/>
      <c r="E76" s="2"/>
      <c r="F76" s="2"/>
      <c r="G76" s="2"/>
      <c r="H76" s="2"/>
      <c r="K76" s="52"/>
      <c r="L76" s="114"/>
      <c r="M76" s="114"/>
      <c r="N76" s="114"/>
      <c r="O76" s="114"/>
      <c r="P76" s="114"/>
      <c r="Q76" s="114"/>
      <c r="R76" s="21"/>
      <c r="T76" s="40"/>
      <c r="U76" s="40"/>
      <c r="V76" s="40"/>
      <c r="W76" s="40"/>
      <c r="X76" s="40"/>
      <c r="Y76" s="40"/>
      <c r="AB76" s="60"/>
      <c r="AC76" s="60"/>
      <c r="AD76" s="60"/>
      <c r="AE76" s="60"/>
      <c r="AF76" s="60"/>
      <c r="AG76" s="60"/>
      <c r="AJ76" s="60"/>
      <c r="AK76" s="60"/>
      <c r="AL76" s="60"/>
      <c r="AM76" s="60"/>
      <c r="AN76" s="60"/>
      <c r="AO76" s="60"/>
      <c r="AP76" s="61"/>
      <c r="AR76" s="60"/>
      <c r="AS76" s="60"/>
      <c r="AT76" s="60"/>
      <c r="AU76" s="60"/>
      <c r="AV76" s="60"/>
      <c r="AW76" s="60"/>
    </row>
    <row r="77" spans="2:49">
      <c r="B77" s="40"/>
      <c r="C77" s="2"/>
      <c r="D77" s="2"/>
      <c r="E77" s="2"/>
      <c r="F77" s="2"/>
      <c r="G77" s="2"/>
      <c r="H77" s="2"/>
      <c r="K77" s="52"/>
      <c r="L77" s="114"/>
      <c r="M77" s="114"/>
      <c r="N77" s="114"/>
      <c r="O77" s="114"/>
      <c r="P77" s="114"/>
      <c r="Q77" s="114"/>
      <c r="R77" s="21"/>
      <c r="T77" s="40"/>
      <c r="U77" s="40"/>
      <c r="V77" s="40"/>
      <c r="W77" s="40"/>
      <c r="X77" s="40"/>
      <c r="Y77" s="40"/>
      <c r="AB77" s="60"/>
      <c r="AC77" s="60"/>
      <c r="AD77" s="60"/>
      <c r="AE77" s="60"/>
      <c r="AF77" s="60"/>
      <c r="AG77" s="60"/>
      <c r="AJ77" s="60"/>
      <c r="AK77" s="60"/>
      <c r="AL77" s="60"/>
      <c r="AM77" s="60"/>
      <c r="AN77" s="60"/>
      <c r="AO77" s="60"/>
      <c r="AP77" s="61"/>
      <c r="AR77" s="60"/>
      <c r="AS77" s="60"/>
      <c r="AT77" s="60"/>
      <c r="AU77" s="60"/>
      <c r="AV77" s="60"/>
      <c r="AW77" s="60"/>
    </row>
    <row r="78" spans="2:49">
      <c r="B78" s="40"/>
      <c r="C78" s="2"/>
      <c r="D78" s="2"/>
      <c r="E78" s="2"/>
      <c r="F78" s="2"/>
      <c r="G78" s="2"/>
      <c r="H78" s="2"/>
      <c r="K78" s="52"/>
      <c r="L78" s="114"/>
      <c r="M78" s="114"/>
      <c r="N78" s="114"/>
      <c r="O78" s="114"/>
      <c r="P78" s="114"/>
      <c r="Q78" s="114"/>
      <c r="R78" s="21"/>
      <c r="T78" s="40"/>
      <c r="U78" s="40"/>
      <c r="V78" s="40"/>
      <c r="W78" s="40"/>
      <c r="X78" s="40"/>
      <c r="Y78" s="40"/>
      <c r="AB78" s="60"/>
      <c r="AC78" s="60"/>
      <c r="AD78" s="60"/>
      <c r="AE78" s="60"/>
      <c r="AF78" s="60"/>
      <c r="AG78" s="60"/>
      <c r="AJ78" s="60"/>
      <c r="AK78" s="60"/>
      <c r="AL78" s="60"/>
      <c r="AM78" s="60"/>
      <c r="AN78" s="60"/>
      <c r="AO78" s="60"/>
      <c r="AP78" s="61"/>
      <c r="AR78" s="60"/>
      <c r="AS78" s="60"/>
      <c r="AT78" s="60"/>
      <c r="AU78" s="60"/>
      <c r="AV78" s="60"/>
      <c r="AW78" s="60"/>
    </row>
    <row r="79" spans="2:49">
      <c r="B79" s="40"/>
      <c r="C79" s="2"/>
      <c r="D79" s="2"/>
      <c r="E79" s="2"/>
      <c r="F79" s="2"/>
      <c r="G79" s="2"/>
      <c r="H79" s="2"/>
      <c r="K79" s="52"/>
      <c r="L79" s="114"/>
      <c r="M79" s="114"/>
      <c r="N79" s="114"/>
      <c r="O79" s="114"/>
      <c r="P79" s="114"/>
      <c r="Q79" s="114"/>
      <c r="R79" s="21"/>
      <c r="T79" s="40"/>
      <c r="U79" s="40"/>
      <c r="V79" s="40"/>
      <c r="W79" s="40"/>
      <c r="X79" s="40"/>
      <c r="Y79" s="40"/>
      <c r="AB79" s="60"/>
      <c r="AC79" s="60"/>
      <c r="AD79" s="60"/>
      <c r="AE79" s="60"/>
      <c r="AF79" s="60"/>
      <c r="AG79" s="60"/>
      <c r="AJ79" s="60"/>
      <c r="AK79" s="60"/>
      <c r="AL79" s="60"/>
      <c r="AM79" s="60"/>
      <c r="AN79" s="60"/>
      <c r="AO79" s="60"/>
      <c r="AP79" s="61"/>
      <c r="AR79" s="60"/>
      <c r="AS79" s="60"/>
      <c r="AT79" s="60"/>
      <c r="AU79" s="60"/>
      <c r="AV79" s="60"/>
      <c r="AW79" s="60"/>
    </row>
    <row r="80" spans="2:49">
      <c r="B80" s="40"/>
      <c r="C80" s="2"/>
      <c r="D80" s="2"/>
      <c r="E80" s="2"/>
      <c r="F80" s="2"/>
      <c r="G80" s="2"/>
      <c r="H80" s="2"/>
      <c r="K80" s="52"/>
      <c r="L80" s="114"/>
      <c r="M80" s="114"/>
      <c r="N80" s="114"/>
      <c r="O80" s="114"/>
      <c r="P80" s="114"/>
      <c r="Q80" s="114"/>
      <c r="R80" s="21"/>
      <c r="T80" s="40"/>
      <c r="U80" s="40"/>
      <c r="V80" s="40"/>
      <c r="W80" s="40"/>
      <c r="X80" s="40"/>
      <c r="Y80" s="40"/>
      <c r="AB80" s="60"/>
      <c r="AC80" s="60"/>
      <c r="AD80" s="60"/>
      <c r="AE80" s="60"/>
      <c r="AF80" s="60"/>
      <c r="AG80" s="60"/>
      <c r="AJ80" s="60"/>
      <c r="AK80" s="60"/>
      <c r="AL80" s="60"/>
      <c r="AM80" s="60"/>
      <c r="AN80" s="60"/>
      <c r="AO80" s="60"/>
      <c r="AP80" s="61"/>
      <c r="AR80" s="60"/>
      <c r="AS80" s="60"/>
      <c r="AT80" s="60"/>
      <c r="AU80" s="60"/>
      <c r="AV80" s="60"/>
      <c r="AW80" s="60"/>
    </row>
    <row r="81" spans="2:49">
      <c r="B81" s="40"/>
      <c r="C81" s="2"/>
      <c r="D81" s="2"/>
      <c r="E81" s="2"/>
      <c r="F81" s="2"/>
      <c r="G81" s="2"/>
      <c r="H81" s="2"/>
      <c r="K81" s="52"/>
      <c r="L81" s="114"/>
      <c r="M81" s="114"/>
      <c r="N81" s="114"/>
      <c r="O81" s="114"/>
      <c r="P81" s="114"/>
      <c r="Q81" s="114"/>
      <c r="R81" s="21"/>
      <c r="T81" s="40"/>
      <c r="U81" s="40"/>
      <c r="V81" s="40"/>
      <c r="W81" s="40"/>
      <c r="X81" s="40"/>
      <c r="Y81" s="40"/>
      <c r="AB81" s="60"/>
      <c r="AC81" s="60"/>
      <c r="AD81" s="60"/>
      <c r="AE81" s="60"/>
      <c r="AF81" s="60"/>
      <c r="AG81" s="60"/>
      <c r="AJ81" s="60"/>
      <c r="AK81" s="60"/>
      <c r="AL81" s="60"/>
      <c r="AM81" s="60"/>
      <c r="AN81" s="60"/>
      <c r="AO81" s="60"/>
      <c r="AP81" s="61"/>
      <c r="AR81" s="60"/>
      <c r="AS81" s="60"/>
      <c r="AT81" s="60"/>
      <c r="AU81" s="60"/>
      <c r="AV81" s="60"/>
      <c r="AW81" s="60"/>
    </row>
    <row r="82" spans="2:49">
      <c r="B82" s="40"/>
      <c r="C82" s="2"/>
      <c r="D82" s="2"/>
      <c r="E82" s="2"/>
      <c r="F82" s="2"/>
      <c r="G82" s="2"/>
      <c r="H82" s="2"/>
      <c r="K82" s="52"/>
      <c r="L82" s="114"/>
      <c r="M82" s="114"/>
      <c r="N82" s="114"/>
      <c r="O82" s="114"/>
      <c r="P82" s="114"/>
      <c r="Q82" s="114"/>
      <c r="R82" s="21"/>
      <c r="T82" s="40"/>
      <c r="U82" s="40"/>
      <c r="V82" s="40"/>
      <c r="W82" s="40"/>
      <c r="X82" s="40"/>
      <c r="Y82" s="40"/>
      <c r="AB82" s="60"/>
      <c r="AC82" s="60"/>
      <c r="AD82" s="60"/>
      <c r="AE82" s="60"/>
      <c r="AF82" s="60"/>
      <c r="AG82" s="60"/>
      <c r="AJ82" s="60"/>
      <c r="AK82" s="60"/>
      <c r="AL82" s="60"/>
      <c r="AM82" s="60"/>
      <c r="AN82" s="60"/>
      <c r="AO82" s="60"/>
      <c r="AP82" s="61"/>
      <c r="AR82" s="60"/>
      <c r="AS82" s="60"/>
      <c r="AT82" s="60"/>
      <c r="AU82" s="60"/>
      <c r="AV82" s="60"/>
      <c r="AW82" s="60"/>
    </row>
    <row r="83" spans="2:49">
      <c r="B83" s="40"/>
      <c r="C83" s="2"/>
      <c r="D83" s="2"/>
      <c r="E83" s="2"/>
      <c r="F83" s="2"/>
      <c r="G83" s="2"/>
      <c r="H83" s="2"/>
      <c r="K83" s="52"/>
      <c r="L83" s="114"/>
      <c r="M83" s="114"/>
      <c r="N83" s="114"/>
      <c r="O83" s="114"/>
      <c r="P83" s="114"/>
      <c r="Q83" s="114"/>
      <c r="R83" s="21"/>
      <c r="T83" s="40"/>
      <c r="U83" s="40"/>
      <c r="V83" s="40"/>
      <c r="W83" s="40"/>
      <c r="X83" s="40"/>
      <c r="Y83" s="40"/>
      <c r="AB83" s="60"/>
      <c r="AC83" s="60"/>
      <c r="AD83" s="60"/>
      <c r="AE83" s="60"/>
      <c r="AF83" s="60"/>
      <c r="AG83" s="60"/>
      <c r="AJ83" s="60"/>
      <c r="AK83" s="60"/>
      <c r="AL83" s="60"/>
      <c r="AM83" s="60"/>
      <c r="AN83" s="60"/>
      <c r="AO83" s="60"/>
      <c r="AP83" s="61"/>
      <c r="AR83" s="60"/>
      <c r="AS83" s="60"/>
      <c r="AT83" s="60"/>
      <c r="AU83" s="60"/>
      <c r="AV83" s="60"/>
      <c r="AW83" s="60"/>
    </row>
    <row r="84" spans="2:49">
      <c r="B84" s="40"/>
      <c r="C84" s="2"/>
      <c r="D84" s="2"/>
      <c r="E84" s="2"/>
      <c r="F84" s="2"/>
      <c r="G84" s="2"/>
      <c r="H84" s="2"/>
      <c r="K84" s="52"/>
      <c r="L84" s="114"/>
      <c r="M84" s="114"/>
      <c r="N84" s="114"/>
      <c r="O84" s="114"/>
      <c r="P84" s="114"/>
      <c r="Q84" s="114"/>
      <c r="R84" s="21"/>
      <c r="T84" s="40"/>
      <c r="U84" s="40"/>
      <c r="V84" s="40"/>
      <c r="W84" s="40"/>
      <c r="X84" s="40"/>
      <c r="Y84" s="40"/>
      <c r="AB84" s="60"/>
      <c r="AC84" s="60"/>
      <c r="AD84" s="60"/>
      <c r="AE84" s="60"/>
      <c r="AF84" s="60"/>
      <c r="AG84" s="60"/>
      <c r="AJ84" s="60"/>
      <c r="AK84" s="60"/>
      <c r="AL84" s="60"/>
      <c r="AM84" s="60"/>
      <c r="AN84" s="60"/>
      <c r="AO84" s="60"/>
      <c r="AP84" s="61"/>
      <c r="AR84" s="60"/>
      <c r="AS84" s="60"/>
      <c r="AT84" s="60"/>
      <c r="AU84" s="60"/>
      <c r="AV84" s="60"/>
      <c r="AW84" s="60"/>
    </row>
    <row r="85" spans="2:49">
      <c r="B85" s="40"/>
      <c r="C85" s="2"/>
      <c r="D85" s="2"/>
      <c r="E85" s="2"/>
      <c r="F85" s="2"/>
      <c r="G85" s="2"/>
      <c r="H85" s="2"/>
      <c r="K85" s="52"/>
      <c r="L85" s="114"/>
      <c r="M85" s="114"/>
      <c r="N85" s="114"/>
      <c r="O85" s="114"/>
      <c r="P85" s="114"/>
      <c r="Q85" s="114"/>
      <c r="R85" s="21"/>
      <c r="T85" s="40"/>
      <c r="U85" s="40"/>
      <c r="V85" s="40"/>
      <c r="W85" s="40"/>
      <c r="X85" s="40"/>
      <c r="Y85" s="40"/>
      <c r="AB85" s="60"/>
      <c r="AC85" s="60"/>
      <c r="AD85" s="60"/>
      <c r="AE85" s="60"/>
      <c r="AF85" s="60"/>
      <c r="AG85" s="60"/>
      <c r="AJ85" s="60"/>
      <c r="AK85" s="60"/>
      <c r="AL85" s="60"/>
      <c r="AM85" s="60"/>
      <c r="AN85" s="60"/>
      <c r="AO85" s="60"/>
      <c r="AP85" s="61"/>
      <c r="AR85" s="60"/>
      <c r="AS85" s="60"/>
      <c r="AT85" s="60"/>
      <c r="AU85" s="60"/>
      <c r="AV85" s="60"/>
      <c r="AW85" s="60"/>
    </row>
    <row r="86" spans="2:49">
      <c r="B86" s="40"/>
      <c r="C86" s="2"/>
      <c r="D86" s="2"/>
      <c r="E86" s="2"/>
      <c r="F86" s="2"/>
      <c r="G86" s="2"/>
      <c r="H86" s="2"/>
      <c r="K86" s="52"/>
      <c r="L86" s="114"/>
      <c r="M86" s="114"/>
      <c r="N86" s="114"/>
      <c r="O86" s="114"/>
      <c r="P86" s="114"/>
      <c r="Q86" s="114"/>
      <c r="R86" s="21"/>
      <c r="T86" s="40"/>
      <c r="U86" s="40"/>
      <c r="V86" s="40"/>
      <c r="W86" s="40"/>
      <c r="X86" s="40"/>
      <c r="Y86" s="40"/>
      <c r="AB86" s="60"/>
      <c r="AC86" s="60"/>
      <c r="AD86" s="60"/>
      <c r="AE86" s="60"/>
      <c r="AF86" s="60"/>
      <c r="AG86" s="60"/>
      <c r="AJ86" s="60"/>
      <c r="AK86" s="60"/>
      <c r="AL86" s="60"/>
      <c r="AM86" s="60"/>
      <c r="AN86" s="60"/>
      <c r="AO86" s="60"/>
      <c r="AP86" s="61"/>
      <c r="AR86" s="60"/>
      <c r="AS86" s="60"/>
      <c r="AT86" s="60"/>
      <c r="AU86" s="60"/>
      <c r="AV86" s="60"/>
      <c r="AW86" s="60"/>
    </row>
    <row r="87" spans="2:49">
      <c r="B87" s="40"/>
      <c r="C87" s="2"/>
      <c r="D87" s="2"/>
      <c r="E87" s="2"/>
      <c r="F87" s="2"/>
      <c r="G87" s="2"/>
      <c r="H87" s="2"/>
      <c r="K87" s="52"/>
      <c r="L87" s="114"/>
      <c r="M87" s="114"/>
      <c r="N87" s="114"/>
      <c r="O87" s="114"/>
      <c r="P87" s="114"/>
      <c r="Q87" s="114"/>
      <c r="R87" s="21"/>
      <c r="T87" s="40"/>
      <c r="U87" s="40"/>
      <c r="V87" s="40"/>
      <c r="W87" s="40"/>
      <c r="X87" s="40"/>
      <c r="Y87" s="40"/>
      <c r="AB87" s="60"/>
      <c r="AC87" s="60"/>
      <c r="AD87" s="60"/>
      <c r="AE87" s="60"/>
      <c r="AF87" s="60"/>
      <c r="AG87" s="60"/>
      <c r="AJ87" s="60"/>
      <c r="AK87" s="60"/>
      <c r="AL87" s="60"/>
      <c r="AM87" s="60"/>
      <c r="AN87" s="60"/>
      <c r="AO87" s="60"/>
      <c r="AP87" s="61"/>
      <c r="AR87" s="60"/>
      <c r="AS87" s="60"/>
      <c r="AT87" s="60"/>
      <c r="AU87" s="60"/>
      <c r="AV87" s="60"/>
      <c r="AW87" s="60"/>
    </row>
    <row r="88" spans="2:49">
      <c r="B88" s="40"/>
      <c r="C88" s="2"/>
      <c r="D88" s="2"/>
      <c r="E88" s="2"/>
      <c r="F88" s="2"/>
      <c r="G88" s="2"/>
      <c r="H88" s="2"/>
      <c r="K88" s="52"/>
      <c r="L88" s="114"/>
      <c r="M88" s="114"/>
      <c r="N88" s="114"/>
      <c r="O88" s="114"/>
      <c r="P88" s="114"/>
      <c r="Q88" s="114"/>
      <c r="R88" s="21"/>
      <c r="T88" s="40"/>
      <c r="U88" s="40"/>
      <c r="V88" s="40"/>
      <c r="W88" s="40"/>
      <c r="X88" s="40"/>
      <c r="Y88" s="40"/>
      <c r="AB88" s="60"/>
      <c r="AC88" s="60"/>
      <c r="AD88" s="60"/>
      <c r="AE88" s="60"/>
      <c r="AF88" s="60"/>
      <c r="AG88" s="60"/>
      <c r="AJ88" s="60"/>
      <c r="AK88" s="60"/>
      <c r="AL88" s="60"/>
      <c r="AM88" s="60"/>
      <c r="AN88" s="60"/>
      <c r="AO88" s="60"/>
      <c r="AP88" s="61"/>
      <c r="AR88" s="60"/>
      <c r="AS88" s="60"/>
      <c r="AT88" s="60"/>
      <c r="AU88" s="60"/>
      <c r="AV88" s="60"/>
      <c r="AW88" s="60"/>
    </row>
    <row r="89" spans="2:49">
      <c r="B89" s="40"/>
      <c r="C89" s="2"/>
      <c r="D89" s="2"/>
      <c r="E89" s="2"/>
      <c r="F89" s="2"/>
      <c r="G89" s="2"/>
      <c r="H89" s="2"/>
      <c r="K89" s="52"/>
      <c r="L89" s="114"/>
      <c r="M89" s="114"/>
      <c r="N89" s="114"/>
      <c r="O89" s="114"/>
      <c r="P89" s="114"/>
      <c r="Q89" s="114"/>
      <c r="R89" s="21"/>
      <c r="T89" s="40"/>
      <c r="U89" s="40"/>
      <c r="V89" s="40"/>
      <c r="W89" s="40"/>
      <c r="X89" s="40"/>
      <c r="Y89" s="40"/>
      <c r="AB89" s="60"/>
      <c r="AC89" s="60"/>
      <c r="AD89" s="60"/>
      <c r="AE89" s="60"/>
      <c r="AF89" s="60"/>
      <c r="AG89" s="60"/>
      <c r="AJ89" s="60"/>
      <c r="AK89" s="60"/>
      <c r="AL89" s="60"/>
      <c r="AM89" s="60"/>
      <c r="AN89" s="60"/>
      <c r="AO89" s="60"/>
      <c r="AP89" s="61"/>
      <c r="AR89" s="60"/>
      <c r="AS89" s="60"/>
      <c r="AT89" s="60"/>
      <c r="AU89" s="60"/>
      <c r="AV89" s="60"/>
      <c r="AW89" s="60"/>
    </row>
    <row r="90" spans="2:49">
      <c r="B90" s="40"/>
      <c r="C90" s="2"/>
      <c r="D90" s="2"/>
      <c r="E90" s="2"/>
      <c r="F90" s="2"/>
      <c r="G90" s="2"/>
      <c r="H90" s="2"/>
      <c r="K90" s="52"/>
      <c r="L90" s="114"/>
      <c r="M90" s="114"/>
      <c r="N90" s="114"/>
      <c r="O90" s="114"/>
      <c r="P90" s="114"/>
      <c r="Q90" s="114"/>
      <c r="R90" s="21"/>
      <c r="T90" s="40"/>
      <c r="U90" s="40"/>
      <c r="V90" s="40"/>
      <c r="W90" s="40"/>
      <c r="X90" s="40"/>
      <c r="Y90" s="40"/>
      <c r="AB90" s="60"/>
      <c r="AC90" s="60"/>
      <c r="AD90" s="60"/>
      <c r="AE90" s="60"/>
      <c r="AF90" s="60"/>
      <c r="AG90" s="60"/>
      <c r="AJ90" s="60"/>
      <c r="AK90" s="60"/>
      <c r="AL90" s="60"/>
      <c r="AM90" s="60"/>
      <c r="AN90" s="60"/>
      <c r="AO90" s="60"/>
      <c r="AP90" s="61"/>
      <c r="AR90" s="60"/>
      <c r="AS90" s="60"/>
      <c r="AT90" s="60"/>
      <c r="AU90" s="60"/>
      <c r="AV90" s="60"/>
      <c r="AW90" s="60"/>
    </row>
    <row r="91" spans="2:49">
      <c r="B91" s="40"/>
      <c r="C91" s="2"/>
      <c r="D91" s="2"/>
      <c r="E91" s="2"/>
      <c r="F91" s="2"/>
      <c r="G91" s="2"/>
      <c r="H91" s="2"/>
      <c r="K91" s="52"/>
      <c r="L91" s="114"/>
      <c r="M91" s="114"/>
      <c r="N91" s="114"/>
      <c r="O91" s="114"/>
      <c r="P91" s="114"/>
      <c r="Q91" s="114"/>
      <c r="R91" s="21"/>
      <c r="T91" s="40"/>
      <c r="U91" s="40"/>
      <c r="V91" s="40"/>
      <c r="W91" s="40"/>
      <c r="X91" s="40"/>
      <c r="Y91" s="40"/>
      <c r="AB91" s="60"/>
      <c r="AC91" s="60"/>
      <c r="AD91" s="60"/>
      <c r="AE91" s="60"/>
      <c r="AF91" s="60"/>
      <c r="AG91" s="60"/>
      <c r="AJ91" s="60"/>
      <c r="AK91" s="60"/>
      <c r="AL91" s="60"/>
      <c r="AM91" s="60"/>
      <c r="AN91" s="60"/>
      <c r="AO91" s="60"/>
      <c r="AP91" s="61"/>
      <c r="AR91" s="60"/>
      <c r="AS91" s="60"/>
      <c r="AT91" s="60"/>
      <c r="AU91" s="60"/>
      <c r="AV91" s="60"/>
      <c r="AW91" s="60"/>
    </row>
    <row r="92" spans="2:49">
      <c r="B92" s="40"/>
      <c r="C92" s="2"/>
      <c r="D92" s="2"/>
      <c r="E92" s="2"/>
      <c r="F92" s="2"/>
      <c r="G92" s="2"/>
      <c r="H92" s="2"/>
      <c r="K92" s="52"/>
      <c r="L92" s="114"/>
      <c r="M92" s="114"/>
      <c r="N92" s="114"/>
      <c r="O92" s="114"/>
      <c r="P92" s="114"/>
      <c r="Q92" s="114"/>
      <c r="R92" s="21"/>
      <c r="T92" s="40"/>
      <c r="U92" s="40"/>
      <c r="V92" s="40"/>
      <c r="W92" s="40"/>
      <c r="X92" s="40"/>
      <c r="Y92" s="40"/>
      <c r="AB92" s="60"/>
      <c r="AC92" s="60"/>
      <c r="AD92" s="60"/>
      <c r="AE92" s="60"/>
      <c r="AF92" s="60"/>
      <c r="AG92" s="60"/>
      <c r="AJ92" s="60"/>
      <c r="AK92" s="60"/>
      <c r="AL92" s="60"/>
      <c r="AM92" s="60"/>
      <c r="AN92" s="60"/>
      <c r="AO92" s="60"/>
      <c r="AP92" s="61"/>
      <c r="AR92" s="60"/>
      <c r="AS92" s="60"/>
      <c r="AT92" s="60"/>
      <c r="AU92" s="60"/>
      <c r="AV92" s="60"/>
      <c r="AW92" s="60"/>
    </row>
    <row r="93" spans="2:49">
      <c r="B93" s="40"/>
      <c r="C93" s="2"/>
      <c r="D93" s="2"/>
      <c r="E93" s="2"/>
      <c r="F93" s="2"/>
      <c r="G93" s="2"/>
      <c r="H93" s="2"/>
      <c r="K93" s="52"/>
      <c r="L93" s="114"/>
      <c r="M93" s="114"/>
      <c r="N93" s="114"/>
      <c r="O93" s="114"/>
      <c r="P93" s="114"/>
      <c r="Q93" s="114"/>
      <c r="R93" s="21"/>
      <c r="T93" s="40"/>
      <c r="U93" s="40"/>
      <c r="V93" s="40"/>
      <c r="W93" s="40"/>
      <c r="X93" s="40"/>
      <c r="Y93" s="40"/>
      <c r="AB93" s="60"/>
      <c r="AC93" s="60"/>
      <c r="AD93" s="60"/>
      <c r="AE93" s="60"/>
      <c r="AF93" s="60"/>
      <c r="AG93" s="60"/>
      <c r="AJ93" s="60"/>
      <c r="AK93" s="60"/>
      <c r="AL93" s="60"/>
      <c r="AM93" s="60"/>
      <c r="AN93" s="60"/>
      <c r="AO93" s="60"/>
      <c r="AP93" s="61"/>
      <c r="AR93" s="60"/>
      <c r="AS93" s="60"/>
      <c r="AT93" s="60"/>
      <c r="AU93" s="60"/>
      <c r="AV93" s="60"/>
      <c r="AW93" s="60"/>
    </row>
    <row r="94" spans="2:49">
      <c r="B94" s="40"/>
      <c r="C94" s="2"/>
      <c r="D94" s="2"/>
      <c r="E94" s="2"/>
      <c r="F94" s="2"/>
      <c r="G94" s="2"/>
      <c r="H94" s="2"/>
      <c r="K94" s="52"/>
      <c r="L94" s="114"/>
      <c r="M94" s="114"/>
      <c r="N94" s="114"/>
      <c r="O94" s="114"/>
      <c r="P94" s="114"/>
      <c r="Q94" s="114"/>
      <c r="R94" s="21"/>
      <c r="T94" s="40"/>
      <c r="U94" s="40"/>
      <c r="V94" s="40"/>
      <c r="W94" s="40"/>
      <c r="X94" s="40"/>
      <c r="Y94" s="40"/>
      <c r="AB94" s="60"/>
      <c r="AC94" s="60"/>
      <c r="AD94" s="60"/>
      <c r="AE94" s="60"/>
      <c r="AF94" s="60"/>
      <c r="AG94" s="60"/>
      <c r="AJ94" s="60"/>
      <c r="AK94" s="60"/>
      <c r="AL94" s="60"/>
      <c r="AM94" s="60"/>
      <c r="AN94" s="60"/>
      <c r="AO94" s="60"/>
      <c r="AP94" s="61"/>
      <c r="AR94" s="60"/>
      <c r="AS94" s="60"/>
      <c r="AT94" s="60"/>
      <c r="AU94" s="60"/>
      <c r="AV94" s="60"/>
      <c r="AW94" s="60"/>
    </row>
    <row r="95" spans="2:49">
      <c r="B95" s="40"/>
      <c r="C95" s="2"/>
      <c r="D95" s="2"/>
      <c r="E95" s="2"/>
      <c r="F95" s="2"/>
      <c r="G95" s="2"/>
      <c r="H95" s="2"/>
      <c r="K95" s="52"/>
      <c r="L95" s="114"/>
      <c r="M95" s="114"/>
      <c r="N95" s="114"/>
      <c r="O95" s="114"/>
      <c r="P95" s="114"/>
      <c r="Q95" s="114"/>
      <c r="R95" s="21"/>
      <c r="T95" s="40"/>
      <c r="U95" s="40"/>
      <c r="V95" s="40"/>
      <c r="W95" s="40"/>
      <c r="X95" s="40"/>
      <c r="Y95" s="40"/>
      <c r="AB95" s="60"/>
      <c r="AC95" s="60"/>
      <c r="AD95" s="60"/>
      <c r="AE95" s="60"/>
      <c r="AF95" s="60"/>
      <c r="AG95" s="60"/>
      <c r="AJ95" s="60"/>
      <c r="AK95" s="60"/>
      <c r="AL95" s="60"/>
      <c r="AM95" s="60"/>
      <c r="AN95" s="60"/>
      <c r="AO95" s="60"/>
      <c r="AP95" s="61"/>
      <c r="AR95" s="60"/>
      <c r="AS95" s="60"/>
      <c r="AT95" s="60"/>
      <c r="AU95" s="60"/>
      <c r="AV95" s="60"/>
      <c r="AW95" s="60"/>
    </row>
    <row r="96" spans="2:49">
      <c r="B96" s="40"/>
      <c r="C96" s="2"/>
      <c r="D96" s="2"/>
      <c r="E96" s="2"/>
      <c r="F96" s="2"/>
      <c r="G96" s="2"/>
      <c r="H96" s="2"/>
      <c r="K96" s="52"/>
      <c r="L96" s="114"/>
      <c r="M96" s="114"/>
      <c r="N96" s="114"/>
      <c r="O96" s="114"/>
      <c r="P96" s="114"/>
      <c r="Q96" s="114"/>
      <c r="R96" s="21"/>
      <c r="T96" s="40"/>
      <c r="U96" s="40"/>
      <c r="V96" s="40"/>
      <c r="W96" s="40"/>
      <c r="X96" s="40"/>
      <c r="Y96" s="40"/>
      <c r="AB96" s="60"/>
      <c r="AC96" s="60"/>
      <c r="AD96" s="60"/>
      <c r="AE96" s="60"/>
      <c r="AF96" s="60"/>
      <c r="AG96" s="60"/>
      <c r="AJ96" s="60"/>
      <c r="AK96" s="60"/>
      <c r="AL96" s="60"/>
      <c r="AM96" s="60"/>
      <c r="AN96" s="60"/>
      <c r="AO96" s="60"/>
      <c r="AP96" s="61"/>
      <c r="AR96" s="60"/>
      <c r="AS96" s="60"/>
      <c r="AT96" s="60"/>
      <c r="AU96" s="60"/>
      <c r="AV96" s="60"/>
      <c r="AW96" s="60"/>
    </row>
    <row r="97" spans="2:49">
      <c r="B97" s="40"/>
      <c r="C97" s="2"/>
      <c r="D97" s="2"/>
      <c r="E97" s="2"/>
      <c r="F97" s="2"/>
      <c r="G97" s="2"/>
      <c r="H97" s="2"/>
      <c r="K97" s="52"/>
      <c r="L97" s="114"/>
      <c r="M97" s="114"/>
      <c r="N97" s="114"/>
      <c r="O97" s="114"/>
      <c r="P97" s="114"/>
      <c r="Q97" s="114"/>
      <c r="R97" s="21"/>
      <c r="T97" s="40"/>
      <c r="U97" s="40"/>
      <c r="V97" s="40"/>
      <c r="W97" s="40"/>
      <c r="X97" s="40"/>
      <c r="Y97" s="40"/>
      <c r="AB97" s="60"/>
      <c r="AC97" s="60"/>
      <c r="AD97" s="60"/>
      <c r="AE97" s="60"/>
      <c r="AF97" s="60"/>
      <c r="AG97" s="60"/>
      <c r="AJ97" s="60"/>
      <c r="AK97" s="60"/>
      <c r="AL97" s="60"/>
      <c r="AM97" s="60"/>
      <c r="AN97" s="60"/>
      <c r="AO97" s="60"/>
      <c r="AP97" s="61"/>
      <c r="AR97" s="60"/>
      <c r="AS97" s="60"/>
      <c r="AT97" s="60"/>
      <c r="AU97" s="60"/>
      <c r="AV97" s="60"/>
      <c r="AW97" s="60"/>
    </row>
    <row r="98" spans="2:49">
      <c r="B98" s="40"/>
      <c r="C98" s="2"/>
      <c r="D98" s="2"/>
      <c r="E98" s="2"/>
      <c r="F98" s="2"/>
      <c r="G98" s="2"/>
      <c r="H98" s="2"/>
      <c r="K98" s="52"/>
      <c r="L98" s="114"/>
      <c r="M98" s="114"/>
      <c r="N98" s="114"/>
      <c r="O98" s="114"/>
      <c r="P98" s="114"/>
      <c r="Q98" s="114"/>
      <c r="R98" s="21"/>
      <c r="T98" s="40"/>
      <c r="U98" s="40"/>
      <c r="V98" s="40"/>
      <c r="W98" s="40"/>
      <c r="X98" s="40"/>
      <c r="Y98" s="40"/>
      <c r="AB98" s="60"/>
      <c r="AC98" s="60"/>
      <c r="AD98" s="60"/>
      <c r="AE98" s="60"/>
      <c r="AF98" s="60"/>
      <c r="AG98" s="60"/>
      <c r="AJ98" s="60"/>
      <c r="AK98" s="60"/>
      <c r="AL98" s="60"/>
      <c r="AM98" s="60"/>
      <c r="AN98" s="60"/>
      <c r="AO98" s="60"/>
      <c r="AP98" s="61"/>
      <c r="AR98" s="60"/>
      <c r="AS98" s="60"/>
      <c r="AT98" s="60"/>
      <c r="AU98" s="60"/>
      <c r="AV98" s="60"/>
      <c r="AW98" s="60"/>
    </row>
    <row r="99" spans="2:49">
      <c r="B99" s="40"/>
      <c r="C99" s="2"/>
      <c r="D99" s="2"/>
      <c r="E99" s="2"/>
      <c r="F99" s="2"/>
      <c r="G99" s="2"/>
      <c r="H99" s="2"/>
      <c r="K99" s="52"/>
      <c r="L99" s="114"/>
      <c r="M99" s="114"/>
      <c r="N99" s="114"/>
      <c r="O99" s="114"/>
      <c r="P99" s="114"/>
      <c r="Q99" s="114"/>
      <c r="R99" s="21"/>
      <c r="T99" s="40"/>
      <c r="U99" s="40"/>
      <c r="V99" s="40"/>
      <c r="W99" s="40"/>
      <c r="X99" s="40"/>
      <c r="Y99" s="40"/>
      <c r="AB99" s="60"/>
      <c r="AC99" s="60"/>
      <c r="AD99" s="60"/>
      <c r="AE99" s="60"/>
      <c r="AF99" s="60"/>
      <c r="AG99" s="60"/>
      <c r="AJ99" s="60"/>
      <c r="AK99" s="60"/>
      <c r="AL99" s="60"/>
      <c r="AM99" s="60"/>
      <c r="AN99" s="60"/>
      <c r="AO99" s="60"/>
      <c r="AP99" s="61"/>
      <c r="AR99" s="60"/>
      <c r="AS99" s="60"/>
      <c r="AT99" s="60"/>
      <c r="AU99" s="60"/>
      <c r="AV99" s="60"/>
      <c r="AW99" s="60"/>
    </row>
    <row r="100" spans="2:49">
      <c r="B100" s="40"/>
      <c r="C100" s="2"/>
      <c r="D100" s="2"/>
      <c r="E100" s="2"/>
      <c r="F100" s="2"/>
      <c r="G100" s="2"/>
      <c r="H100" s="2"/>
      <c r="K100" s="52"/>
      <c r="L100" s="114"/>
      <c r="M100" s="114"/>
      <c r="N100" s="114"/>
      <c r="O100" s="114"/>
      <c r="P100" s="114"/>
      <c r="Q100" s="114"/>
      <c r="R100" s="21"/>
      <c r="T100" s="40"/>
      <c r="U100" s="40"/>
      <c r="V100" s="40"/>
      <c r="W100" s="40"/>
      <c r="X100" s="40"/>
      <c r="Y100" s="40"/>
      <c r="AB100" s="60"/>
      <c r="AC100" s="60"/>
      <c r="AD100" s="60"/>
      <c r="AE100" s="60"/>
      <c r="AF100" s="60"/>
      <c r="AG100" s="60"/>
      <c r="AJ100" s="60"/>
      <c r="AK100" s="60"/>
      <c r="AL100" s="60"/>
      <c r="AM100" s="60"/>
      <c r="AN100" s="60"/>
      <c r="AO100" s="60"/>
      <c r="AP100" s="61"/>
      <c r="AR100" s="60"/>
      <c r="AS100" s="60"/>
      <c r="AT100" s="60"/>
      <c r="AU100" s="60"/>
      <c r="AV100" s="60"/>
      <c r="AW100" s="60"/>
    </row>
    <row r="101" spans="2:49">
      <c r="B101" s="40"/>
      <c r="C101" s="2"/>
      <c r="D101" s="2"/>
      <c r="E101" s="2"/>
      <c r="F101" s="2"/>
      <c r="G101" s="2"/>
      <c r="H101" s="2"/>
      <c r="K101" s="52"/>
      <c r="L101" s="114"/>
      <c r="M101" s="114"/>
      <c r="N101" s="114"/>
      <c r="O101" s="114"/>
      <c r="P101" s="114"/>
      <c r="Q101" s="114"/>
      <c r="R101" s="21"/>
      <c r="T101" s="40"/>
      <c r="U101" s="40"/>
      <c r="V101" s="40"/>
      <c r="W101" s="40"/>
      <c r="X101" s="40"/>
      <c r="Y101" s="40"/>
      <c r="AB101" s="60"/>
      <c r="AC101" s="60"/>
      <c r="AD101" s="60"/>
      <c r="AE101" s="60"/>
      <c r="AF101" s="60"/>
      <c r="AG101" s="60"/>
      <c r="AJ101" s="60"/>
      <c r="AK101" s="60"/>
      <c r="AL101" s="60"/>
      <c r="AM101" s="60"/>
      <c r="AN101" s="60"/>
      <c r="AO101" s="60"/>
      <c r="AP101" s="61"/>
      <c r="AR101" s="60"/>
      <c r="AS101" s="60"/>
      <c r="AT101" s="60"/>
      <c r="AU101" s="60"/>
      <c r="AV101" s="60"/>
      <c r="AW101" s="60"/>
    </row>
    <row r="102" spans="2:49">
      <c r="B102" s="40"/>
      <c r="C102" s="2"/>
      <c r="D102" s="2"/>
      <c r="E102" s="2"/>
      <c r="F102" s="2"/>
      <c r="G102" s="2"/>
      <c r="H102" s="2"/>
      <c r="K102" s="52"/>
      <c r="L102" s="114"/>
      <c r="M102" s="114"/>
      <c r="N102" s="114"/>
      <c r="O102" s="114"/>
      <c r="P102" s="114"/>
      <c r="Q102" s="114"/>
      <c r="R102" s="21"/>
      <c r="T102" s="40"/>
      <c r="U102" s="40"/>
      <c r="V102" s="40"/>
      <c r="W102" s="40"/>
      <c r="X102" s="40"/>
      <c r="Y102" s="40"/>
      <c r="AB102" s="60"/>
      <c r="AC102" s="60"/>
      <c r="AD102" s="60"/>
      <c r="AE102" s="60"/>
      <c r="AF102" s="60"/>
      <c r="AG102" s="60"/>
      <c r="AJ102" s="60"/>
      <c r="AK102" s="60"/>
      <c r="AL102" s="60"/>
      <c r="AM102" s="60"/>
      <c r="AN102" s="60"/>
      <c r="AO102" s="60"/>
      <c r="AP102" s="61"/>
      <c r="AR102" s="60"/>
      <c r="AS102" s="60"/>
      <c r="AT102" s="60"/>
      <c r="AU102" s="60"/>
      <c r="AV102" s="60"/>
      <c r="AW102" s="60"/>
    </row>
    <row r="103" spans="2:49">
      <c r="B103" s="40"/>
      <c r="C103" s="2"/>
      <c r="D103" s="2"/>
      <c r="E103" s="2"/>
      <c r="F103" s="2"/>
      <c r="G103" s="2"/>
      <c r="H103" s="2"/>
      <c r="K103" s="52"/>
      <c r="L103" s="114"/>
      <c r="M103" s="114"/>
      <c r="N103" s="114"/>
      <c r="O103" s="114"/>
      <c r="P103" s="114"/>
      <c r="Q103" s="114"/>
      <c r="R103" s="21"/>
      <c r="T103" s="40"/>
      <c r="U103" s="40"/>
      <c r="V103" s="40"/>
      <c r="W103" s="40"/>
      <c r="X103" s="40"/>
      <c r="Y103" s="40"/>
      <c r="AB103" s="60"/>
      <c r="AC103" s="60"/>
      <c r="AD103" s="60"/>
      <c r="AE103" s="60"/>
      <c r="AF103" s="60"/>
      <c r="AG103" s="60"/>
      <c r="AJ103" s="60"/>
      <c r="AK103" s="60"/>
      <c r="AL103" s="60"/>
      <c r="AM103" s="60"/>
      <c r="AN103" s="60"/>
      <c r="AO103" s="60"/>
      <c r="AP103" s="61"/>
      <c r="AR103" s="60"/>
      <c r="AS103" s="60"/>
      <c r="AT103" s="60"/>
      <c r="AU103" s="60"/>
      <c r="AV103" s="60"/>
      <c r="AW103" s="60"/>
    </row>
    <row r="104" spans="2:49">
      <c r="B104" s="40"/>
      <c r="C104" s="2"/>
      <c r="D104" s="2"/>
      <c r="E104" s="2"/>
      <c r="F104" s="2"/>
      <c r="G104" s="2"/>
      <c r="H104" s="2"/>
      <c r="K104" s="52"/>
      <c r="L104" s="114"/>
      <c r="M104" s="114"/>
      <c r="N104" s="114"/>
      <c r="O104" s="114"/>
      <c r="P104" s="114"/>
      <c r="Q104" s="114"/>
      <c r="R104" s="21"/>
      <c r="T104" s="40"/>
      <c r="U104" s="40"/>
      <c r="V104" s="40"/>
      <c r="W104" s="40"/>
      <c r="X104" s="40"/>
      <c r="Y104" s="40"/>
      <c r="AB104" s="60"/>
      <c r="AC104" s="60"/>
      <c r="AD104" s="60"/>
      <c r="AE104" s="60"/>
      <c r="AF104" s="60"/>
      <c r="AG104" s="60"/>
      <c r="AJ104" s="60"/>
      <c r="AK104" s="60"/>
      <c r="AL104" s="60"/>
      <c r="AM104" s="60"/>
      <c r="AN104" s="60"/>
      <c r="AO104" s="60"/>
      <c r="AP104" s="61"/>
      <c r="AR104" s="60"/>
      <c r="AS104" s="60"/>
      <c r="AT104" s="60"/>
      <c r="AU104" s="60"/>
      <c r="AV104" s="60"/>
      <c r="AW104" s="60"/>
    </row>
    <row r="105" spans="2:49">
      <c r="B105" s="40"/>
      <c r="C105" s="2"/>
      <c r="D105" s="2"/>
      <c r="E105" s="2"/>
      <c r="F105" s="2"/>
      <c r="G105" s="2"/>
      <c r="H105" s="2"/>
      <c r="K105" s="52"/>
      <c r="L105" s="114"/>
      <c r="M105" s="114"/>
      <c r="N105" s="114"/>
      <c r="O105" s="114"/>
      <c r="P105" s="114"/>
      <c r="Q105" s="114"/>
      <c r="R105" s="21"/>
      <c r="T105" s="40"/>
      <c r="U105" s="40"/>
      <c r="V105" s="40"/>
      <c r="W105" s="40"/>
      <c r="X105" s="40"/>
      <c r="Y105" s="40"/>
      <c r="AB105" s="60"/>
      <c r="AC105" s="60"/>
      <c r="AD105" s="60"/>
      <c r="AE105" s="60"/>
      <c r="AF105" s="60"/>
      <c r="AG105" s="60"/>
      <c r="AJ105" s="60"/>
      <c r="AK105" s="60"/>
      <c r="AL105" s="60"/>
      <c r="AM105" s="60"/>
      <c r="AN105" s="60"/>
      <c r="AO105" s="60"/>
      <c r="AP105" s="61"/>
      <c r="AR105" s="60"/>
      <c r="AS105" s="60"/>
      <c r="AT105" s="60"/>
      <c r="AU105" s="60"/>
      <c r="AV105" s="60"/>
      <c r="AW105" s="60"/>
    </row>
    <row r="106" spans="2:49">
      <c r="B106" s="40"/>
      <c r="C106" s="2"/>
      <c r="D106" s="2"/>
      <c r="E106" s="2"/>
      <c r="F106" s="2"/>
      <c r="G106" s="2"/>
      <c r="H106" s="2"/>
      <c r="K106" s="52"/>
      <c r="L106" s="114"/>
      <c r="M106" s="114"/>
      <c r="N106" s="114"/>
      <c r="O106" s="114"/>
      <c r="P106" s="114"/>
      <c r="Q106" s="114"/>
      <c r="R106" s="21"/>
      <c r="T106" s="40"/>
      <c r="U106" s="40"/>
      <c r="V106" s="40"/>
      <c r="W106" s="40"/>
      <c r="X106" s="40"/>
      <c r="Y106" s="40"/>
      <c r="AB106" s="60"/>
      <c r="AC106" s="60"/>
      <c r="AD106" s="60"/>
      <c r="AE106" s="60"/>
      <c r="AF106" s="60"/>
      <c r="AG106" s="60"/>
      <c r="AJ106" s="60"/>
      <c r="AK106" s="60"/>
      <c r="AL106" s="60"/>
      <c r="AM106" s="60"/>
      <c r="AN106" s="60"/>
      <c r="AO106" s="60"/>
      <c r="AP106" s="61"/>
      <c r="AR106" s="60"/>
      <c r="AS106" s="60"/>
      <c r="AT106" s="60"/>
      <c r="AU106" s="60"/>
      <c r="AV106" s="60"/>
      <c r="AW106" s="60"/>
    </row>
    <row r="107" spans="2:49">
      <c r="B107" s="40"/>
      <c r="C107" s="2"/>
      <c r="D107" s="2"/>
      <c r="E107" s="2"/>
      <c r="F107" s="2"/>
      <c r="G107" s="2"/>
      <c r="H107" s="2"/>
      <c r="K107" s="52"/>
      <c r="L107" s="114"/>
      <c r="M107" s="114"/>
      <c r="N107" s="114"/>
      <c r="O107" s="114"/>
      <c r="P107" s="114"/>
      <c r="Q107" s="114"/>
      <c r="R107" s="21"/>
      <c r="T107" s="40"/>
      <c r="U107" s="40"/>
      <c r="V107" s="40"/>
      <c r="W107" s="40"/>
      <c r="X107" s="40"/>
      <c r="Y107" s="40"/>
      <c r="AB107" s="60"/>
      <c r="AC107" s="60"/>
      <c r="AD107" s="60"/>
      <c r="AE107" s="60"/>
      <c r="AF107" s="60"/>
      <c r="AG107" s="60"/>
      <c r="AJ107" s="60"/>
      <c r="AK107" s="60"/>
      <c r="AL107" s="60"/>
      <c r="AM107" s="60"/>
      <c r="AN107" s="60"/>
      <c r="AO107" s="60"/>
      <c r="AP107" s="61"/>
      <c r="AR107" s="60"/>
      <c r="AS107" s="60"/>
      <c r="AT107" s="60"/>
      <c r="AU107" s="60"/>
      <c r="AV107" s="60"/>
      <c r="AW107" s="60"/>
    </row>
    <row r="108" spans="2:49">
      <c r="B108" s="40"/>
      <c r="C108" s="2"/>
      <c r="D108" s="2"/>
      <c r="E108" s="2"/>
      <c r="F108" s="2"/>
      <c r="G108" s="2"/>
      <c r="H108" s="2"/>
      <c r="K108" s="52"/>
      <c r="L108" s="114"/>
      <c r="M108" s="114"/>
      <c r="N108" s="114"/>
      <c r="O108" s="114"/>
      <c r="P108" s="114"/>
      <c r="Q108" s="114"/>
      <c r="R108" s="21"/>
      <c r="T108" s="40"/>
      <c r="U108" s="40"/>
      <c r="V108" s="40"/>
      <c r="W108" s="40"/>
      <c r="X108" s="40"/>
      <c r="Y108" s="40"/>
      <c r="AB108" s="60"/>
      <c r="AC108" s="60"/>
      <c r="AD108" s="60"/>
      <c r="AE108" s="60"/>
      <c r="AF108" s="60"/>
      <c r="AG108" s="60"/>
      <c r="AJ108" s="60"/>
      <c r="AK108" s="60"/>
      <c r="AL108" s="60"/>
      <c r="AM108" s="60"/>
      <c r="AN108" s="60"/>
      <c r="AO108" s="60"/>
      <c r="AP108" s="61"/>
      <c r="AR108" s="60"/>
      <c r="AS108" s="60"/>
      <c r="AT108" s="60"/>
      <c r="AU108" s="60"/>
      <c r="AV108" s="60"/>
      <c r="AW108" s="60"/>
    </row>
    <row r="109" spans="2:49">
      <c r="B109" s="40"/>
      <c r="C109" s="2"/>
      <c r="D109" s="2"/>
      <c r="E109" s="2"/>
      <c r="F109" s="2"/>
      <c r="G109" s="2"/>
      <c r="H109" s="2"/>
      <c r="K109" s="52"/>
      <c r="L109" s="114"/>
      <c r="M109" s="114"/>
      <c r="N109" s="114"/>
      <c r="O109" s="114"/>
      <c r="P109" s="114"/>
      <c r="Q109" s="114"/>
      <c r="R109" s="21"/>
      <c r="T109" s="40"/>
      <c r="U109" s="40"/>
      <c r="V109" s="40"/>
      <c r="W109" s="40"/>
      <c r="X109" s="40"/>
      <c r="Y109" s="40"/>
      <c r="AB109" s="60"/>
      <c r="AC109" s="60"/>
      <c r="AD109" s="60"/>
      <c r="AE109" s="60"/>
      <c r="AF109" s="60"/>
      <c r="AG109" s="60"/>
      <c r="AJ109" s="60"/>
      <c r="AK109" s="60"/>
      <c r="AL109" s="60"/>
      <c r="AM109" s="60"/>
      <c r="AN109" s="60"/>
      <c r="AO109" s="60"/>
      <c r="AP109" s="61"/>
      <c r="AR109" s="60"/>
      <c r="AS109" s="60"/>
      <c r="AT109" s="60"/>
      <c r="AU109" s="60"/>
      <c r="AV109" s="60"/>
      <c r="AW109" s="60"/>
    </row>
    <row r="110" spans="2:49">
      <c r="B110" s="40"/>
      <c r="C110" s="2"/>
      <c r="D110" s="2"/>
      <c r="E110" s="2"/>
      <c r="F110" s="2"/>
      <c r="G110" s="2"/>
      <c r="H110" s="2"/>
      <c r="K110" s="52"/>
      <c r="L110" s="114"/>
      <c r="M110" s="114"/>
      <c r="N110" s="114"/>
      <c r="O110" s="114"/>
      <c r="P110" s="114"/>
      <c r="Q110" s="114"/>
      <c r="R110" s="21"/>
      <c r="T110" s="40"/>
      <c r="U110" s="40"/>
      <c r="V110" s="40"/>
      <c r="W110" s="40"/>
      <c r="X110" s="40"/>
      <c r="Y110" s="40"/>
      <c r="AB110" s="60"/>
      <c r="AC110" s="60"/>
      <c r="AD110" s="60"/>
      <c r="AE110" s="60"/>
      <c r="AF110" s="60"/>
      <c r="AG110" s="60"/>
      <c r="AJ110" s="60"/>
      <c r="AK110" s="60"/>
      <c r="AL110" s="60"/>
      <c r="AM110" s="60"/>
      <c r="AN110" s="60"/>
      <c r="AO110" s="60"/>
      <c r="AP110" s="61"/>
      <c r="AR110" s="60"/>
      <c r="AS110" s="60"/>
      <c r="AT110" s="60"/>
      <c r="AU110" s="60"/>
      <c r="AV110" s="60"/>
      <c r="AW110" s="60"/>
    </row>
    <row r="111" spans="2:49">
      <c r="B111" s="40"/>
      <c r="C111" s="2"/>
      <c r="D111" s="2"/>
      <c r="E111" s="2"/>
      <c r="F111" s="2"/>
      <c r="G111" s="2"/>
      <c r="H111" s="2"/>
      <c r="K111" s="52"/>
      <c r="L111" s="114"/>
      <c r="M111" s="114"/>
      <c r="N111" s="114"/>
      <c r="O111" s="114"/>
      <c r="P111" s="114"/>
      <c r="Q111" s="114"/>
      <c r="R111" s="21"/>
      <c r="T111" s="40"/>
      <c r="U111" s="40"/>
      <c r="V111" s="40"/>
      <c r="W111" s="40"/>
      <c r="X111" s="40"/>
      <c r="Y111" s="40"/>
      <c r="AB111" s="60"/>
      <c r="AC111" s="60"/>
      <c r="AD111" s="60"/>
      <c r="AE111" s="60"/>
      <c r="AF111" s="60"/>
      <c r="AG111" s="60"/>
      <c r="AJ111" s="60"/>
      <c r="AK111" s="60"/>
      <c r="AL111" s="60"/>
      <c r="AM111" s="60"/>
      <c r="AN111" s="60"/>
      <c r="AO111" s="60"/>
      <c r="AP111" s="61"/>
      <c r="AR111" s="60"/>
      <c r="AS111" s="60"/>
      <c r="AT111" s="60"/>
      <c r="AU111" s="60"/>
      <c r="AV111" s="60"/>
      <c r="AW111" s="60"/>
    </row>
    <row r="112" spans="2:49">
      <c r="B112" s="40"/>
      <c r="C112" s="2"/>
      <c r="D112" s="2"/>
      <c r="E112" s="2"/>
      <c r="F112" s="2"/>
      <c r="G112" s="2"/>
      <c r="H112" s="2"/>
      <c r="K112" s="52"/>
      <c r="L112" s="114"/>
      <c r="M112" s="114"/>
      <c r="N112" s="114"/>
      <c r="O112" s="114"/>
      <c r="P112" s="114"/>
      <c r="Q112" s="114"/>
      <c r="R112" s="21"/>
      <c r="T112" s="40"/>
      <c r="U112" s="40"/>
      <c r="V112" s="40"/>
      <c r="W112" s="40"/>
      <c r="X112" s="40"/>
      <c r="Y112" s="40"/>
      <c r="AB112" s="60"/>
      <c r="AC112" s="60"/>
      <c r="AD112" s="60"/>
      <c r="AE112" s="60"/>
      <c r="AF112" s="60"/>
      <c r="AG112" s="60"/>
      <c r="AJ112" s="60"/>
      <c r="AK112" s="60"/>
      <c r="AL112" s="60"/>
      <c r="AM112" s="60"/>
      <c r="AN112" s="60"/>
      <c r="AO112" s="60"/>
      <c r="AP112" s="61"/>
      <c r="AR112" s="60"/>
      <c r="AS112" s="60"/>
      <c r="AT112" s="60"/>
      <c r="AU112" s="60"/>
      <c r="AV112" s="60"/>
      <c r="AW112" s="60"/>
    </row>
    <row r="113" spans="2:49">
      <c r="B113" s="40"/>
      <c r="C113" s="2"/>
      <c r="D113" s="2"/>
      <c r="E113" s="2"/>
      <c r="F113" s="2"/>
      <c r="G113" s="2"/>
      <c r="H113" s="2"/>
      <c r="K113" s="52"/>
      <c r="L113" s="114"/>
      <c r="M113" s="114"/>
      <c r="N113" s="114"/>
      <c r="O113" s="114"/>
      <c r="P113" s="114"/>
      <c r="Q113" s="114"/>
      <c r="R113" s="21"/>
      <c r="T113" s="40"/>
      <c r="U113" s="40"/>
      <c r="V113" s="40"/>
      <c r="W113" s="40"/>
      <c r="X113" s="40"/>
      <c r="Y113" s="40"/>
      <c r="AB113" s="60"/>
      <c r="AC113" s="60"/>
      <c r="AD113" s="60"/>
      <c r="AE113" s="60"/>
      <c r="AF113" s="60"/>
      <c r="AG113" s="60"/>
      <c r="AJ113" s="60"/>
      <c r="AK113" s="60"/>
      <c r="AL113" s="60"/>
      <c r="AM113" s="60"/>
      <c r="AN113" s="60"/>
      <c r="AO113" s="60"/>
      <c r="AP113" s="61"/>
      <c r="AR113" s="60"/>
      <c r="AS113" s="60"/>
      <c r="AT113" s="60"/>
      <c r="AU113" s="60"/>
      <c r="AV113" s="60"/>
      <c r="AW113" s="60"/>
    </row>
    <row r="114" spans="2:49">
      <c r="B114" s="40"/>
      <c r="C114" s="2"/>
      <c r="D114" s="2"/>
      <c r="E114" s="2"/>
      <c r="F114" s="2"/>
      <c r="G114" s="2"/>
      <c r="H114" s="2"/>
      <c r="K114" s="52"/>
      <c r="L114" s="114"/>
      <c r="M114" s="114"/>
      <c r="N114" s="114"/>
      <c r="O114" s="114"/>
      <c r="P114" s="114"/>
      <c r="Q114" s="114"/>
      <c r="R114" s="21"/>
      <c r="T114" s="40"/>
      <c r="U114" s="40"/>
      <c r="V114" s="40"/>
      <c r="W114" s="40"/>
      <c r="X114" s="40"/>
      <c r="Y114" s="40"/>
      <c r="AB114" s="60"/>
      <c r="AC114" s="60"/>
      <c r="AD114" s="60"/>
      <c r="AE114" s="60"/>
      <c r="AF114" s="60"/>
      <c r="AG114" s="60"/>
      <c r="AJ114" s="60"/>
      <c r="AK114" s="60"/>
      <c r="AL114" s="60"/>
      <c r="AM114" s="60"/>
      <c r="AN114" s="60"/>
      <c r="AO114" s="60"/>
      <c r="AP114" s="61"/>
      <c r="AR114" s="60"/>
      <c r="AS114" s="60"/>
      <c r="AT114" s="60"/>
      <c r="AU114" s="60"/>
      <c r="AV114" s="60"/>
      <c r="AW114" s="60"/>
    </row>
    <row r="115" spans="2:49">
      <c r="B115" s="40"/>
      <c r="C115" s="2"/>
      <c r="D115" s="2"/>
      <c r="E115" s="2"/>
      <c r="F115" s="2"/>
      <c r="G115" s="2"/>
      <c r="H115" s="2"/>
      <c r="K115" s="52"/>
      <c r="L115" s="114"/>
      <c r="M115" s="114"/>
      <c r="N115" s="114"/>
      <c r="O115" s="114"/>
      <c r="P115" s="114"/>
      <c r="Q115" s="114"/>
      <c r="R115" s="21"/>
      <c r="T115" s="40"/>
      <c r="U115" s="40"/>
      <c r="V115" s="40"/>
      <c r="W115" s="40"/>
      <c r="X115" s="40"/>
      <c r="Y115" s="40"/>
      <c r="AB115" s="60"/>
      <c r="AC115" s="60"/>
      <c r="AD115" s="60"/>
      <c r="AE115" s="60"/>
      <c r="AF115" s="60"/>
      <c r="AG115" s="60"/>
      <c r="AJ115" s="60"/>
      <c r="AK115" s="60"/>
      <c r="AL115" s="60"/>
      <c r="AM115" s="60"/>
      <c r="AN115" s="60"/>
      <c r="AO115" s="60"/>
      <c r="AP115" s="61"/>
      <c r="AR115" s="60"/>
      <c r="AS115" s="60"/>
      <c r="AT115" s="60"/>
      <c r="AU115" s="60"/>
      <c r="AV115" s="60"/>
      <c r="AW115" s="60"/>
    </row>
    <row r="116" spans="2:49">
      <c r="B116" s="40"/>
      <c r="C116" s="2"/>
      <c r="D116" s="2"/>
      <c r="E116" s="2"/>
      <c r="F116" s="2"/>
      <c r="G116" s="2"/>
      <c r="H116" s="2"/>
      <c r="K116" s="52"/>
      <c r="L116" s="114"/>
      <c r="M116" s="114"/>
      <c r="N116" s="114"/>
      <c r="O116" s="114"/>
      <c r="P116" s="114"/>
      <c r="Q116" s="114"/>
      <c r="R116" s="21"/>
      <c r="T116" s="40"/>
      <c r="U116" s="40"/>
      <c r="V116" s="40"/>
      <c r="W116" s="40"/>
      <c r="X116" s="40"/>
      <c r="Y116" s="40"/>
      <c r="AB116" s="60"/>
      <c r="AC116" s="60"/>
      <c r="AD116" s="60"/>
      <c r="AE116" s="60"/>
      <c r="AF116" s="60"/>
      <c r="AG116" s="60"/>
      <c r="AJ116" s="60"/>
      <c r="AK116" s="60"/>
      <c r="AL116" s="60"/>
      <c r="AM116" s="60"/>
      <c r="AN116" s="60"/>
      <c r="AO116" s="60"/>
      <c r="AP116" s="61"/>
      <c r="AR116" s="60"/>
      <c r="AS116" s="60"/>
      <c r="AT116" s="60"/>
      <c r="AU116" s="60"/>
      <c r="AV116" s="60"/>
      <c r="AW116" s="60"/>
    </row>
    <row r="117" spans="2:49">
      <c r="B117" s="40"/>
      <c r="C117" s="2"/>
      <c r="D117" s="2"/>
      <c r="E117" s="2"/>
      <c r="F117" s="2"/>
      <c r="G117" s="2"/>
      <c r="H117" s="2"/>
      <c r="K117" s="52"/>
      <c r="L117" s="114"/>
      <c r="M117" s="114"/>
      <c r="N117" s="114"/>
      <c r="O117" s="114"/>
      <c r="P117" s="114"/>
      <c r="Q117" s="114"/>
      <c r="R117" s="21"/>
      <c r="T117" s="40"/>
      <c r="U117" s="40"/>
      <c r="V117" s="40"/>
      <c r="W117" s="40"/>
      <c r="X117" s="40"/>
      <c r="Y117" s="40"/>
      <c r="AB117" s="60"/>
      <c r="AC117" s="60"/>
      <c r="AD117" s="60"/>
      <c r="AE117" s="60"/>
      <c r="AF117" s="60"/>
      <c r="AG117" s="60"/>
      <c r="AJ117" s="60"/>
      <c r="AK117" s="60"/>
      <c r="AL117" s="60"/>
      <c r="AM117" s="60"/>
      <c r="AN117" s="60"/>
      <c r="AO117" s="60"/>
      <c r="AP117" s="61"/>
      <c r="AR117" s="60"/>
      <c r="AS117" s="60"/>
      <c r="AT117" s="60"/>
      <c r="AU117" s="60"/>
      <c r="AV117" s="60"/>
      <c r="AW117" s="60"/>
    </row>
    <row r="118" spans="2:49">
      <c r="B118" s="40"/>
      <c r="C118" s="2"/>
      <c r="D118" s="2"/>
      <c r="E118" s="2"/>
      <c r="F118" s="2"/>
      <c r="G118" s="2"/>
      <c r="H118" s="2"/>
      <c r="K118" s="52"/>
      <c r="L118" s="114"/>
      <c r="M118" s="114"/>
      <c r="N118" s="114"/>
      <c r="O118" s="114"/>
      <c r="P118" s="114"/>
      <c r="Q118" s="114"/>
      <c r="R118" s="21"/>
      <c r="T118" s="40"/>
      <c r="U118" s="40"/>
      <c r="V118" s="40"/>
      <c r="W118" s="40"/>
      <c r="X118" s="40"/>
      <c r="Y118" s="40"/>
      <c r="AB118" s="60"/>
      <c r="AC118" s="60"/>
      <c r="AD118" s="60"/>
      <c r="AE118" s="60"/>
      <c r="AF118" s="60"/>
      <c r="AG118" s="60"/>
      <c r="AJ118" s="60"/>
      <c r="AK118" s="60"/>
      <c r="AL118" s="60"/>
      <c r="AM118" s="60"/>
      <c r="AN118" s="60"/>
      <c r="AO118" s="60"/>
      <c r="AP118" s="61"/>
      <c r="AR118" s="60"/>
      <c r="AS118" s="60"/>
      <c r="AT118" s="60"/>
      <c r="AU118" s="60"/>
      <c r="AV118" s="60"/>
      <c r="AW118" s="60"/>
    </row>
    <row r="119" spans="2:49">
      <c r="B119" s="40"/>
      <c r="C119" s="2"/>
      <c r="D119" s="2"/>
      <c r="E119" s="2"/>
      <c r="F119" s="2"/>
      <c r="G119" s="2"/>
      <c r="H119" s="2"/>
      <c r="K119" s="52"/>
      <c r="L119" s="114"/>
      <c r="M119" s="114"/>
      <c r="N119" s="114"/>
      <c r="O119" s="114"/>
      <c r="P119" s="114"/>
      <c r="Q119" s="114"/>
      <c r="R119" s="21"/>
      <c r="T119" s="40"/>
      <c r="U119" s="40"/>
      <c r="V119" s="40"/>
      <c r="W119" s="40"/>
      <c r="X119" s="40"/>
      <c r="Y119" s="40"/>
      <c r="AB119" s="60"/>
      <c r="AC119" s="60"/>
      <c r="AD119" s="60"/>
      <c r="AE119" s="60"/>
      <c r="AF119" s="60"/>
      <c r="AG119" s="60"/>
      <c r="AJ119" s="60"/>
      <c r="AK119" s="60"/>
      <c r="AL119" s="60"/>
      <c r="AM119" s="60"/>
      <c r="AN119" s="60"/>
      <c r="AO119" s="60"/>
      <c r="AP119" s="61"/>
      <c r="AR119" s="60"/>
      <c r="AS119" s="60"/>
      <c r="AT119" s="60"/>
      <c r="AU119" s="60"/>
      <c r="AV119" s="60"/>
      <c r="AW119" s="60"/>
    </row>
    <row r="120" spans="2:49">
      <c r="B120" s="40"/>
      <c r="C120" s="2"/>
      <c r="D120" s="2"/>
      <c r="E120" s="2"/>
      <c r="F120" s="2"/>
      <c r="G120" s="2"/>
      <c r="H120" s="2"/>
      <c r="K120" s="52"/>
      <c r="L120" s="114"/>
      <c r="M120" s="114"/>
      <c r="N120" s="114"/>
      <c r="O120" s="114"/>
      <c r="P120" s="114"/>
      <c r="Q120" s="114"/>
      <c r="R120" s="21"/>
      <c r="T120" s="40"/>
      <c r="U120" s="40"/>
      <c r="V120" s="40"/>
      <c r="W120" s="40"/>
      <c r="X120" s="40"/>
      <c r="Y120" s="40"/>
      <c r="AB120" s="60"/>
      <c r="AC120" s="60"/>
      <c r="AD120" s="60"/>
      <c r="AE120" s="60"/>
      <c r="AF120" s="60"/>
      <c r="AG120" s="60"/>
      <c r="AJ120" s="60"/>
      <c r="AK120" s="60"/>
      <c r="AL120" s="60"/>
      <c r="AM120" s="60"/>
      <c r="AN120" s="60"/>
      <c r="AO120" s="60"/>
      <c r="AP120" s="61"/>
      <c r="AR120" s="60"/>
      <c r="AS120" s="60"/>
      <c r="AT120" s="60"/>
      <c r="AU120" s="60"/>
      <c r="AV120" s="60"/>
      <c r="AW120" s="60"/>
    </row>
    <row r="121" spans="2:49">
      <c r="B121" s="40"/>
      <c r="C121" s="2"/>
      <c r="D121" s="2"/>
      <c r="E121" s="2"/>
      <c r="F121" s="2"/>
      <c r="G121" s="2"/>
      <c r="H121" s="2"/>
      <c r="K121" s="52"/>
      <c r="L121" s="114"/>
      <c r="M121" s="114"/>
      <c r="N121" s="114"/>
      <c r="O121" s="114"/>
      <c r="P121" s="114"/>
      <c r="Q121" s="114"/>
      <c r="R121" s="21"/>
      <c r="T121" s="40"/>
      <c r="U121" s="40"/>
      <c r="V121" s="40"/>
      <c r="W121" s="40"/>
      <c r="X121" s="40"/>
      <c r="Y121" s="40"/>
      <c r="AB121" s="60"/>
      <c r="AC121" s="60"/>
      <c r="AD121" s="60"/>
      <c r="AE121" s="60"/>
      <c r="AF121" s="60"/>
      <c r="AG121" s="60"/>
      <c r="AJ121" s="60"/>
      <c r="AK121" s="60"/>
      <c r="AL121" s="60"/>
      <c r="AM121" s="60"/>
      <c r="AN121" s="60"/>
      <c r="AO121" s="60"/>
      <c r="AP121" s="61"/>
      <c r="AR121" s="60"/>
      <c r="AS121" s="60"/>
      <c r="AT121" s="60"/>
      <c r="AU121" s="60"/>
      <c r="AV121" s="60"/>
      <c r="AW121" s="60"/>
    </row>
    <row r="122" spans="2:49">
      <c r="B122" s="40"/>
      <c r="C122" s="2"/>
      <c r="D122" s="2"/>
      <c r="E122" s="2"/>
      <c r="F122" s="2"/>
      <c r="G122" s="2"/>
      <c r="H122" s="2"/>
      <c r="K122" s="52"/>
      <c r="L122" s="114"/>
      <c r="M122" s="114"/>
      <c r="N122" s="114"/>
      <c r="O122" s="114"/>
      <c r="P122" s="114"/>
      <c r="Q122" s="114"/>
      <c r="R122" s="21"/>
      <c r="T122" s="40"/>
      <c r="U122" s="40"/>
      <c r="V122" s="40"/>
      <c r="W122" s="40"/>
      <c r="X122" s="40"/>
      <c r="Y122" s="40"/>
      <c r="AB122" s="60"/>
      <c r="AC122" s="60"/>
      <c r="AD122" s="60"/>
      <c r="AE122" s="60"/>
      <c r="AF122" s="60"/>
      <c r="AG122" s="60"/>
      <c r="AJ122" s="60"/>
      <c r="AK122" s="60"/>
      <c r="AL122" s="60"/>
      <c r="AM122" s="60"/>
      <c r="AN122" s="60"/>
      <c r="AO122" s="60"/>
      <c r="AP122" s="61"/>
      <c r="AR122" s="60"/>
      <c r="AS122" s="60"/>
      <c r="AT122" s="60"/>
      <c r="AU122" s="60"/>
      <c r="AV122" s="60"/>
      <c r="AW122" s="60"/>
    </row>
    <row r="123" spans="2:49">
      <c r="B123" s="40"/>
      <c r="C123" s="2"/>
      <c r="D123" s="2"/>
      <c r="E123" s="2"/>
      <c r="F123" s="2"/>
      <c r="G123" s="2"/>
      <c r="H123" s="2"/>
      <c r="K123" s="52"/>
      <c r="L123" s="114"/>
      <c r="M123" s="114"/>
      <c r="N123" s="114"/>
      <c r="O123" s="114"/>
      <c r="P123" s="114"/>
      <c r="Q123" s="114"/>
      <c r="R123" s="21"/>
      <c r="T123" s="40"/>
      <c r="U123" s="40"/>
      <c r="V123" s="40"/>
      <c r="W123" s="40"/>
      <c r="X123" s="40"/>
      <c r="Y123" s="40"/>
      <c r="AB123" s="60"/>
      <c r="AC123" s="60"/>
      <c r="AD123" s="60"/>
      <c r="AE123" s="60"/>
      <c r="AF123" s="60"/>
      <c r="AG123" s="60"/>
      <c r="AJ123" s="60"/>
      <c r="AK123" s="60"/>
      <c r="AL123" s="60"/>
      <c r="AM123" s="60"/>
      <c r="AN123" s="60"/>
      <c r="AO123" s="60"/>
      <c r="AP123" s="61"/>
      <c r="AR123" s="60"/>
      <c r="AS123" s="60"/>
      <c r="AT123" s="60"/>
      <c r="AU123" s="60"/>
      <c r="AV123" s="60"/>
      <c r="AW123" s="60"/>
    </row>
    <row r="124" spans="2:49">
      <c r="B124" s="40"/>
      <c r="C124" s="2"/>
      <c r="D124" s="2"/>
      <c r="E124" s="2"/>
      <c r="F124" s="2"/>
      <c r="G124" s="2"/>
      <c r="H124" s="2"/>
      <c r="K124" s="52"/>
      <c r="L124" s="114"/>
      <c r="M124" s="114"/>
      <c r="N124" s="114"/>
      <c r="O124" s="114"/>
      <c r="P124" s="114"/>
      <c r="Q124" s="114"/>
      <c r="R124" s="21"/>
      <c r="T124" s="40"/>
      <c r="U124" s="40"/>
      <c r="V124" s="40"/>
      <c r="W124" s="40"/>
      <c r="X124" s="40"/>
      <c r="Y124" s="40"/>
      <c r="AB124" s="60"/>
      <c r="AC124" s="60"/>
      <c r="AD124" s="60"/>
      <c r="AE124" s="60"/>
      <c r="AF124" s="60"/>
      <c r="AG124" s="60"/>
      <c r="AJ124" s="60"/>
      <c r="AK124" s="60"/>
      <c r="AL124" s="60"/>
      <c r="AM124" s="60"/>
      <c r="AN124" s="60"/>
      <c r="AO124" s="60"/>
      <c r="AP124" s="61"/>
      <c r="AR124" s="60"/>
      <c r="AS124" s="60"/>
      <c r="AT124" s="60"/>
      <c r="AU124" s="60"/>
      <c r="AV124" s="60"/>
      <c r="AW124" s="60"/>
    </row>
  </sheetData>
  <pageMargins left="0.7" right="0.7" top="0.75" bottom="0.75" header="0.3" footer="0.3"/>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B6F32-52BD-44A1-89DA-7F0225ACAAB9}">
  <dimension ref="A1:W63"/>
  <sheetViews>
    <sheetView topLeftCell="A29" workbookViewId="0">
      <selection activeCell="Q35" sqref="Q35"/>
    </sheetView>
  </sheetViews>
  <sheetFormatPr defaultRowHeight="14.45"/>
  <cols>
    <col min="4" max="4" width="13" bestFit="1" customWidth="1"/>
    <col min="10" max="10" width="17.42578125" customWidth="1"/>
    <col min="11" max="15" width="12.42578125" bestFit="1" customWidth="1"/>
    <col min="16" max="16" width="24.7109375" customWidth="1"/>
    <col min="18" max="19" width="10.85546875" bestFit="1" customWidth="1"/>
    <col min="20" max="20" width="11.85546875" bestFit="1" customWidth="1"/>
    <col min="21" max="22" width="10.85546875" bestFit="1" customWidth="1"/>
  </cols>
  <sheetData>
    <row r="1" spans="1:23">
      <c r="C1" s="3" t="s">
        <v>202</v>
      </c>
      <c r="D1" s="175">
        <f>1/'New population'!K5</f>
        <v>5.4409580961347654E-8</v>
      </c>
      <c r="Q1" s="3" t="s">
        <v>203</v>
      </c>
      <c r="R1">
        <f>'Severity - 2020'!H2</f>
        <v>27833451.304223496</v>
      </c>
      <c r="S1">
        <f>'Severity - 2020'!H5</f>
        <v>34603034.835642204</v>
      </c>
      <c r="T1">
        <f>'Severity - 2020'!H8</f>
        <v>16964602.016986962</v>
      </c>
      <c r="U1">
        <f>'Severity - 2020'!H11</f>
        <v>12199467.611753207</v>
      </c>
      <c r="V1">
        <f>'Severity - 2020'!H14</f>
        <v>11301897.16052011</v>
      </c>
      <c r="W1">
        <f>'Severity - 2020'!H17</f>
        <v>5302232.4548645252</v>
      </c>
    </row>
    <row r="2" spans="1:23">
      <c r="C2" s="3"/>
      <c r="Q2" s="3" t="s">
        <v>204</v>
      </c>
    </row>
    <row r="3" spans="1:23">
      <c r="A3" t="s">
        <v>205</v>
      </c>
      <c r="J3" t="s">
        <v>206</v>
      </c>
    </row>
    <row r="4" spans="1:23">
      <c r="I4" s="3" t="s">
        <v>207</v>
      </c>
      <c r="J4" s="162">
        <v>27833451.304223496</v>
      </c>
      <c r="K4" s="162">
        <v>34603034.835642204</v>
      </c>
      <c r="L4" s="162">
        <v>16964602.016986962</v>
      </c>
      <c r="M4" s="162">
        <v>12199467.611753207</v>
      </c>
      <c r="N4" s="162">
        <v>11301897.16052011</v>
      </c>
      <c r="O4" s="162">
        <v>5302232.4548645252</v>
      </c>
    </row>
    <row r="5" spans="1:23">
      <c r="I5" s="3" t="s">
        <v>208</v>
      </c>
      <c r="J5" s="174">
        <v>1523475.5446381918</v>
      </c>
      <c r="K5" s="174">
        <v>1783712.6873179476</v>
      </c>
      <c r="L5" s="174">
        <v>984823.82846695581</v>
      </c>
      <c r="M5" s="174">
        <v>983108.00965660554</v>
      </c>
      <c r="N5" s="174">
        <v>884666.3336960692</v>
      </c>
      <c r="O5" s="174">
        <v>884000.84369938646</v>
      </c>
    </row>
    <row r="6" spans="1:23">
      <c r="J6" s="178">
        <f>$D$1*J5</f>
        <v>8.2891665988624907E-2</v>
      </c>
      <c r="K6" s="178">
        <f t="shared" ref="K6:O6" si="0">$D$1*K5</f>
        <v>9.7051059872408862E-2</v>
      </c>
      <c r="L6" s="178">
        <f t="shared" si="0"/>
        <v>5.358385182763719E-2</v>
      </c>
      <c r="M6" s="178">
        <f t="shared" si="0"/>
        <v>5.3490494845160427E-2</v>
      </c>
      <c r="N6" s="178">
        <f t="shared" si="0"/>
        <v>4.8134324507014881E-2</v>
      </c>
      <c r="O6" s="178">
        <f t="shared" si="0"/>
        <v>4.80981154751614E-2</v>
      </c>
    </row>
    <row r="7" spans="1:23">
      <c r="B7" s="94">
        <v>1</v>
      </c>
      <c r="C7" s="94">
        <v>2</v>
      </c>
      <c r="D7" s="94">
        <v>3</v>
      </c>
      <c r="E7" s="94">
        <v>4</v>
      </c>
      <c r="F7" s="94">
        <v>5</v>
      </c>
      <c r="G7" s="94">
        <v>6</v>
      </c>
      <c r="J7" s="94">
        <v>1</v>
      </c>
      <c r="K7" s="94">
        <v>2</v>
      </c>
      <c r="L7" s="94">
        <v>3</v>
      </c>
      <c r="M7" s="94">
        <v>4</v>
      </c>
      <c r="N7" s="94">
        <v>5</v>
      </c>
      <c r="O7" s="94">
        <v>6</v>
      </c>
    </row>
    <row r="8" spans="1:23">
      <c r="A8" s="55" t="s">
        <v>141</v>
      </c>
      <c r="B8" s="56" t="s">
        <v>176</v>
      </c>
      <c r="C8" s="56" t="s">
        <v>27</v>
      </c>
      <c r="D8" s="56" t="s">
        <v>177</v>
      </c>
      <c r="E8" s="56" t="s">
        <v>29</v>
      </c>
      <c r="F8" s="56" t="s">
        <v>178</v>
      </c>
      <c r="G8" s="56" t="s">
        <v>179</v>
      </c>
      <c r="H8" s="56" t="s">
        <v>38</v>
      </c>
      <c r="J8" s="56" t="s">
        <v>176</v>
      </c>
      <c r="K8" s="56" t="s">
        <v>27</v>
      </c>
      <c r="L8" s="56" t="s">
        <v>177</v>
      </c>
      <c r="M8" s="56" t="s">
        <v>29</v>
      </c>
      <c r="N8" s="56" t="s">
        <v>178</v>
      </c>
      <c r="O8" s="56" t="s">
        <v>179</v>
      </c>
      <c r="P8" s="56" t="s">
        <v>38</v>
      </c>
      <c r="R8" s="56"/>
      <c r="S8" s="56"/>
      <c r="T8" s="56"/>
      <c r="U8" s="56"/>
      <c r="V8" s="56"/>
      <c r="W8" s="56"/>
    </row>
    <row r="9" spans="1:23">
      <c r="A9" s="55">
        <v>2019</v>
      </c>
      <c r="J9" s="23"/>
      <c r="K9" s="23"/>
      <c r="L9" s="23"/>
      <c r="M9" s="23"/>
      <c r="N9" s="23"/>
      <c r="O9" s="23"/>
    </row>
    <row r="10" spans="1:23">
      <c r="A10">
        <v>2020</v>
      </c>
      <c r="B10" s="39">
        <f>'New population'!L4-'New population'!L3</f>
        <v>891708</v>
      </c>
      <c r="C10" s="39">
        <f>'New population'!M4-'New population'!M3</f>
        <v>980856</v>
      </c>
      <c r="D10" s="39">
        <f>'New population'!N4-'New population'!N3</f>
        <v>379716</v>
      </c>
      <c r="E10" s="39">
        <f>'New population'!O4-'New population'!O3</f>
        <v>-99336</v>
      </c>
      <c r="F10" s="39">
        <f>'New population'!P4-'New population'!P3</f>
        <v>-22800</v>
      </c>
      <c r="G10" s="39">
        <f>'New population'!Q4-'New population'!Q3</f>
        <v>-15936</v>
      </c>
      <c r="H10" s="39">
        <f>SUM(B10:G10)</f>
        <v>2114208</v>
      </c>
      <c r="P10" t="s">
        <v>209</v>
      </c>
    </row>
    <row r="11" spans="1:23">
      <c r="A11">
        <f t="shared" ref="A11:A60" si="1">A10+1</f>
        <v>2021</v>
      </c>
      <c r="B11" s="39">
        <f>'New population'!L5-'New population'!L4</f>
        <v>99600</v>
      </c>
      <c r="C11" s="39">
        <f>'New population'!M5-'New population'!M4</f>
        <v>174600</v>
      </c>
      <c r="D11" s="39">
        <f>'New population'!N5-'New population'!N4</f>
        <v>25920</v>
      </c>
      <c r="E11" s="39">
        <f>'New population'!O5-'New population'!O4</f>
        <v>-15132</v>
      </c>
      <c r="F11" s="39">
        <f>'New population'!P5-'New population'!P4</f>
        <v>-9576</v>
      </c>
      <c r="G11" s="39">
        <f>'New population'!Q5-'New population'!Q4</f>
        <v>5952</v>
      </c>
      <c r="H11" s="39">
        <f t="shared" ref="H11:H60" si="2">SUM(B11:G11)</f>
        <v>281364</v>
      </c>
      <c r="J11" s="89">
        <f>B11*J$6</f>
        <v>8256.0099324670409</v>
      </c>
      <c r="K11" s="89">
        <f t="shared" ref="K11:O26" si="3">C11*K$6</f>
        <v>16945.115053722588</v>
      </c>
      <c r="L11" s="89">
        <f t="shared" si="3"/>
        <v>1388.8934393723559</v>
      </c>
      <c r="M11" s="89">
        <f t="shared" si="3"/>
        <v>-809.41816799696755</v>
      </c>
      <c r="N11" s="89">
        <f t="shared" si="3"/>
        <v>-460.93429147917448</v>
      </c>
      <c r="O11" s="89">
        <f t="shared" si="3"/>
        <v>286.27998330816064</v>
      </c>
      <c r="P11" s="89">
        <f>SUM(J11:O11)</f>
        <v>25605.945949394005</v>
      </c>
    </row>
    <row r="12" spans="1:23">
      <c r="A12">
        <f t="shared" si="1"/>
        <v>2022</v>
      </c>
      <c r="B12" s="39">
        <f>'New population'!L6-'New population'!L5</f>
        <v>-34505.950757754967</v>
      </c>
      <c r="C12" s="39">
        <f>'New population'!M6-'New population'!M5</f>
        <v>-39687.599484707229</v>
      </c>
      <c r="D12" s="39">
        <f>'New population'!N6-'New population'!N5</f>
        <v>-4535.2410248154774</v>
      </c>
      <c r="E12" s="39">
        <f>'New population'!O6-'New population'!O5</f>
        <v>34939.401677931892</v>
      </c>
      <c r="F12" s="39">
        <f>'New population'!P6-'New population'!P5</f>
        <v>7417.3659656927921</v>
      </c>
      <c r="G12" s="39">
        <f>'New population'!Q6-'New population'!Q5</f>
        <v>36372.023623653338</v>
      </c>
      <c r="H12" s="39">
        <f t="shared" si="2"/>
        <v>3.4924596548080444E-10</v>
      </c>
      <c r="J12" s="89">
        <f t="shared" ref="J12:J60" si="4">B12*J$6</f>
        <v>-2860.2557448317634</v>
      </c>
      <c r="K12" s="89">
        <f t="shared" si="3"/>
        <v>-3851.7235937825044</v>
      </c>
      <c r="L12" s="89">
        <f t="shared" si="3"/>
        <v>-243.01568307633397</v>
      </c>
      <c r="M12" s="89">
        <f t="shared" si="3"/>
        <v>1868.9258853464055</v>
      </c>
      <c r="N12" s="89">
        <f t="shared" si="3"/>
        <v>357.02990037994465</v>
      </c>
      <c r="O12" s="89">
        <f t="shared" si="3"/>
        <v>1749.4257923157766</v>
      </c>
      <c r="P12" s="89">
        <f t="shared" ref="P12:P62" si="5">SUM(J12:O12)</f>
        <v>-2979.6134436484754</v>
      </c>
    </row>
    <row r="13" spans="1:23">
      <c r="A13">
        <f t="shared" si="1"/>
        <v>2023</v>
      </c>
      <c r="B13" s="39">
        <f>'New population'!L7-'New population'!L6</f>
        <v>-34285.809968321584</v>
      </c>
      <c r="C13" s="39">
        <f>'New population'!M7-'New population'!M6</f>
        <v>-39247.635051024146</v>
      </c>
      <c r="D13" s="39">
        <f>'New population'!N7-'New population'!N6</f>
        <v>-4630.590226303786</v>
      </c>
      <c r="E13" s="39">
        <f>'New population'!O7-'New population'!O6</f>
        <v>34762.335920651443</v>
      </c>
      <c r="F13" s="39">
        <f>'New population'!P7-'New population'!P6</f>
        <v>7265.7984930982348</v>
      </c>
      <c r="G13" s="39">
        <f>'New population'!Q7-'New population'!Q6</f>
        <v>36135.900831899955</v>
      </c>
      <c r="H13" s="39">
        <f t="shared" si="2"/>
        <v>1.1641532182693481E-10</v>
      </c>
      <c r="J13" s="89">
        <f t="shared" si="4"/>
        <v>-2842.0079080435789</v>
      </c>
      <c r="K13" s="89">
        <f t="shared" si="3"/>
        <v>-3809.0245791873972</v>
      </c>
      <c r="L13" s="89">
        <f t="shared" si="3"/>
        <v>-248.12486056076705</v>
      </c>
      <c r="M13" s="89">
        <f t="shared" si="3"/>
        <v>1859.4545503693412</v>
      </c>
      <c r="N13" s="89">
        <f t="shared" si="3"/>
        <v>349.73430246937016</v>
      </c>
      <c r="O13" s="89">
        <f t="shared" si="3"/>
        <v>1738.068731011705</v>
      </c>
      <c r="P13" s="89">
        <f t="shared" si="5"/>
        <v>-2951.8997639413269</v>
      </c>
    </row>
    <row r="14" spans="1:23">
      <c r="A14">
        <f t="shared" si="1"/>
        <v>2024</v>
      </c>
      <c r="B14" s="39">
        <f>'New population'!L8-'New population'!L7</f>
        <v>-34066.92525252793</v>
      </c>
      <c r="C14" s="39">
        <f>'New population'!M8-'New population'!M7</f>
        <v>-38812.651271576993</v>
      </c>
      <c r="D14" s="39">
        <f>'New population'!N8-'New population'!N7</f>
        <v>-4724.3319243714213</v>
      </c>
      <c r="E14" s="39">
        <f>'New population'!O8-'New population'!O7</f>
        <v>34586.229859791929</v>
      </c>
      <c r="F14" s="39">
        <f>'New population'!P8-'New population'!P7</f>
        <v>7116.4182283510454</v>
      </c>
      <c r="G14" s="39">
        <f>'New population'!Q8-'New population'!Q7</f>
        <v>35901.260360333719</v>
      </c>
      <c r="H14" s="39">
        <f t="shared" si="2"/>
        <v>3.4924596548080444E-10</v>
      </c>
      <c r="J14" s="89">
        <f t="shared" si="4"/>
        <v>-2823.8641892919964</v>
      </c>
      <c r="K14" s="89">
        <f t="shared" si="3"/>
        <v>-3766.8089423647448</v>
      </c>
      <c r="L14" s="89">
        <f t="shared" si="3"/>
        <v>-253.14790182009432</v>
      </c>
      <c r="M14" s="89">
        <f t="shared" si="3"/>
        <v>1850.0345500287337</v>
      </c>
      <c r="N14" s="89">
        <f t="shared" si="3"/>
        <v>342.54398433108514</v>
      </c>
      <c r="O14" s="89">
        <f t="shared" si="3"/>
        <v>1726.7829665151658</v>
      </c>
      <c r="P14" s="89">
        <f t="shared" si="5"/>
        <v>-2924.4595326018507</v>
      </c>
    </row>
    <row r="15" spans="1:23">
      <c r="A15">
        <f t="shared" si="1"/>
        <v>2025</v>
      </c>
      <c r="B15" s="39">
        <f>'New population'!L9-'New population'!L8</f>
        <v>-33849.291615040042</v>
      </c>
      <c r="C15" s="39">
        <f>'New population'!M9-'New population'!M8</f>
        <v>-38382.591101191007</v>
      </c>
      <c r="D15" s="39">
        <f>'New population'!N9-'New population'!N8</f>
        <v>-4816.4847428528592</v>
      </c>
      <c r="E15" s="39">
        <f>'New population'!O9-'New population'!O8</f>
        <v>34411.077764041955</v>
      </c>
      <c r="F15" s="39">
        <f>'New population'!P9-'New population'!P8</f>
        <v>6969.1969232992269</v>
      </c>
      <c r="G15" s="39">
        <f>'New population'!Q9-'New population'!Q8</f>
        <v>35668.092771742959</v>
      </c>
      <c r="H15" s="39">
        <f t="shared" si="2"/>
        <v>2.3283064365386963E-10</v>
      </c>
      <c r="J15" s="89">
        <f t="shared" si="4"/>
        <v>-2805.8241745054611</v>
      </c>
      <c r="K15" s="89">
        <f t="shared" si="3"/>
        <v>-3725.0711470198762</v>
      </c>
      <c r="L15" s="89">
        <f t="shared" si="3"/>
        <v>-258.08580479110282</v>
      </c>
      <c r="M15" s="89">
        <f t="shared" si="3"/>
        <v>1840.6655777539008</v>
      </c>
      <c r="N15" s="89">
        <f t="shared" si="3"/>
        <v>335.45758625937469</v>
      </c>
      <c r="O15" s="89">
        <f t="shared" si="3"/>
        <v>1715.5680449140625</v>
      </c>
      <c r="P15" s="89">
        <f t="shared" si="5"/>
        <v>-2897.289917389101</v>
      </c>
    </row>
    <row r="16" spans="1:23">
      <c r="A16">
        <f t="shared" si="1"/>
        <v>2026</v>
      </c>
      <c r="B16" s="39">
        <f>'New population'!L10-'New population'!L9</f>
        <v>-21834.529544470832</v>
      </c>
      <c r="C16" s="39">
        <f>'New population'!M10-'New population'!M9</f>
        <v>-19179.29577285517</v>
      </c>
      <c r="D16" s="39">
        <f>'New population'!N10-'New population'!N9</f>
        <v>-6490.7162843253464</v>
      </c>
      <c r="E16" s="39">
        <f>'New population'!O10-'New population'!O9</f>
        <v>18928.910972240847</v>
      </c>
      <c r="F16" s="39">
        <f>'New population'!P10-'New population'!P9</f>
        <v>7634.2421758726705</v>
      </c>
      <c r="G16" s="39">
        <f>'New population'!Q10-'New population'!Q9</f>
        <v>20941.388453537889</v>
      </c>
      <c r="H16" s="39">
        <f t="shared" si="2"/>
        <v>5.8207660913467407E-11</v>
      </c>
      <c r="J16" s="89">
        <f t="shared" si="4"/>
        <v>-1809.9005300190386</v>
      </c>
      <c r="K16" s="89">
        <f t="shared" si="3"/>
        <v>-1861.3709823620054</v>
      </c>
      <c r="L16" s="89">
        <f t="shared" si="3"/>
        <v>-347.79757963452118</v>
      </c>
      <c r="M16" s="89">
        <f t="shared" si="3"/>
        <v>1012.5168147851497</v>
      </c>
      <c r="N16" s="89">
        <f t="shared" si="3"/>
        <v>367.46909025859446</v>
      </c>
      <c r="O16" s="89">
        <f t="shared" si="3"/>
        <v>1007.2413200484771</v>
      </c>
      <c r="P16" s="89">
        <f t="shared" si="5"/>
        <v>-1631.8418669233442</v>
      </c>
    </row>
    <row r="17" spans="1:16">
      <c r="A17">
        <f t="shared" si="1"/>
        <v>2027</v>
      </c>
      <c r="B17" s="39">
        <f>'New population'!L11-'New population'!L10</f>
        <v>-21728.543751470745</v>
      </c>
      <c r="C17" s="39">
        <f>'New population'!M11-'New population'!M10</f>
        <v>-19054.475222472567</v>
      </c>
      <c r="D17" s="39">
        <f>'New population'!N11-'New population'!N10</f>
        <v>-6493.5717103565112</v>
      </c>
      <c r="E17" s="39">
        <f>'New population'!O11-'New population'!O10</f>
        <v>18848.723269385519</v>
      </c>
      <c r="F17" s="39">
        <f>'New population'!P11-'New population'!P10</f>
        <v>7566.8138178880326</v>
      </c>
      <c r="G17" s="39">
        <f>'New population'!Q11-'New population'!Q10</f>
        <v>20861.053597027611</v>
      </c>
      <c r="H17" s="39">
        <f t="shared" si="2"/>
        <v>1.3387762010097504E-9</v>
      </c>
      <c r="J17" s="89">
        <f t="shared" si="4"/>
        <v>-1801.1151910661358</v>
      </c>
      <c r="K17" s="89">
        <f t="shared" si="3"/>
        <v>-1849.2570156535162</v>
      </c>
      <c r="L17" s="89">
        <f t="shared" si="3"/>
        <v>-347.95058435987988</v>
      </c>
      <c r="M17" s="89">
        <f t="shared" si="3"/>
        <v>1008.2275348789215</v>
      </c>
      <c r="N17" s="89">
        <f t="shared" si="3"/>
        <v>364.22347179438674</v>
      </c>
      <c r="O17" s="89">
        <f t="shared" si="3"/>
        <v>1003.3773648433651</v>
      </c>
      <c r="P17" s="89">
        <f t="shared" si="5"/>
        <v>-1622.4944195628589</v>
      </c>
    </row>
    <row r="18" spans="1:16">
      <c r="A18">
        <f t="shared" si="1"/>
        <v>2028</v>
      </c>
      <c r="B18" s="39">
        <f>'New population'!L12-'New population'!L11</f>
        <v>-21623.075037911534</v>
      </c>
      <c r="C18" s="39">
        <f>'New population'!M12-'New population'!M11</f>
        <v>-18930.496860903688</v>
      </c>
      <c r="D18" s="39">
        <f>'New population'!N12-'New population'!N11</f>
        <v>-6496.2416672445834</v>
      </c>
      <c r="E18" s="39">
        <f>'New population'!O12-'New population'!O11</f>
        <v>18768.881700163241</v>
      </c>
      <c r="F18" s="39">
        <f>'New population'!P12-'New population'!P11</f>
        <v>7499.8876187391579</v>
      </c>
      <c r="G18" s="39">
        <f>'New population'!Q12-'New population'!Q11</f>
        <v>20781.044247156009</v>
      </c>
      <c r="H18" s="39">
        <f t="shared" si="2"/>
        <v>-1.3969838619232178E-9</v>
      </c>
      <c r="J18" s="89">
        <f t="shared" si="4"/>
        <v>-1792.3727136895357</v>
      </c>
      <c r="K18" s="89">
        <f t="shared" si="3"/>
        <v>-1837.2247842620118</v>
      </c>
      <c r="L18" s="89">
        <f t="shared" si="3"/>
        <v>-348.09365093415653</v>
      </c>
      <c r="M18" s="89">
        <f t="shared" si="3"/>
        <v>1003.9567698320077</v>
      </c>
      <c r="N18" s="89">
        <f t="shared" si="3"/>
        <v>361.00202440653374</v>
      </c>
      <c r="O18" s="89">
        <f t="shared" si="3"/>
        <v>999.52906589414818</v>
      </c>
      <c r="P18" s="89">
        <f t="shared" si="5"/>
        <v>-1613.2032887530145</v>
      </c>
    </row>
    <row r="19" spans="1:16">
      <c r="A19">
        <f t="shared" si="1"/>
        <v>2029</v>
      </c>
      <c r="B19" s="39">
        <f>'New population'!L13-'New population'!L12</f>
        <v>-21518.120928624645</v>
      </c>
      <c r="C19" s="39">
        <f>'New population'!M13-'New population'!M12</f>
        <v>-18807.354879203252</v>
      </c>
      <c r="D19" s="39">
        <f>'New population'!N13-'New population'!N12</f>
        <v>-6498.7279771585017</v>
      </c>
      <c r="E19" s="39">
        <f>'New population'!O13-'New population'!O12</f>
        <v>18689.384716880973</v>
      </c>
      <c r="F19" s="39">
        <f>'New population'!P13-'New population'!P12</f>
        <v>7433.46006890852</v>
      </c>
      <c r="G19" s="39">
        <f>'New population'!Q13-'New population'!Q12</f>
        <v>20701.358999196324</v>
      </c>
      <c r="H19" s="39">
        <f t="shared" si="2"/>
        <v>-5.8207660913467407E-10</v>
      </c>
      <c r="J19" s="89">
        <f t="shared" si="4"/>
        <v>-1783.6728927183933</v>
      </c>
      <c r="K19" s="89">
        <f t="shared" si="3"/>
        <v>-1825.2737244231957</v>
      </c>
      <c r="L19" s="89">
        <f t="shared" si="3"/>
        <v>-348.22687699618155</v>
      </c>
      <c r="M19" s="89">
        <f t="shared" si="3"/>
        <v>999.70443685754174</v>
      </c>
      <c r="N19" s="89">
        <f t="shared" si="3"/>
        <v>357.80457916677989</v>
      </c>
      <c r="O19" s="89">
        <f t="shared" si="3"/>
        <v>995.69635563611644</v>
      </c>
      <c r="P19" s="89">
        <f t="shared" si="5"/>
        <v>-1603.9681224773321</v>
      </c>
    </row>
    <row r="20" spans="1:16">
      <c r="A20">
        <f t="shared" si="1"/>
        <v>2030</v>
      </c>
      <c r="B20" s="39">
        <f>'New population'!L14-'New population'!L13</f>
        <v>-21413.678959646262</v>
      </c>
      <c r="C20" s="39">
        <f>'New population'!M14-'New population'!M13</f>
        <v>-18685.043509037234</v>
      </c>
      <c r="D20" s="39">
        <f>'New population'!N14-'New population'!N13</f>
        <v>-6501.0324481669813</v>
      </c>
      <c r="E20" s="39">
        <f>'New population'!O14-'New population'!O13</f>
        <v>18610.230779129779</v>
      </c>
      <c r="F20" s="39">
        <f>'New population'!P14-'New population'!P13</f>
        <v>7367.5276827844791</v>
      </c>
      <c r="G20" s="39">
        <f>'New population'!Q14-'New population'!Q13</f>
        <v>20621.996454938315</v>
      </c>
      <c r="H20" s="39">
        <f t="shared" si="2"/>
        <v>2.0954757928848267E-9</v>
      </c>
      <c r="J20" s="89">
        <f t="shared" si="4"/>
        <v>-1775.015523910643</v>
      </c>
      <c r="K20" s="89">
        <f t="shared" si="3"/>
        <v>-1813.4032763141372</v>
      </c>
      <c r="L20" s="89">
        <f t="shared" si="3"/>
        <v>-348.350359429241</v>
      </c>
      <c r="M20" s="89">
        <f t="shared" si="3"/>
        <v>995.47045355828732</v>
      </c>
      <c r="N20" s="89">
        <f t="shared" si="3"/>
        <v>354.63096829756353</v>
      </c>
      <c r="O20" s="89">
        <f t="shared" si="3"/>
        <v>991.87916681799209</v>
      </c>
      <c r="P20" s="89">
        <f t="shared" si="5"/>
        <v>-1594.7885709801785</v>
      </c>
    </row>
    <row r="21" spans="1:16">
      <c r="A21">
        <f t="shared" si="1"/>
        <v>2031</v>
      </c>
      <c r="B21" s="39">
        <f>'New population'!L15-'New population'!L14</f>
        <v>-21309.746678176336</v>
      </c>
      <c r="C21" s="39">
        <f>'New population'!M15-'New population'!M14</f>
        <v>-18563.557022391818</v>
      </c>
      <c r="D21" s="39">
        <f>'New population'!N15-'New population'!N14</f>
        <v>-6503.1568743381649</v>
      </c>
      <c r="E21" s="39">
        <f>'New population'!O15-'New population'!O14</f>
        <v>18531.418353749672</v>
      </c>
      <c r="F21" s="39">
        <f>'New population'!P15-'New population'!P14</f>
        <v>7302.0869985003956</v>
      </c>
      <c r="G21" s="39">
        <f>'New population'!Q15-'New population'!Q14</f>
        <v>20542.95522265567</v>
      </c>
      <c r="H21" s="39">
        <f t="shared" si="2"/>
        <v>-5.8207660913467407E-10</v>
      </c>
      <c r="J21" s="89">
        <f t="shared" si="4"/>
        <v>-1766.4004039496019</v>
      </c>
      <c r="K21" s="89">
        <f t="shared" si="3"/>
        <v>-1801.6128840250244</v>
      </c>
      <c r="L21" s="89">
        <f t="shared" si="3"/>
        <v>-348.46419436641645</v>
      </c>
      <c r="M21" s="89">
        <f t="shared" si="3"/>
        <v>991.25473792475816</v>
      </c>
      <c r="N21" s="89">
        <f t="shared" si="3"/>
        <v>351.4810251642723</v>
      </c>
      <c r="O21" s="89">
        <f t="shared" si="3"/>
        <v>988.07743250036242</v>
      </c>
      <c r="P21" s="89">
        <f t="shared" si="5"/>
        <v>-1585.66428675165</v>
      </c>
    </row>
    <row r="22" spans="1:16">
      <c r="A22">
        <f t="shared" si="1"/>
        <v>2032</v>
      </c>
      <c r="B22" s="39">
        <f>'New population'!L16-'New population'!L15</f>
        <v>-21206.321642521769</v>
      </c>
      <c r="C22" s="39">
        <f>'New population'!M16-'New population'!M15</f>
        <v>-18442.889731293079</v>
      </c>
      <c r="D22" s="39">
        <f>'New population'!N16-'New population'!N15</f>
        <v>-6505.103035823442</v>
      </c>
      <c r="E22" s="39">
        <f>'New population'!O16-'New population'!O15</f>
        <v>18452.945914790733</v>
      </c>
      <c r="F22" s="39">
        <f>'New population'!P16-'New population'!P15</f>
        <v>7237.1345777723473</v>
      </c>
      <c r="G22" s="39">
        <f>'New population'!Q16-'New population'!Q15</f>
        <v>20464.233917073696</v>
      </c>
      <c r="H22" s="39">
        <f t="shared" si="2"/>
        <v>-1.5133991837501526E-9</v>
      </c>
      <c r="J22" s="89">
        <f t="shared" si="4"/>
        <v>-1757.8273304392619</v>
      </c>
      <c r="K22" s="89">
        <f t="shared" si="3"/>
        <v>-1789.9019955319591</v>
      </c>
      <c r="L22" s="89">
        <f t="shared" si="3"/>
        <v>-348.56847719507618</v>
      </c>
      <c r="M22" s="89">
        <f t="shared" si="3"/>
        <v>987.05720833313785</v>
      </c>
      <c r="N22" s="89">
        <f t="shared" si="3"/>
        <v>348.3545842674323</v>
      </c>
      <c r="O22" s="89">
        <f t="shared" si="3"/>
        <v>984.29108605412512</v>
      </c>
      <c r="P22" s="89">
        <f t="shared" si="5"/>
        <v>-1576.5949245116017</v>
      </c>
    </row>
    <row r="23" spans="1:16">
      <c r="A23">
        <f t="shared" si="1"/>
        <v>2033</v>
      </c>
      <c r="B23" s="39">
        <f>'New population'!L17-'New population'!L16</f>
        <v>-21103.401422061957</v>
      </c>
      <c r="C23" s="39">
        <f>'New population'!M17-'New population'!M16</f>
        <v>-18323.035987521056</v>
      </c>
      <c r="D23" s="39">
        <f>'New population'!N17-'New population'!N16</f>
        <v>-6506.872698975727</v>
      </c>
      <c r="E23" s="39">
        <f>'New population'!O17-'New population'!O16</f>
        <v>18374.811943480279</v>
      </c>
      <c r="F23" s="39">
        <f>'New population'!P17-'New population'!P16</f>
        <v>7172.6670057431329</v>
      </c>
      <c r="G23" s="39">
        <f>'New population'!Q17-'New population'!Q16</f>
        <v>20385.831159336492</v>
      </c>
      <c r="H23" s="39">
        <f t="shared" si="2"/>
        <v>1.1641532182693481E-9</v>
      </c>
      <c r="J23" s="89">
        <f t="shared" si="4"/>
        <v>-1749.2961019014317</v>
      </c>
      <c r="K23" s="89">
        <f t="shared" si="3"/>
        <v>-1778.2700626692083</v>
      </c>
      <c r="L23" s="89">
        <f t="shared" si="3"/>
        <v>-348.66330256321305</v>
      </c>
      <c r="M23" s="89">
        <f t="shared" si="3"/>
        <v>982.87778354352417</v>
      </c>
      <c r="N23" s="89">
        <f t="shared" si="3"/>
        <v>345.25148123519875</v>
      </c>
      <c r="O23" s="89">
        <f t="shared" si="3"/>
        <v>980.52006115891004</v>
      </c>
      <c r="P23" s="89">
        <f t="shared" si="5"/>
        <v>-1567.5801411962204</v>
      </c>
    </row>
    <row r="24" spans="1:16">
      <c r="A24">
        <f t="shared" si="1"/>
        <v>2034</v>
      </c>
      <c r="B24" s="39">
        <f>'New population'!L18-'New population'!L17</f>
        <v>-21000.983597208746</v>
      </c>
      <c r="C24" s="39">
        <f>'New population'!M18-'New population'!M17</f>
        <v>-18203.990182334557</v>
      </c>
      <c r="D24" s="39">
        <f>'New population'!N18-'New population'!N17</f>
        <v>-6508.4676164360717</v>
      </c>
      <c r="E24" s="39">
        <f>'New population'!O18-'New population'!O17</f>
        <v>18297.014928183984</v>
      </c>
      <c r="F24" s="39">
        <f>'New population'!P18-'New population'!P17</f>
        <v>7108.6808908206876</v>
      </c>
      <c r="G24" s="39">
        <f>'New population'!Q18-'New population'!Q17</f>
        <v>20307.745576975285</v>
      </c>
      <c r="H24" s="39">
        <f t="shared" si="2"/>
        <v>5.8207660913467407E-10</v>
      </c>
      <c r="J24" s="89">
        <f t="shared" si="4"/>
        <v>-1740.8065177724177</v>
      </c>
      <c r="K24" s="89">
        <f t="shared" si="3"/>
        <v>-1766.7165411024941</v>
      </c>
      <c r="L24" s="89">
        <f t="shared" si="3"/>
        <v>-348.74876438408546</v>
      </c>
      <c r="M24" s="89">
        <f t="shared" si="3"/>
        <v>978.71638269784876</v>
      </c>
      <c r="N24" s="89">
        <f t="shared" si="3"/>
        <v>342.17155281557859</v>
      </c>
      <c r="O24" s="89">
        <f t="shared" si="3"/>
        <v>976.76429180155549</v>
      </c>
      <c r="P24" s="89">
        <f t="shared" si="5"/>
        <v>-1558.6195959440142</v>
      </c>
    </row>
    <row r="25" spans="1:16">
      <c r="A25">
        <f t="shared" si="1"/>
        <v>2035</v>
      </c>
      <c r="B25" s="39">
        <f>'New population'!L19-'New population'!L18</f>
        <v>-20899.065759351477</v>
      </c>
      <c r="C25" s="39">
        <f>'New population'!M19-'New population'!M18</f>
        <v>-18085.746746186633</v>
      </c>
      <c r="D25" s="39">
        <f>'New population'!N19-'New population'!N18</f>
        <v>-6509.8895272351801</v>
      </c>
      <c r="E25" s="39">
        <f>'New population'!O19-'New population'!O18</f>
        <v>18219.553364372114</v>
      </c>
      <c r="F25" s="39">
        <f>'New population'!P19-'New population'!P18</f>
        <v>7045.1728645239491</v>
      </c>
      <c r="G25" s="39">
        <f>'New population'!Q19-'New population'!Q18</f>
        <v>20229.97580387583</v>
      </c>
      <c r="H25" s="39">
        <f t="shared" si="2"/>
        <v>-1.3969838619232178E-9</v>
      </c>
      <c r="J25" s="89">
        <f t="shared" si="4"/>
        <v>-1732.3583783984702</v>
      </c>
      <c r="K25" s="89">
        <f t="shared" si="3"/>
        <v>-1755.2408903013827</v>
      </c>
      <c r="L25" s="89">
        <f t="shared" si="3"/>
        <v>-348.82495584165702</v>
      </c>
      <c r="M25" s="89">
        <f t="shared" si="3"/>
        <v>974.57292531807184</v>
      </c>
      <c r="N25" s="89">
        <f t="shared" si="3"/>
        <v>339.11463686901135</v>
      </c>
      <c r="O25" s="89">
        <f t="shared" si="3"/>
        <v>973.0237122745408</v>
      </c>
      <c r="P25" s="89">
        <f t="shared" si="5"/>
        <v>-1549.712950079886</v>
      </c>
    </row>
    <row r="26" spans="1:16">
      <c r="A26">
        <f t="shared" si="1"/>
        <v>2036</v>
      </c>
      <c r="B26" s="39">
        <f>'New population'!L20-'New population'!L19</f>
        <v>-20797.645510818809</v>
      </c>
      <c r="C26" s="39">
        <f>'New population'!M20-'New population'!M19</f>
        <v>-17968.300148453098</v>
      </c>
      <c r="D26" s="39">
        <f>'New population'!N20-'New population'!N19</f>
        <v>-6511.1401568828151</v>
      </c>
      <c r="E26" s="39">
        <f>'New population'!O20-'New population'!O19</f>
        <v>18142.425754582044</v>
      </c>
      <c r="F26" s="39">
        <f>'New population'!P20-'New population'!P19</f>
        <v>6982.1395813238341</v>
      </c>
      <c r="G26" s="39">
        <f>'New population'!Q20-'New population'!Q19</f>
        <v>20152.520480247564</v>
      </c>
      <c r="H26" s="39">
        <f t="shared" si="2"/>
        <v>-1.280568540096283E-9</v>
      </c>
      <c r="J26" s="89">
        <f t="shared" si="4"/>
        <v>-1723.951485032617</v>
      </c>
      <c r="K26" s="89">
        <f t="shared" si="3"/>
        <v>-1743.8425735129347</v>
      </c>
      <c r="L26" s="89">
        <f t="shared" si="3"/>
        <v>-348.89196939538715</v>
      </c>
      <c r="M26" s="89">
        <f t="shared" si="3"/>
        <v>970.4473313041766</v>
      </c>
      <c r="N26" s="89">
        <f t="shared" si="3"/>
        <v>336.08057236071443</v>
      </c>
      <c r="O26" s="89">
        <f t="shared" si="3"/>
        <v>969.2982571745024</v>
      </c>
      <c r="P26" s="89">
        <f t="shared" si="5"/>
        <v>-1540.8598671015452</v>
      </c>
    </row>
    <row r="27" spans="1:16">
      <c r="A27">
        <f t="shared" si="1"/>
        <v>2037</v>
      </c>
      <c r="B27" s="39">
        <f>'New population'!L21-'New population'!L20</f>
        <v>-20696.720464835875</v>
      </c>
      <c r="C27" s="39">
        <f>'New population'!M21-'New population'!M20</f>
        <v>-17851.644897155929</v>
      </c>
      <c r="D27" s="39">
        <f>'New population'!N21-'New population'!N20</f>
        <v>-6512.2212174739689</v>
      </c>
      <c r="E27" s="39">
        <f>'New population'!O21-'New population'!O20</f>
        <v>18065.630608384963</v>
      </c>
      <c r="F27" s="39">
        <f>'New population'!P21-'New population'!P20</f>
        <v>6919.5777184912004</v>
      </c>
      <c r="G27" s="39">
        <f>'New population'!Q21-'New population'!Q20</f>
        <v>20075.37825259089</v>
      </c>
      <c r="H27" s="39">
        <f t="shared" si="2"/>
        <v>1.280568540096283E-9</v>
      </c>
      <c r="J27" s="89">
        <f t="shared" si="4"/>
        <v>-1715.585639831113</v>
      </c>
      <c r="K27" s="89">
        <f t="shared" ref="K27:K60" si="6">C27*K$6</f>
        <v>-1732.5210577348623</v>
      </c>
      <c r="L27" s="89">
        <f t="shared" ref="L27:L60" si="7">D27*L$6</f>
        <v>-348.9498967859202</v>
      </c>
      <c r="M27" s="89">
        <f t="shared" ref="M27:M60" si="8">E27*M$6</f>
        <v>966.33952093238827</v>
      </c>
      <c r="N27" s="89">
        <f t="shared" ref="N27:N60" si="9">F27*N$6</f>
        <v>333.06919935336509</v>
      </c>
      <c r="O27" s="89">
        <f t="shared" ref="O27:O60" si="10">G27*O$6</f>
        <v>965.58786140066047</v>
      </c>
      <c r="P27" s="89">
        <f t="shared" si="5"/>
        <v>-1532.0600126654813</v>
      </c>
    </row>
    <row r="28" spans="1:16">
      <c r="A28">
        <f t="shared" si="1"/>
        <v>2038</v>
      </c>
      <c r="B28" s="39">
        <f>'New population'!L22-'New population'!L21</f>
        <v>-20596.288245481439</v>
      </c>
      <c r="C28" s="39">
        <f>'New population'!M22-'New population'!M21</f>
        <v>-17735.775538693648</v>
      </c>
      <c r="D28" s="39">
        <f>'New population'!N22-'New population'!N21</f>
        <v>-6513.1344077792019</v>
      </c>
      <c r="E28" s="39">
        <f>'New population'!O22-'New population'!O21</f>
        <v>17989.166442349087</v>
      </c>
      <c r="F28" s="39">
        <f>'New population'!P22-'New population'!P21</f>
        <v>6857.4839759394526</v>
      </c>
      <c r="G28" s="39">
        <f>'New population'!Q22-'New population'!Q21</f>
        <v>19998.547773666098</v>
      </c>
      <c r="H28" s="39">
        <f t="shared" si="2"/>
        <v>3.4924596548080444E-10</v>
      </c>
      <c r="J28" s="89">
        <f t="shared" si="4"/>
        <v>-1707.2606458498888</v>
      </c>
      <c r="K28" s="89">
        <f t="shared" si="6"/>
        <v>-1721.2758136893617</v>
      </c>
      <c r="L28" s="89">
        <f t="shared" si="7"/>
        <v>-348.99882903992625</v>
      </c>
      <c r="M28" s="89">
        <f t="shared" si="8"/>
        <v>962.24941485320676</v>
      </c>
      <c r="N28" s="89">
        <f t="shared" si="9"/>
        <v>330.08035899952426</v>
      </c>
      <c r="O28" s="89">
        <f t="shared" si="10"/>
        <v>961.8924601533239</v>
      </c>
      <c r="P28" s="89">
        <f t="shared" si="5"/>
        <v>-1523.313054573121</v>
      </c>
    </row>
    <row r="29" spans="1:16">
      <c r="A29">
        <f t="shared" si="1"/>
        <v>2039</v>
      </c>
      <c r="B29" s="39">
        <f>'New population'!L23-'New population'!L22</f>
        <v>-20496.346487638541</v>
      </c>
      <c r="C29" s="39">
        <f>'New population'!M23-'New population'!M22</f>
        <v>-17620.686657566577</v>
      </c>
      <c r="D29" s="39">
        <f>'New population'!N23-'New population'!N22</f>
        <v>-6513.8814133377746</v>
      </c>
      <c r="E29" s="39">
        <f>'New population'!O23-'New population'!O22</f>
        <v>17913.031780005665</v>
      </c>
      <c r="F29" s="39">
        <f>'New population'!P23-'New population'!P22</f>
        <v>6795.8550760759972</v>
      </c>
      <c r="G29" s="39">
        <f>'New population'!Q23-'New population'!Q22</f>
        <v>19922.027702462627</v>
      </c>
      <c r="H29" s="39">
        <f t="shared" si="2"/>
        <v>1.3969838619232178E-9</v>
      </c>
      <c r="J29" s="89">
        <f t="shared" si="4"/>
        <v>-1698.9763070404592</v>
      </c>
      <c r="K29" s="89">
        <f t="shared" si="6"/>
        <v>-1710.10631579645</v>
      </c>
      <c r="L29" s="89">
        <f t="shared" si="7"/>
        <v>-349.03885647509122</v>
      </c>
      <c r="M29" s="89">
        <f t="shared" si="8"/>
        <v>958.17693408958792</v>
      </c>
      <c r="N29" s="89">
        <f t="shared" si="9"/>
        <v>327.11389353448635</v>
      </c>
      <c r="O29" s="89">
        <f t="shared" si="10"/>
        <v>958.21198893241183</v>
      </c>
      <c r="P29" s="89">
        <f t="shared" si="5"/>
        <v>-1514.6186627555139</v>
      </c>
    </row>
    <row r="30" spans="1:16">
      <c r="A30">
        <f t="shared" si="1"/>
        <v>2040</v>
      </c>
      <c r="B30" s="39">
        <f>'New population'!L24-'New population'!L23</f>
        <v>-20396.892836960033</v>
      </c>
      <c r="C30" s="39">
        <f>'New population'!M24-'New population'!M23</f>
        <v>-17506.372876110487</v>
      </c>
      <c r="D30" s="39">
        <f>'New population'!N24-'New population'!N23</f>
        <v>-6514.4639065545052</v>
      </c>
      <c r="E30" s="39">
        <f>'New population'!O24-'New population'!O23</f>
        <v>17837.225151813123</v>
      </c>
      <c r="F30" s="39">
        <f>'New population'!P24-'New population'!P23</f>
        <v>6734.687763646245</v>
      </c>
      <c r="G30" s="39">
        <f>'New population'!Q24-'New population'!Q23</f>
        <v>19845.81670416682</v>
      </c>
      <c r="H30" s="39">
        <f t="shared" si="2"/>
        <v>1.1641532182693481E-9</v>
      </c>
      <c r="J30" s="89">
        <f t="shared" si="4"/>
        <v>-1690.732428247067</v>
      </c>
      <c r="K30" s="89">
        <f t="shared" si="6"/>
        <v>-1699.0120421481133</v>
      </c>
      <c r="L30" s="89">
        <f t="shared" si="7"/>
        <v>-349.07006870530711</v>
      </c>
      <c r="M30" s="89">
        <f t="shared" si="8"/>
        <v>954.12200003502585</v>
      </c>
      <c r="N30" s="89">
        <f t="shared" si="9"/>
        <v>324.16964626877069</v>
      </c>
      <c r="O30" s="89">
        <f t="shared" si="10"/>
        <v>954.54638353590281</v>
      </c>
      <c r="P30" s="89">
        <f t="shared" si="5"/>
        <v>-1505.9765092607886</v>
      </c>
    </row>
    <row r="31" spans="1:16">
      <c r="A31">
        <f t="shared" si="1"/>
        <v>2041</v>
      </c>
      <c r="B31" s="39">
        <f>'New population'!L25-'New population'!L24</f>
        <v>-20297.924949817359</v>
      </c>
      <c r="C31" s="39">
        <f>'New population'!M25-'New population'!M24</f>
        <v>-17392.828854232561</v>
      </c>
      <c r="D31" s="39">
        <f>'New population'!N25-'New population'!N24</f>
        <v>-6514.8835467891768</v>
      </c>
      <c r="E31" s="39">
        <f>'New population'!O25-'New population'!O24</f>
        <v>17761.745095123071</v>
      </c>
      <c r="F31" s="39">
        <f>'New population'!P25-'New population'!P24</f>
        <v>6673.9788055841345</v>
      </c>
      <c r="G31" s="39">
        <f>'New population'!Q25-'New population'!Q24</f>
        <v>19769.913450132008</v>
      </c>
      <c r="H31" s="39">
        <f t="shared" si="2"/>
        <v>1.1641532182693481E-10</v>
      </c>
      <c r="J31" s="89">
        <f t="shared" si="4"/>
        <v>-1682.5288152024366</v>
      </c>
      <c r="K31" s="89">
        <f t="shared" si="6"/>
        <v>-1687.9924744826847</v>
      </c>
      <c r="L31" s="89">
        <f t="shared" si="7"/>
        <v>-349.09255464546271</v>
      </c>
      <c r="M31" s="89">
        <f t="shared" si="8"/>
        <v>950.08453445173416</v>
      </c>
      <c r="N31" s="89">
        <f t="shared" si="9"/>
        <v>321.24746158092631</v>
      </c>
      <c r="O31" s="89">
        <f t="shared" si="10"/>
        <v>950.89558005839581</v>
      </c>
      <c r="P31" s="89">
        <f t="shared" si="5"/>
        <v>-1497.3862682395275</v>
      </c>
    </row>
    <row r="32" spans="1:16">
      <c r="A32">
        <f t="shared" si="1"/>
        <v>2042</v>
      </c>
      <c r="B32" s="39">
        <f>'New population'!L26-'New population'!L25</f>
        <v>-20199.440493263304</v>
      </c>
      <c r="C32" s="39">
        <f>'New population'!M26-'New population'!M25</f>
        <v>-17280.049289142247</v>
      </c>
      <c r="D32" s="39">
        <f>'New population'!N26-'New population'!N25</f>
        <v>-6515.1419804543257</v>
      </c>
      <c r="E32" s="39">
        <f>'New population'!O26-'New population'!O25</f>
        <v>17686.590154146543</v>
      </c>
      <c r="F32" s="39">
        <f>'New population'!P26-'New population'!P25</f>
        <v>6613.7249908642843</v>
      </c>
      <c r="G32" s="39">
        <f>'New population'!Q26-'New population'!Q25</f>
        <v>19694.316617847071</v>
      </c>
      <c r="H32" s="39">
        <f t="shared" si="2"/>
        <v>-1.9790604710578918E-9</v>
      </c>
      <c r="J32" s="89">
        <f t="shared" si="4"/>
        <v>-1674.3652745246866</v>
      </c>
      <c r="K32" s="89">
        <f t="shared" si="6"/>
        <v>-1677.0470981587205</v>
      </c>
      <c r="L32" s="89">
        <f t="shared" si="7"/>
        <v>-349.10640251668332</v>
      </c>
      <c r="M32" s="89">
        <f t="shared" si="8"/>
        <v>946.06445946884082</v>
      </c>
      <c r="N32" s="89">
        <f t="shared" si="9"/>
        <v>318.34718491041548</v>
      </c>
      <c r="O32" s="89">
        <f t="shared" si="10"/>
        <v>947.25951488959856</v>
      </c>
      <c r="P32" s="89">
        <f t="shared" si="5"/>
        <v>-1488.8476159312354</v>
      </c>
    </row>
    <row r="33" spans="1:16">
      <c r="A33">
        <f t="shared" si="1"/>
        <v>2043</v>
      </c>
      <c r="B33" s="39">
        <f>'New population'!L27-'New population'!L26</f>
        <v>-20101.437144981697</v>
      </c>
      <c r="C33" s="39">
        <f>'New population'!M27-'New population'!M26</f>
        <v>-17168.028915090021</v>
      </c>
      <c r="D33" s="39">
        <f>'New population'!N27-'New population'!N26</f>
        <v>-6515.240841101855</v>
      </c>
      <c r="E33" s="39">
        <f>'New population'!O27-'New population'!O26</f>
        <v>17611.758879917907</v>
      </c>
      <c r="F33" s="39">
        <f>'New population'!P27-'New population'!P26</f>
        <v>6553.9231303501874</v>
      </c>
      <c r="G33" s="39">
        <f>'New population'!Q27-'New population'!Q26</f>
        <v>19619.024890905828</v>
      </c>
      <c r="H33" s="39">
        <f t="shared" si="2"/>
        <v>3.4924596548080444E-10</v>
      </c>
      <c r="J33" s="89">
        <f t="shared" si="4"/>
        <v>-1666.2416137131606</v>
      </c>
      <c r="K33" s="89">
        <f t="shared" si="6"/>
        <v>-1666.1754021296481</v>
      </c>
      <c r="L33" s="89">
        <f t="shared" si="7"/>
        <v>-349.11169985097212</v>
      </c>
      <c r="M33" s="89">
        <f t="shared" si="8"/>
        <v>942.06169758045712</v>
      </c>
      <c r="N33" s="89">
        <f t="shared" si="9"/>
        <v>315.46866275030669</v>
      </c>
      <c r="O33" s="89">
        <f t="shared" si="10"/>
        <v>943.63812471285428</v>
      </c>
      <c r="P33" s="89">
        <f t="shared" si="5"/>
        <v>-1480.3602306501625</v>
      </c>
    </row>
    <row r="34" spans="1:16">
      <c r="A34">
        <f t="shared" si="1"/>
        <v>2044</v>
      </c>
      <c r="B34" s="39">
        <f>'New population'!L28-'New population'!L27</f>
        <v>-20003.912593255751</v>
      </c>
      <c r="C34" s="39">
        <f>'New population'!M28-'New population'!M27</f>
        <v>-17056.762503109872</v>
      </c>
      <c r="D34" s="39">
        <f>'New population'!N28-'New population'!N27</f>
        <v>-6515.1817495208234</v>
      </c>
      <c r="E34" s="39">
        <f>'New population'!O28-'New population'!O27</f>
        <v>17537.24983026227</v>
      </c>
      <c r="F34" s="39">
        <f>'New population'!P28-'New population'!P27</f>
        <v>6494.570056647528</v>
      </c>
      <c r="G34" s="39">
        <f>'New population'!Q28-'New population'!Q27</f>
        <v>19544.036958977114</v>
      </c>
      <c r="H34" s="39">
        <f t="shared" si="2"/>
        <v>4.6566128730773926E-10</v>
      </c>
      <c r="J34" s="89">
        <f t="shared" si="4"/>
        <v>-1658.1576411458032</v>
      </c>
      <c r="K34" s="89">
        <f t="shared" si="6"/>
        <v>-1655.3768789187748</v>
      </c>
      <c r="L34" s="89">
        <f t="shared" si="7"/>
        <v>-349.10853349644981</v>
      </c>
      <c r="M34" s="89">
        <f t="shared" si="8"/>
        <v>938.07617164393457</v>
      </c>
      <c r="N34" s="89">
        <f t="shared" si="9"/>
        <v>312.61174264021412</v>
      </c>
      <c r="O34" s="89">
        <f t="shared" si="10"/>
        <v>940.0313465037035</v>
      </c>
      <c r="P34" s="89">
        <f t="shared" si="5"/>
        <v>-1471.9237927731756</v>
      </c>
    </row>
    <row r="35" spans="1:16">
      <c r="A35">
        <f t="shared" si="1"/>
        <v>2045</v>
      </c>
      <c r="B35" s="39">
        <f>'New population'!L29-'New population'!L28</f>
        <v>-19906.864536917768</v>
      </c>
      <c r="C35" s="39">
        <f>'New population'!M29-'New population'!M28</f>
        <v>-16946.244860753417</v>
      </c>
      <c r="D35" s="39">
        <f>'New population'!N29-'New population'!N28</f>
        <v>-6514.9663138240576</v>
      </c>
      <c r="E35" s="39">
        <f>'New population'!O29-'New population'!O28</f>
        <v>17463.061569761951</v>
      </c>
      <c r="F35" s="39">
        <f>'New population'!P29-'New population'!P28</f>
        <v>6435.6626239584293</v>
      </c>
      <c r="G35" s="39">
        <f>'New population'!Q29-'New population'!Q28</f>
        <v>19469.351517773815</v>
      </c>
      <c r="H35" s="39">
        <f t="shared" si="2"/>
        <v>-1.0477378964424133E-9</v>
      </c>
      <c r="J35" s="89">
        <f t="shared" si="4"/>
        <v>-1650.11316607499</v>
      </c>
      <c r="K35" s="89">
        <f t="shared" si="6"/>
        <v>-1644.6510245934808</v>
      </c>
      <c r="L35" s="89">
        <f t="shared" si="7"/>
        <v>-349.09698962199593</v>
      </c>
      <c r="M35" s="89">
        <f t="shared" si="8"/>
        <v>934.10780487807074</v>
      </c>
      <c r="N35" s="89">
        <f t="shared" si="9"/>
        <v>309.77627315928191</v>
      </c>
      <c r="O35" s="89">
        <f t="shared" si="10"/>
        <v>936.43911752839381</v>
      </c>
      <c r="P35" s="89">
        <f t="shared" si="5"/>
        <v>-1463.5379847247202</v>
      </c>
    </row>
    <row r="36" spans="1:16">
      <c r="A36">
        <f t="shared" si="1"/>
        <v>2046</v>
      </c>
      <c r="B36" s="39">
        <f>'New population'!L30-'New population'!L29</f>
        <v>-19810.290685302578</v>
      </c>
      <c r="C36" s="39">
        <f>'New population'!M30-'New population'!M29</f>
        <v>-16836.470831838436</v>
      </c>
      <c r="D36" s="39">
        <f>'New population'!N30-'New population'!N29</f>
        <v>-6514.5961295347661</v>
      </c>
      <c r="E36" s="39">
        <f>'New population'!O30-'New population'!O29</f>
        <v>17389.192669720156</v>
      </c>
      <c r="F36" s="39">
        <f>'New population'!P30-'New population'!P29</f>
        <v>6377.1977079333737</v>
      </c>
      <c r="G36" s="39">
        <f>'New population'!Q30-'New population'!Q29</f>
        <v>19394.967269022833</v>
      </c>
      <c r="H36" s="39">
        <f t="shared" si="2"/>
        <v>5.8207660913467407E-10</v>
      </c>
      <c r="J36" s="89">
        <f t="shared" si="4"/>
        <v>-1642.1079986236684</v>
      </c>
      <c r="K36" s="89">
        <f t="shared" si="6"/>
        <v>-1633.9973387408174</v>
      </c>
      <c r="L36" s="89">
        <f t="shared" si="7"/>
        <v>-349.07715372188966</v>
      </c>
      <c r="M36" s="89">
        <f t="shared" si="8"/>
        <v>930.15652086116745</v>
      </c>
      <c r="N36" s="89">
        <f t="shared" si="9"/>
        <v>306.96210391905652</v>
      </c>
      <c r="O36" s="89">
        <f t="shared" si="10"/>
        <v>932.86137534243596</v>
      </c>
      <c r="P36" s="89">
        <f t="shared" si="5"/>
        <v>-1455.2024909637157</v>
      </c>
    </row>
    <row r="37" spans="1:16">
      <c r="A37">
        <f t="shared" si="1"/>
        <v>2047</v>
      </c>
      <c r="B37" s="39">
        <f>'New population'!L31-'New population'!L30</f>
        <v>-19714.188758218661</v>
      </c>
      <c r="C37" s="39">
        <f>'New population'!M31-'New population'!M30</f>
        <v>-16727.435296189506</v>
      </c>
      <c r="D37" s="39">
        <f>'New population'!N31-'New population'!N30</f>
        <v>-6514.0727796871215</v>
      </c>
      <c r="E37" s="39">
        <f>'New population'!O31-'New population'!O30</f>
        <v>17315.641708130948</v>
      </c>
      <c r="F37" s="39">
        <f>'New population'!P31-'New population'!P30</f>
        <v>6319.1722055282444</v>
      </c>
      <c r="G37" s="39">
        <f>'New population'!Q31-'New population'!Q30</f>
        <v>19320.882920435513</v>
      </c>
      <c r="H37" s="39">
        <f t="shared" si="2"/>
        <v>-5.8207660913467407E-10</v>
      </c>
      <c r="J37" s="89">
        <f t="shared" si="4"/>
        <v>-1634.1419497829652</v>
      </c>
      <c r="K37" s="89">
        <f t="shared" si="6"/>
        <v>-1623.415324442333</v>
      </c>
      <c r="L37" s="89">
        <f t="shared" si="7"/>
        <v>-349.04911062119942</v>
      </c>
      <c r="M37" s="89">
        <f t="shared" si="8"/>
        <v>926.22224352942339</v>
      </c>
      <c r="N37" s="89">
        <f t="shared" si="9"/>
        <v>304.16908555660547</v>
      </c>
      <c r="O37" s="89">
        <f t="shared" si="10"/>
        <v>929.29805778918092</v>
      </c>
      <c r="P37" s="89">
        <f t="shared" si="5"/>
        <v>-1446.9169979712879</v>
      </c>
    </row>
    <row r="38" spans="1:16">
      <c r="A38">
        <f t="shared" si="1"/>
        <v>2048</v>
      </c>
      <c r="B38" s="39">
        <f>'New population'!L32-'New population'!L31</f>
        <v>-19618.556485888548</v>
      </c>
      <c r="C38" s="39">
        <f>'New population'!M32-'New population'!M31</f>
        <v>-16619.133169388399</v>
      </c>
      <c r="D38" s="39">
        <f>'New population'!N32-'New population'!N31</f>
        <v>-6513.3978349016979</v>
      </c>
      <c r="E38" s="39">
        <f>'New population'!O32-'New population'!O31</f>
        <v>17242.407269643387</v>
      </c>
      <c r="F38" s="39">
        <f>'New population'!P32-'New population'!P31</f>
        <v>6261.5830348597374</v>
      </c>
      <c r="G38" s="39">
        <f>'New population'!Q32-'New population'!Q31</f>
        <v>19247.0971856775</v>
      </c>
      <c r="H38" s="39">
        <f t="shared" si="2"/>
        <v>1.9790604710578918E-9</v>
      </c>
      <c r="J38" s="89">
        <f t="shared" si="4"/>
        <v>-1626.2148314072444</v>
      </c>
      <c r="K38" s="89">
        <f t="shared" si="6"/>
        <v>-1612.9044882498495</v>
      </c>
      <c r="L38" s="89">
        <f t="shared" si="7"/>
        <v>-349.01294447982548</v>
      </c>
      <c r="M38" s="89">
        <f t="shared" si="8"/>
        <v>922.30489717501621</v>
      </c>
      <c r="N38" s="89">
        <f t="shared" si="9"/>
        <v>301.39706972755766</v>
      </c>
      <c r="O38" s="89">
        <f t="shared" si="10"/>
        <v>925.7491029983704</v>
      </c>
      <c r="P38" s="89">
        <f t="shared" si="5"/>
        <v>-1438.681194235975</v>
      </c>
    </row>
    <row r="39" spans="1:16">
      <c r="A39">
        <f t="shared" si="1"/>
        <v>2049</v>
      </c>
      <c r="B39" s="39">
        <f>'New population'!L33-'New population'!L32</f>
        <v>-19523.391608925536</v>
      </c>
      <c r="C39" s="39">
        <f>'New population'!M33-'New population'!M32</f>
        <v>-16511.55940251844</v>
      </c>
      <c r="D39" s="39">
        <f>'New population'!N33-'New population'!N32</f>
        <v>-6512.572853486985</v>
      </c>
      <c r="E39" s="39">
        <f>'New population'!O33-'New population'!O32</f>
        <v>17169.487945529167</v>
      </c>
      <c r="F39" s="39">
        <f>'New population'!P33-'New population'!P32</f>
        <v>6204.4271350628696</v>
      </c>
      <c r="G39" s="39">
        <f>'New population'!Q33-'New population'!Q32</f>
        <v>19173.608784339274</v>
      </c>
      <c r="H39" s="39">
        <f t="shared" si="2"/>
        <v>3.4924596548080444E-10</v>
      </c>
      <c r="J39" s="89">
        <f t="shared" si="4"/>
        <v>-1618.3264562121778</v>
      </c>
      <c r="K39" s="89">
        <f t="shared" si="6"/>
        <v>-1602.4643401606527</v>
      </c>
      <c r="L39" s="89">
        <f t="shared" si="7"/>
        <v>-348.96873879793895</v>
      </c>
      <c r="M39" s="89">
        <f t="shared" si="8"/>
        <v>918.40440644437194</v>
      </c>
      <c r="N39" s="89">
        <f t="shared" si="9"/>
        <v>298.64590909924482</v>
      </c>
      <c r="O39" s="89">
        <f t="shared" si="10"/>
        <v>922.21444938471939</v>
      </c>
      <c r="P39" s="89">
        <f t="shared" si="5"/>
        <v>-1430.4947702424329</v>
      </c>
    </row>
    <row r="40" spans="1:16">
      <c r="A40">
        <f t="shared" si="1"/>
        <v>2050</v>
      </c>
      <c r="B40" s="39">
        <f>'New population'!L34-'New population'!L33</f>
        <v>-19428.691878273152</v>
      </c>
      <c r="C40" s="39">
        <f>'New population'!M34-'New population'!M33</f>
        <v>-16404.708981915843</v>
      </c>
      <c r="D40" s="39">
        <f>'New population'!N34-'New population'!N33</f>
        <v>-6511.5993815138936</v>
      </c>
      <c r="E40" s="39">
        <f>'New population'!O34-'New population'!O33</f>
        <v>17096.882333650021</v>
      </c>
      <c r="F40" s="39">
        <f>'New population'!P34-'New population'!P33</f>
        <v>6147.7014661482535</v>
      </c>
      <c r="G40" s="39">
        <f>'New population'!Q34-'New population'!Q33</f>
        <v>19100.416441906127</v>
      </c>
      <c r="H40" s="39">
        <f t="shared" si="2"/>
        <v>1.5133991837501526E-9</v>
      </c>
      <c r="J40" s="89">
        <f t="shared" si="4"/>
        <v>-1610.4766377697276</v>
      </c>
      <c r="K40" s="89">
        <f t="shared" si="6"/>
        <v>-1592.0943935933578</v>
      </c>
      <c r="L40" s="89">
        <f t="shared" si="7"/>
        <v>-348.91657641997443</v>
      </c>
      <c r="M40" s="89">
        <f t="shared" si="8"/>
        <v>914.52069633642077</v>
      </c>
      <c r="N40" s="89">
        <f t="shared" si="9"/>
        <v>295.91545734383118</v>
      </c>
      <c r="O40" s="89">
        <f t="shared" si="10"/>
        <v>918.69403564647234</v>
      </c>
      <c r="P40" s="89">
        <f t="shared" si="5"/>
        <v>-1422.3574184563349</v>
      </c>
    </row>
    <row r="41" spans="1:16">
      <c r="A41">
        <f t="shared" si="1"/>
        <v>2051</v>
      </c>
      <c r="B41" s="39">
        <f>'New population'!L35-'New population'!L34</f>
        <v>-19334.455055175349</v>
      </c>
      <c r="C41" s="39">
        <f>'New population'!M35-'New population'!M34</f>
        <v>-16298.576928922441</v>
      </c>
      <c r="D41" s="39">
        <f>'New population'!N35-'New population'!N34</f>
        <v>-6510.4789529154077</v>
      </c>
      <c r="E41" s="39">
        <f>'New population'!O35-'New population'!O34</f>
        <v>17024.589038423728</v>
      </c>
      <c r="F41" s="39">
        <f>'New population'!P35-'New population'!P34</f>
        <v>6091.4030088612344</v>
      </c>
      <c r="G41" s="39">
        <f>'New population'!Q35-'New population'!Q34</f>
        <v>19027.518889729632</v>
      </c>
      <c r="H41" s="39">
        <f t="shared" si="2"/>
        <v>1.3969838619232178E-9</v>
      </c>
      <c r="J41" s="89">
        <f t="shared" si="4"/>
        <v>-1602.6651905056754</v>
      </c>
      <c r="K41" s="89">
        <f t="shared" si="6"/>
        <v>-1581.7941653639136</v>
      </c>
      <c r="L41" s="89">
        <f t="shared" si="7"/>
        <v>-348.85653953996973</v>
      </c>
      <c r="M41" s="89">
        <f t="shared" si="8"/>
        <v>910.65369220077912</v>
      </c>
      <c r="N41" s="89">
        <f t="shared" si="9"/>
        <v>293.20556913153348</v>
      </c>
      <c r="O41" s="89">
        <f t="shared" si="10"/>
        <v>915.18780076403073</v>
      </c>
      <c r="P41" s="89">
        <f t="shared" si="5"/>
        <v>-1414.2688333132151</v>
      </c>
    </row>
    <row r="42" spans="1:16">
      <c r="A42">
        <f t="shared" si="1"/>
        <v>2052</v>
      </c>
      <c r="B42" s="39">
        <f>'New population'!L36-'New population'!L35</f>
        <v>-19240.678911131807</v>
      </c>
      <c r="C42" s="39">
        <f>'New population'!M36-'New population'!M35</f>
        <v>-16193.158299636561</v>
      </c>
      <c r="D42" s="39">
        <f>'New population'!N36-'New population'!N35</f>
        <v>-6509.2130895657465</v>
      </c>
      <c r="E42" s="39">
        <f>'New population'!O36-'New population'!O35</f>
        <v>16952.60667079268</v>
      </c>
      <c r="F42" s="39">
        <f>'New population'!P36-'New population'!P35</f>
        <v>6035.5287645421922</v>
      </c>
      <c r="G42" s="39">
        <f>'New population'!Q36-'New population'!Q35</f>
        <v>18954.914864997962</v>
      </c>
      <c r="H42" s="39">
        <f t="shared" si="2"/>
        <v>-1.280568540096283E-9</v>
      </c>
      <c r="J42" s="89">
        <f t="shared" si="4"/>
        <v>-1594.8919296959168</v>
      </c>
      <c r="K42" s="89">
        <f t="shared" si="6"/>
        <v>-1571.5631756614225</v>
      </c>
      <c r="L42" s="89">
        <f t="shared" si="7"/>
        <v>-348.78870970580743</v>
      </c>
      <c r="M42" s="89">
        <f t="shared" si="8"/>
        <v>906.80331973606815</v>
      </c>
      <c r="N42" s="89">
        <f t="shared" si="9"/>
        <v>290.51610012389648</v>
      </c>
      <c r="O42" s="89">
        <f t="shared" si="10"/>
        <v>911.69568399852528</v>
      </c>
      <c r="P42" s="89">
        <f t="shared" si="5"/>
        <v>-1406.2287112046567</v>
      </c>
    </row>
    <row r="43" spans="1:16">
      <c r="A43">
        <f t="shared" si="1"/>
        <v>2053</v>
      </c>
      <c r="B43" s="39">
        <f>'New population'!L37-'New population'!L36</f>
        <v>-19147.361227852292</v>
      </c>
      <c r="C43" s="39">
        <f>'New population'!M37-'New population'!M36</f>
        <v>-16088.448184669949</v>
      </c>
      <c r="D43" s="39">
        <f>'New population'!N37-'New population'!N36</f>
        <v>-6507.8033013651147</v>
      </c>
      <c r="E43" s="39">
        <f>'New population'!O37-'New population'!O36</f>
        <v>16880.933848191053</v>
      </c>
      <c r="F43" s="39">
        <f>'New population'!P37-'New population'!P36</f>
        <v>5980.0757549887057</v>
      </c>
      <c r="G43" s="39">
        <f>'New population'!Q37-'New population'!Q36</f>
        <v>18882.603110706666</v>
      </c>
      <c r="H43" s="39">
        <f t="shared" si="2"/>
        <v>-9.3132257461547852E-10</v>
      </c>
      <c r="J43" s="89">
        <f t="shared" si="4"/>
        <v>-1587.156671462679</v>
      </c>
      <c r="K43" s="89">
        <f t="shared" si="6"/>
        <v>-1561.4009480245509</v>
      </c>
      <c r="L43" s="89">
        <f t="shared" si="7"/>
        <v>-348.71316782375646</v>
      </c>
      <c r="M43" s="89">
        <f t="shared" si="8"/>
        <v>902.96950498815772</v>
      </c>
      <c r="N43" s="89">
        <f t="shared" si="9"/>
        <v>287.84690696715836</v>
      </c>
      <c r="O43" s="89">
        <f t="shared" si="10"/>
        <v>908.21762489041112</v>
      </c>
      <c r="P43" s="89">
        <f t="shared" si="5"/>
        <v>-1398.2367504652598</v>
      </c>
    </row>
    <row r="44" spans="1:16">
      <c r="A44">
        <f t="shared" si="1"/>
        <v>2054</v>
      </c>
      <c r="B44" s="39">
        <f>'New population'!L38-'New population'!L37</f>
        <v>-19054.499797218479</v>
      </c>
      <c r="C44" s="39">
        <f>'New population'!M38-'New population'!M37</f>
        <v>-15984.441708905622</v>
      </c>
      <c r="D44" s="39">
        <f>'New population'!N38-'New population'!N37</f>
        <v>-6506.2510863309726</v>
      </c>
      <c r="E44" s="39">
        <f>'New population'!O38-'New population'!O37</f>
        <v>16809.569194511976</v>
      </c>
      <c r="F44" s="39">
        <f>'New population'!P38-'New population'!P37</f>
        <v>5925.0410223139916</v>
      </c>
      <c r="G44" s="39">
        <f>'New population'!Q38-'New population'!Q37</f>
        <v>18810.582375630504</v>
      </c>
      <c r="H44" s="39">
        <f t="shared" si="2"/>
        <v>1.3969838619232178E-9</v>
      </c>
      <c r="J44" s="89">
        <f t="shared" si="4"/>
        <v>-1579.4592327713551</v>
      </c>
      <c r="K44" s="89">
        <f t="shared" si="6"/>
        <v>-1551.307009318029</v>
      </c>
      <c r="L44" s="89">
        <f t="shared" si="7"/>
        <v>-348.62999416336231</v>
      </c>
      <c r="M44" s="89">
        <f t="shared" si="8"/>
        <v>899.15217434841043</v>
      </c>
      <c r="N44" s="89">
        <f t="shared" si="9"/>
        <v>285.19784728543686</v>
      </c>
      <c r="O44" s="89">
        <f t="shared" si="10"/>
        <v>904.75356325811185</v>
      </c>
      <c r="P44" s="89">
        <f t="shared" si="5"/>
        <v>-1390.2926513607874</v>
      </c>
    </row>
    <row r="45" spans="1:16">
      <c r="A45">
        <f t="shared" si="1"/>
        <v>2055</v>
      </c>
      <c r="B45" s="39">
        <f>'New population'!L39-'New population'!L38</f>
        <v>-18962.092421245761</v>
      </c>
      <c r="C45" s="39">
        <f>'New population'!M39-'New population'!M38</f>
        <v>-15881.134031254798</v>
      </c>
      <c r="D45" s="39">
        <f>'New population'!N39-'New population'!N38</f>
        <v>-6504.5579306818545</v>
      </c>
      <c r="E45" s="39">
        <f>'New population'!O39-'New population'!O38</f>
        <v>16738.511340075638</v>
      </c>
      <c r="F45" s="39">
        <f>'New population'!P39-'New population'!P38</f>
        <v>5870.4216288134921</v>
      </c>
      <c r="G45" s="39">
        <f>'New population'!Q39-'New population'!Q38</f>
        <v>18738.851414293982</v>
      </c>
      <c r="H45" s="39">
        <f t="shared" si="2"/>
        <v>6.9849193096160889E-10</v>
      </c>
      <c r="J45" s="89">
        <f t="shared" si="4"/>
        <v>-1571.7994314273394</v>
      </c>
      <c r="K45" s="89">
        <f t="shared" si="6"/>
        <v>-1541.2808897090592</v>
      </c>
      <c r="L45" s="89">
        <f t="shared" si="7"/>
        <v>-348.53926836193887</v>
      </c>
      <c r="M45" s="89">
        <f t="shared" si="8"/>
        <v>895.35125455197533</v>
      </c>
      <c r="N45" s="89">
        <f t="shared" si="9"/>
        <v>282.56877967430751</v>
      </c>
      <c r="O45" s="89">
        <f t="shared" si="10"/>
        <v>901.30343919660345</v>
      </c>
      <c r="P45" s="89">
        <f t="shared" si="5"/>
        <v>-1382.3961160754511</v>
      </c>
    </row>
    <row r="46" spans="1:16">
      <c r="A46">
        <f t="shared" si="1"/>
        <v>2056</v>
      </c>
      <c r="B46" s="39">
        <f>'New population'!L40-'New population'!L39</f>
        <v>-18870.136912034824</v>
      </c>
      <c r="C46" s="39">
        <f>'New population'!M40-'New population'!M39</f>
        <v>-15778.520344418008</v>
      </c>
      <c r="D46" s="39">
        <f>'New population'!N40-'New population'!N39</f>
        <v>-6502.7253089137375</v>
      </c>
      <c r="E46" s="39">
        <f>'New population'!O40-'New population'!O39</f>
        <v>16667.758921598084</v>
      </c>
      <c r="F46" s="39">
        <f>'New population'!P40-'New population'!P39</f>
        <v>5816.2146568251774</v>
      </c>
      <c r="G46" s="39">
        <f>'New population'!Q40-'New population'!Q39</f>
        <v>18667.408986943308</v>
      </c>
      <c r="H46" s="39">
        <f t="shared" si="2"/>
        <v>0</v>
      </c>
      <c r="J46" s="89">
        <f t="shared" si="4"/>
        <v>-1564.1770860720126</v>
      </c>
      <c r="K46" s="89">
        <f t="shared" si="6"/>
        <v>-1531.3221226441333</v>
      </c>
      <c r="L46" s="89">
        <f t="shared" si="7"/>
        <v>-348.44106942866</v>
      </c>
      <c r="M46" s="89">
        <f t="shared" si="8"/>
        <v>891.56667267611908</v>
      </c>
      <c r="N46" s="89">
        <f t="shared" si="9"/>
        <v>279.95956369407929</v>
      </c>
      <c r="O46" s="89">
        <f t="shared" si="10"/>
        <v>897.86719307606495</v>
      </c>
      <c r="P46" s="89">
        <f t="shared" si="5"/>
        <v>-1374.5468486985421</v>
      </c>
    </row>
    <row r="47" spans="1:16">
      <c r="A47">
        <f t="shared" si="1"/>
        <v>2057</v>
      </c>
      <c r="B47" s="39">
        <f>'New population'!L41-'New population'!L40</f>
        <v>-18778.631091734394</v>
      </c>
      <c r="C47" s="39">
        <f>'New population'!M41-'New population'!M40</f>
        <v>-15676.59587464761</v>
      </c>
      <c r="D47" s="39">
        <f>'New population'!N41-'New population'!N40</f>
        <v>-6500.7546838941053</v>
      </c>
      <c r="E47" s="39">
        <f>'New population'!O41-'New population'!O40</f>
        <v>16597.310582159087</v>
      </c>
      <c r="F47" s="39">
        <f>'New population'!P41-'New population'!P40</f>
        <v>5762.4172085982282</v>
      </c>
      <c r="G47" s="39">
        <f>'New population'!Q41-'New population'!Q40</f>
        <v>18596.25385951763</v>
      </c>
      <c r="H47" s="39">
        <f t="shared" si="2"/>
        <v>-1.1641532182693481E-9</v>
      </c>
      <c r="J47" s="89">
        <f t="shared" si="4"/>
        <v>-1556.5920161796541</v>
      </c>
      <c r="K47" s="89">
        <f t="shared" si="6"/>
        <v>-1521.430244825983</v>
      </c>
      <c r="L47" s="89">
        <f t="shared" si="7"/>
        <v>-348.33547574960016</v>
      </c>
      <c r="M47" s="89">
        <f t="shared" si="8"/>
        <v>887.7983561385073</v>
      </c>
      <c r="N47" s="89">
        <f t="shared" si="9"/>
        <v>277.37005986347395</v>
      </c>
      <c r="O47" s="89">
        <f t="shared" si="10"/>
        <v>894.44476554049481</v>
      </c>
      <c r="P47" s="89">
        <f t="shared" si="5"/>
        <v>-1366.744555212761</v>
      </c>
    </row>
    <row r="48" spans="1:16">
      <c r="A48">
        <f t="shared" si="1"/>
        <v>2058</v>
      </c>
      <c r="B48" s="39">
        <f>'New population'!L42-'New population'!L41</f>
        <v>-18687.572792496532</v>
      </c>
      <c r="C48" s="39">
        <f>'New population'!M42-'New population'!M41</f>
        <v>-15575.355881508905</v>
      </c>
      <c r="D48" s="39">
        <f>'New population'!N42-'New population'!N41</f>
        <v>-6498.6475069373846</v>
      </c>
      <c r="E48" s="39">
        <f>'New population'!O42-'New population'!O41</f>
        <v>16527.164971168386</v>
      </c>
      <c r="F48" s="39">
        <f>'New population'!P42-'New population'!P41</f>
        <v>5709.0264061538037</v>
      </c>
      <c r="G48" s="39">
        <f>'New population'!Q42-'New population'!Q41</f>
        <v>18525.384803621098</v>
      </c>
      <c r="H48" s="39">
        <f t="shared" si="2"/>
        <v>4.6566128730773926E-10</v>
      </c>
      <c r="J48" s="89">
        <f t="shared" si="4"/>
        <v>-1549.044042053737</v>
      </c>
      <c r="K48" s="89">
        <f t="shared" si="6"/>
        <v>-1511.6047961903962</v>
      </c>
      <c r="L48" s="89">
        <f t="shared" si="7"/>
        <v>-348.22256509177663</v>
      </c>
      <c r="M48" s="89">
        <f t="shared" si="8"/>
        <v>884.04623269539854</v>
      </c>
      <c r="N48" s="89">
        <f t="shared" si="9"/>
        <v>274.80012965292411</v>
      </c>
      <c r="O48" s="89">
        <f t="shared" si="10"/>
        <v>891.03609750636781</v>
      </c>
      <c r="P48" s="89">
        <f t="shared" si="5"/>
        <v>-1358.9889434812194</v>
      </c>
    </row>
    <row r="49" spans="1:16">
      <c r="A49">
        <f t="shared" si="1"/>
        <v>2059</v>
      </c>
      <c r="B49" s="39">
        <f>'New population'!L43-'New population'!L42</f>
        <v>-18596.95985644497</v>
      </c>
      <c r="C49" s="39">
        <f>'New population'!M43-'New population'!M42</f>
        <v>-15474.795657649171</v>
      </c>
      <c r="D49" s="39">
        <f>'New population'!N43-'New population'!N42</f>
        <v>-6496.4052178934216</v>
      </c>
      <c r="E49" s="39">
        <f>'New population'!O43-'New population'!O42</f>
        <v>16457.320744338445</v>
      </c>
      <c r="F49" s="39">
        <f>'New population'!P43-'New population'!P42</f>
        <v>5656.0393911551218</v>
      </c>
      <c r="G49" s="39">
        <f>'New population'!Q43-'New population'!Q42</f>
        <v>18454.80059649446</v>
      </c>
      <c r="H49" s="39">
        <f t="shared" si="2"/>
        <v>4.6566128730773926E-10</v>
      </c>
      <c r="J49" s="89">
        <f t="shared" si="4"/>
        <v>-1541.5329848243023</v>
      </c>
      <c r="K49" s="89">
        <f t="shared" si="6"/>
        <v>-1501.8453198838024</v>
      </c>
      <c r="L49" s="89">
        <f t="shared" si="7"/>
        <v>-348.10241460789018</v>
      </c>
      <c r="M49" s="89">
        <f t="shared" si="8"/>
        <v>880.31023044018741</v>
      </c>
      <c r="N49" s="89">
        <f t="shared" si="9"/>
        <v>272.24963547831953</v>
      </c>
      <c r="O49" s="89">
        <f t="shared" si="10"/>
        <v>887.64113016126805</v>
      </c>
      <c r="P49" s="89">
        <f t="shared" si="5"/>
        <v>-1351.27972323622</v>
      </c>
    </row>
    <row r="50" spans="1:16">
      <c r="A50">
        <f t="shared" si="1"/>
        <v>2060</v>
      </c>
      <c r="B50" s="39">
        <f>'New population'!L44-'New population'!L43</f>
        <v>-18506.790135621093</v>
      </c>
      <c r="C50" s="39">
        <f>'New population'!M44-'New population'!M43</f>
        <v>-15374.910528562963</v>
      </c>
      <c r="D50" s="39">
        <f>'New population'!N44-'New population'!N43</f>
        <v>-6494.029245226644</v>
      </c>
      <c r="E50" s="39">
        <f>'New population'!O44-'New population'!O43</f>
        <v>16387.776563649299</v>
      </c>
      <c r="F50" s="39">
        <f>'New population'!P44-'New population'!P43</f>
        <v>5603.4533247735817</v>
      </c>
      <c r="G50" s="39">
        <f>'New population'!Q44-'New population'!Q43</f>
        <v>18384.500020987587</v>
      </c>
      <c r="H50" s="39">
        <f t="shared" si="2"/>
        <v>-2.3283064365386963E-10</v>
      </c>
      <c r="J50" s="89">
        <f t="shared" si="4"/>
        <v>-1534.0586664434818</v>
      </c>
      <c r="K50" s="89">
        <f t="shared" si="6"/>
        <v>-1492.1513622404934</v>
      </c>
      <c r="L50" s="89">
        <f t="shared" si="7"/>
        <v>-347.97510084056705</v>
      </c>
      <c r="M50" s="89">
        <f t="shared" si="8"/>
        <v>876.59027780152371</v>
      </c>
      <c r="N50" s="89">
        <f t="shared" si="9"/>
        <v>269.71844069456301</v>
      </c>
      <c r="O50" s="89">
        <f t="shared" si="10"/>
        <v>884.25980496256818</v>
      </c>
      <c r="P50" s="89">
        <f t="shared" si="5"/>
        <v>-1343.616606065887</v>
      </c>
    </row>
    <row r="51" spans="1:16">
      <c r="A51">
        <f t="shared" si="1"/>
        <v>2061</v>
      </c>
      <c r="B51" s="39">
        <f>'New population'!L45-'New population'!L44</f>
        <v>-18417.061491955072</v>
      </c>
      <c r="C51" s="39">
        <f>'New population'!M45-'New population'!M44</f>
        <v>-15275.695852360688</v>
      </c>
      <c r="D51" s="39">
        <f>'New population'!N45-'New population'!N44</f>
        <v>-6491.5210060905665</v>
      </c>
      <c r="E51" s="39">
        <f>'New population'!O45-'New population'!O44</f>
        <v>16318.531097319676</v>
      </c>
      <c r="F51" s="39">
        <f>'New population'!P45-'New population'!P44</f>
        <v>5551.2653875565156</v>
      </c>
      <c r="G51" s="39">
        <f>'New population'!Q45-'New population'!Q44</f>
        <v>18314.481865530834</v>
      </c>
      <c r="H51" s="39">
        <f t="shared" si="2"/>
        <v>6.9849193096160889E-10</v>
      </c>
      <c r="J51" s="89">
        <f t="shared" si="4"/>
        <v>-1526.6209096831058</v>
      </c>
      <c r="K51" s="89">
        <f t="shared" si="6"/>
        <v>-1482.5224727601649</v>
      </c>
      <c r="L51" s="89">
        <f t="shared" si="7"/>
        <v>-347.8406997263512</v>
      </c>
      <c r="M51" s="89">
        <f t="shared" si="8"/>
        <v>872.88630354176826</v>
      </c>
      <c r="N51" s="89">
        <f t="shared" si="9"/>
        <v>267.20640958920507</v>
      </c>
      <c r="O51" s="89">
        <f t="shared" si="10"/>
        <v>880.89206363605138</v>
      </c>
      <c r="P51" s="89">
        <f t="shared" si="5"/>
        <v>-1335.9993054025972</v>
      </c>
    </row>
    <row r="52" spans="1:16">
      <c r="A52">
        <f t="shared" si="1"/>
        <v>2062</v>
      </c>
      <c r="B52" s="39">
        <f>'New population'!L46-'New population'!L45</f>
        <v>-18327.771797215566</v>
      </c>
      <c r="C52" s="39">
        <f>'New population'!M46-'New population'!M45</f>
        <v>-15177.147019538563</v>
      </c>
      <c r="D52" s="39">
        <f>'New population'!N46-'New population'!N45</f>
        <v>-6488.8819064265117</v>
      </c>
      <c r="E52" s="39">
        <f>'New population'!O46-'New population'!O45</f>
        <v>16249.583019774873</v>
      </c>
      <c r="F52" s="39">
        <f>'New population'!P46-'New population'!P45</f>
        <v>5499.4727792970371</v>
      </c>
      <c r="G52" s="39">
        <f>'New population'!Q46-'New population'!Q45</f>
        <v>18244.744924108498</v>
      </c>
      <c r="H52" s="39">
        <f t="shared" si="2"/>
        <v>-2.3283064365386963E-10</v>
      </c>
      <c r="J52" s="89">
        <f t="shared" si="4"/>
        <v>-1519.2195381305323</v>
      </c>
      <c r="K52" s="89">
        <f t="shared" si="6"/>
        <v>-1472.9582040855887</v>
      </c>
      <c r="L52" s="89">
        <f t="shared" si="7"/>
        <v>-347.69928660099413</v>
      </c>
      <c r="M52" s="89">
        <f t="shared" si="8"/>
        <v>869.19823675527425</v>
      </c>
      <c r="N52" s="89">
        <f t="shared" si="9"/>
        <v>264.71340737617862</v>
      </c>
      <c r="O52" s="89">
        <f t="shared" si="10"/>
        <v>877.53784817463531</v>
      </c>
      <c r="P52" s="89">
        <f t="shared" si="5"/>
        <v>-1328.4275365110275</v>
      </c>
    </row>
    <row r="53" spans="1:16">
      <c r="A53">
        <f t="shared" si="1"/>
        <v>2063</v>
      </c>
      <c r="B53" s="39">
        <f>'New population'!L47-'New population'!L46</f>
        <v>-18238.918932974339</v>
      </c>
      <c r="C53" s="39">
        <f>'New population'!M47-'New population'!M46</f>
        <v>-15079.259452754166</v>
      </c>
      <c r="D53" s="39">
        <f>'New population'!N47-'New population'!N46</f>
        <v>-6486.1133410222828</v>
      </c>
      <c r="E53" s="39">
        <f>'New population'!O47-'New population'!O46</f>
        <v>16180.93101161602</v>
      </c>
      <c r="F53" s="39">
        <f>'New population'!P47-'New population'!P46</f>
        <v>5448.0727189034224</v>
      </c>
      <c r="G53" s="39">
        <f>'New population'!Q47-'New population'!Q46</f>
        <v>18175.287996229948</v>
      </c>
      <c r="H53" s="39">
        <f t="shared" si="2"/>
        <v>-1.3969838619232178E-9</v>
      </c>
      <c r="J53" s="89">
        <f t="shared" si="4"/>
        <v>-1511.8543761857159</v>
      </c>
      <c r="K53" s="89">
        <f t="shared" si="6"/>
        <v>-1463.458111980832</v>
      </c>
      <c r="L53" s="89">
        <f t="shared" si="7"/>
        <v>-347.55093620259879</v>
      </c>
      <c r="M53" s="89">
        <f t="shared" si="8"/>
        <v>865.52600686674316</v>
      </c>
      <c r="N53" s="89">
        <f t="shared" si="9"/>
        <v>262.23930018951222</v>
      </c>
      <c r="O53" s="89">
        <f t="shared" si="10"/>
        <v>874.19710083698294</v>
      </c>
      <c r="P53" s="89">
        <f t="shared" si="5"/>
        <v>-1320.9010164759088</v>
      </c>
    </row>
    <row r="54" spans="1:16">
      <c r="A54">
        <f t="shared" si="1"/>
        <v>2064</v>
      </c>
      <c r="B54" s="39">
        <f>'New population'!L48-'New population'!L47</f>
        <v>-18150.500790566206</v>
      </c>
      <c r="C54" s="39">
        <f>'New population'!M48-'New population'!M47</f>
        <v>-14982.028606591746</v>
      </c>
      <c r="D54" s="39">
        <f>'New population'!N48-'New population'!N47</f>
        <v>-6483.216693607159</v>
      </c>
      <c r="E54" s="39">
        <f>'New population'!O48-'New population'!O47</f>
        <v>16112.573759591673</v>
      </c>
      <c r="F54" s="39">
        <f>'New population'!P48-'New population'!P47</f>
        <v>5397.0624442710541</v>
      </c>
      <c r="G54" s="39">
        <f>'New population'!Q48-'New population'!Q47</f>
        <v>18106.109886903549</v>
      </c>
      <c r="H54" s="39">
        <f t="shared" si="2"/>
        <v>1.1641532182693481E-9</v>
      </c>
      <c r="J54" s="89">
        <f t="shared" si="4"/>
        <v>-1504.5252490578862</v>
      </c>
      <c r="K54" s="89">
        <f t="shared" si="6"/>
        <v>-1454.0217553084779</v>
      </c>
      <c r="L54" s="89">
        <f t="shared" si="7"/>
        <v>-347.39572267670991</v>
      </c>
      <c r="M54" s="89">
        <f t="shared" si="8"/>
        <v>861.8695436297055</v>
      </c>
      <c r="N54" s="89">
        <f t="shared" si="9"/>
        <v>259.78395507716584</v>
      </c>
      <c r="O54" s="89">
        <f t="shared" si="10"/>
        <v>870.86976414624837</v>
      </c>
      <c r="P54" s="89">
        <f t="shared" si="5"/>
        <v>-1313.4194641899542</v>
      </c>
    </row>
    <row r="55" spans="1:16">
      <c r="A55">
        <f t="shared" si="1"/>
        <v>2065</v>
      </c>
      <c r="B55" s="39">
        <f>'New population'!L49-'New population'!L48</f>
        <v>-18062.515271048993</v>
      </c>
      <c r="C55" s="39">
        <f>'New population'!M49-'New population'!M48</f>
        <v>-14885.449967349879</v>
      </c>
      <c r="D55" s="39">
        <f>'New population'!N49-'New population'!N48</f>
        <v>-6480.193336927332</v>
      </c>
      <c r="E55" s="39">
        <f>'New population'!O49-'New population'!O48</f>
        <v>16044.50995656359</v>
      </c>
      <c r="F55" s="39">
        <f>'New population'!P49-'New population'!P48</f>
        <v>5346.4392121534329</v>
      </c>
      <c r="G55" s="39">
        <f>'New population'!Q49-'New population'!Q48</f>
        <v>18037.209406609181</v>
      </c>
      <c r="H55" s="39">
        <f t="shared" si="2"/>
        <v>0</v>
      </c>
      <c r="J55" s="89">
        <f t="shared" si="4"/>
        <v>-1497.2319827622298</v>
      </c>
      <c r="K55" s="89">
        <f t="shared" si="6"/>
        <v>-1444.6486960090197</v>
      </c>
      <c r="L55" s="89">
        <f t="shared" si="7"/>
        <v>-347.23371958035597</v>
      </c>
      <c r="M55" s="89">
        <f t="shared" si="8"/>
        <v>858.22877712468983</v>
      </c>
      <c r="N55" s="89">
        <f t="shared" si="9"/>
        <v>257.3472399948223</v>
      </c>
      <c r="O55" s="89">
        <f t="shared" si="10"/>
        <v>867.55578088875586</v>
      </c>
      <c r="P55" s="89">
        <f t="shared" si="5"/>
        <v>-1305.9826003433375</v>
      </c>
    </row>
    <row r="56" spans="1:16">
      <c r="A56">
        <f t="shared" si="1"/>
        <v>2066</v>
      </c>
      <c r="B56" s="39">
        <f>'New population'!L50-'New population'!L49</f>
        <v>-17974.960285157897</v>
      </c>
      <c r="C56" s="39">
        <f>'New population'!M50-'New population'!M49</f>
        <v>-14789.519052804913</v>
      </c>
      <c r="D56" s="39">
        <f>'New population'!N50-'New population'!N49</f>
        <v>-6477.0446328194812</v>
      </c>
      <c r="E56" s="39">
        <f>'New population'!O50-'New population'!O49</f>
        <v>15976.73830147949</v>
      </c>
      <c r="F56" s="39">
        <f>'New population'!P50-'New population'!P49</f>
        <v>5296.2002980341204</v>
      </c>
      <c r="G56" s="39">
        <f>'New population'!Q50-'New population'!Q49</f>
        <v>17968.58537127031</v>
      </c>
      <c r="H56" s="39">
        <f t="shared" si="2"/>
        <v>1.6298145055770874E-9</v>
      </c>
      <c r="J56" s="89">
        <f t="shared" si="4"/>
        <v>-1489.9744041161064</v>
      </c>
      <c r="K56" s="89">
        <f t="shared" si="6"/>
        <v>-1435.3384990779014</v>
      </c>
      <c r="L56" s="89">
        <f t="shared" si="7"/>
        <v>-347.06499988599182</v>
      </c>
      <c r="M56" s="89">
        <f t="shared" si="8"/>
        <v>854.6036377577658</v>
      </c>
      <c r="N56" s="89">
        <f t="shared" si="9"/>
        <v>254.92902379972327</v>
      </c>
      <c r="O56" s="89">
        <f t="shared" si="10"/>
        <v>864.25509411265523</v>
      </c>
      <c r="P56" s="89">
        <f t="shared" si="5"/>
        <v>-1298.5901474098555</v>
      </c>
    </row>
    <row r="57" spans="1:16">
      <c r="A57">
        <f t="shared" si="1"/>
        <v>2067</v>
      </c>
      <c r="B57" s="39">
        <f>'New population'!L51-'New population'!L50</f>
        <v>-17887.833753272891</v>
      </c>
      <c r="C57" s="39">
        <f>'New population'!M51-'New population'!M50</f>
        <v>-14694.231411999557</v>
      </c>
      <c r="D57" s="39">
        <f>'New population'!N51-'New population'!N50</f>
        <v>-6473.7719322964549</v>
      </c>
      <c r="E57" s="39">
        <f>'New population'!O51-'New population'!O50</f>
        <v>15909.257499340689</v>
      </c>
      <c r="F57" s="39">
        <f>'New population'!P51-'New population'!P50</f>
        <v>5246.3429960017093</v>
      </c>
      <c r="G57" s="39">
        <f>'New population'!Q51-'New population'!Q50</f>
        <v>17900.236602227902</v>
      </c>
      <c r="H57" s="39">
        <f t="shared" si="2"/>
        <v>1.3969838619232178E-9</v>
      </c>
      <c r="J57" s="89">
        <f t="shared" si="4"/>
        <v>-1482.7523407363472</v>
      </c>
      <c r="K57" s="89">
        <f t="shared" si="6"/>
        <v>-1426.090732545</v>
      </c>
      <c r="L57" s="89">
        <f t="shared" si="7"/>
        <v>-346.88963598608973</v>
      </c>
      <c r="M57" s="89">
        <f t="shared" si="8"/>
        <v>850.99405625881298</v>
      </c>
      <c r="N57" s="89">
        <f t="shared" si="9"/>
        <v>252.52917624465096</v>
      </c>
      <c r="O57" s="89">
        <f t="shared" si="10"/>
        <v>860.96764712666834</v>
      </c>
      <c r="P57" s="89">
        <f t="shared" si="5"/>
        <v>-1291.2418296373044</v>
      </c>
    </row>
    <row r="58" spans="1:16">
      <c r="A58">
        <f t="shared" si="1"/>
        <v>2068</v>
      </c>
      <c r="B58" s="39">
        <f>'New population'!L52-'New population'!L51</f>
        <v>-17801.133605373092</v>
      </c>
      <c r="C58" s="39">
        <f>'New population'!M52-'New population'!M51</f>
        <v>-14599.582625017967</v>
      </c>
      <c r="D58" s="39">
        <f>'New population'!N52-'New population'!N51</f>
        <v>-6470.3765756199136</v>
      </c>
      <c r="E58" s="39">
        <f>'New population'!O52-'New population'!O51</f>
        <v>15842.066261174623</v>
      </c>
      <c r="F58" s="39">
        <f>'New population'!P52-'New population'!P51</f>
        <v>5196.8646186229307</v>
      </c>
      <c r="G58" s="39">
        <f>'New population'!Q52-'New population'!Q51</f>
        <v>17832.161926213885</v>
      </c>
      <c r="H58" s="39">
        <f t="shared" si="2"/>
        <v>4.6566128730773926E-10</v>
      </c>
      <c r="J58" s="89">
        <f t="shared" si="4"/>
        <v>-1475.5656210354725</v>
      </c>
      <c r="K58" s="89">
        <f t="shared" si="6"/>
        <v>-1416.9049674527989</v>
      </c>
      <c r="L58" s="89">
        <f t="shared" si="7"/>
        <v>-346.70769969703196</v>
      </c>
      <c r="M58" s="89">
        <f t="shared" si="8"/>
        <v>847.39996368005109</v>
      </c>
      <c r="N58" s="89">
        <f t="shared" si="9"/>
        <v>250.14756797182028</v>
      </c>
      <c r="O58" s="89">
        <f t="shared" si="10"/>
        <v>857.69338349881195</v>
      </c>
      <c r="P58" s="89">
        <f t="shared" si="5"/>
        <v>-1283.9373730346204</v>
      </c>
    </row>
    <row r="59" spans="1:16">
      <c r="A59">
        <f t="shared" si="1"/>
        <v>2069</v>
      </c>
      <c r="B59" s="39">
        <f>'New population'!L53-'New population'!L52</f>
        <v>-17714.857781001367</v>
      </c>
      <c r="C59" s="39">
        <f>'New population'!M53-'New population'!M52</f>
        <v>-14505.568302766886</v>
      </c>
      <c r="D59" s="39">
        <f>'New population'!N53-'New population'!N52</f>
        <v>-6466.8598923757672</v>
      </c>
      <c r="E59" s="39">
        <f>'New population'!O53-'New population'!O52</f>
        <v>15775.163304002723</v>
      </c>
      <c r="F59" s="39">
        <f>'New population'!P53-'New population'!P52</f>
        <v>5147.7624968187883</v>
      </c>
      <c r="G59" s="39">
        <f>'New population'!Q53-'New population'!Q52</f>
        <v>17764.360175322974</v>
      </c>
      <c r="H59" s="39">
        <f t="shared" si="2"/>
        <v>4.6566128730773926E-10</v>
      </c>
      <c r="J59" s="89">
        <f t="shared" si="4"/>
        <v>-1468.4140742187583</v>
      </c>
      <c r="K59" s="89">
        <f t="shared" si="6"/>
        <v>-1407.7807778351453</v>
      </c>
      <c r="L59" s="89">
        <f t="shared" si="7"/>
        <v>-346.51926226315288</v>
      </c>
      <c r="M59" s="89">
        <f t="shared" si="8"/>
        <v>843.82129139432152</v>
      </c>
      <c r="N59" s="89">
        <f t="shared" si="9"/>
        <v>247.78407050691672</v>
      </c>
      <c r="O59" s="89">
        <f t="shared" si="10"/>
        <v>854.43224705504281</v>
      </c>
      <c r="P59" s="89">
        <f t="shared" si="5"/>
        <v>-1276.6765053607755</v>
      </c>
    </row>
    <row r="60" spans="1:16">
      <c r="A60">
        <f t="shared" si="1"/>
        <v>2070</v>
      </c>
      <c r="B60" s="39">
        <f>'New population'!L54-'New population'!L53</f>
        <v>-17629.004229218699</v>
      </c>
      <c r="C60" s="39">
        <f>'New population'!M54-'New population'!M53</f>
        <v>-14412.184086762369</v>
      </c>
      <c r="D60" s="39">
        <f>'New population'!N54-'New population'!N53</f>
        <v>-6463.2232015589252</v>
      </c>
      <c r="E60" s="39">
        <f>'New population'!O54-'New population'!O53</f>
        <v>15708.547350812005</v>
      </c>
      <c r="F60" s="39">
        <f>'New population'!P54-'New population'!P53</f>
        <v>5099.0339797402266</v>
      </c>
      <c r="G60" s="39">
        <f>'New population'!Q54-'New population'!Q53</f>
        <v>17696.830186988227</v>
      </c>
      <c r="H60" s="39">
        <f t="shared" si="2"/>
        <v>4.6566128730773926E-10</v>
      </c>
      <c r="J60" s="89">
        <f t="shared" si="4"/>
        <v>-1461.2975302804523</v>
      </c>
      <c r="K60" s="89">
        <f t="shared" si="6"/>
        <v>-1398.7177406965529</v>
      </c>
      <c r="L60" s="89">
        <f t="shared" si="7"/>
        <v>-346.32439436128033</v>
      </c>
      <c r="M60" s="89">
        <f t="shared" si="8"/>
        <v>840.25797109356802</v>
      </c>
      <c r="N60" s="89">
        <f t="shared" si="9"/>
        <v>245.43855625311161</v>
      </c>
      <c r="O60" s="89">
        <f t="shared" si="10"/>
        <v>851.18418187808186</v>
      </c>
      <c r="P60" s="89">
        <f t="shared" si="5"/>
        <v>-1269.4589561135244</v>
      </c>
    </row>
    <row r="62" spans="1:16">
      <c r="J62" s="89">
        <f>SUM(J11:J60)</f>
        <v>-76402.721836171462</v>
      </c>
      <c r="K62" s="89">
        <f t="shared" ref="K62:O62" si="11">SUM(K11:K60)</f>
        <v>-71056.803923242172</v>
      </c>
      <c r="L62" s="89">
        <f t="shared" si="11"/>
        <v>-15288.490543448284</v>
      </c>
      <c r="M62" s="89">
        <f t="shared" si="11"/>
        <v>48177.38358049433</v>
      </c>
      <c r="N62" s="89">
        <f t="shared" si="11"/>
        <v>14565.941257009054</v>
      </c>
      <c r="O62" s="89">
        <f t="shared" si="11"/>
        <v>48929.135245853773</v>
      </c>
      <c r="P62" s="89">
        <f t="shared" si="5"/>
        <v>-51075.556219504768</v>
      </c>
    </row>
    <row r="63" spans="1:16">
      <c r="J63" s="66">
        <f>J62/J5</f>
        <v>-5.0150277833515368E-2</v>
      </c>
      <c r="K63" s="66">
        <f t="shared" ref="K63:O63" si="12">K62/K5</f>
        <v>-3.9836462692927108E-2</v>
      </c>
      <c r="L63" s="66">
        <f t="shared" si="12"/>
        <v>-1.5524086746811758E-2</v>
      </c>
      <c r="M63" s="66">
        <f t="shared" si="12"/>
        <v>4.9005178583910063E-2</v>
      </c>
      <c r="N63" s="66">
        <f t="shared" si="12"/>
        <v>1.646489834891043E-2</v>
      </c>
      <c r="O63" s="66">
        <f t="shared" si="12"/>
        <v>5.5349647678042971E-2</v>
      </c>
      <c r="P63" s="66"/>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14EA-41EB-415E-A1CD-F9E6D550785F}">
  <dimension ref="A1:AW123"/>
  <sheetViews>
    <sheetView topLeftCell="U1" workbookViewId="0">
      <selection activeCell="AG16" sqref="AG16"/>
    </sheetView>
  </sheetViews>
  <sheetFormatPr defaultColWidth="8.85546875" defaultRowHeight="14.45"/>
  <sheetData>
    <row r="1" spans="1:49">
      <c r="C1" t="s">
        <v>188</v>
      </c>
      <c r="L1" t="s">
        <v>190</v>
      </c>
      <c r="T1" t="s">
        <v>191</v>
      </c>
      <c r="AB1" t="s">
        <v>192</v>
      </c>
      <c r="AI1" t="s">
        <v>210</v>
      </c>
      <c r="AR1" t="s">
        <v>211</v>
      </c>
    </row>
    <row r="2" spans="1:49" ht="42.95">
      <c r="A2" s="55" t="s">
        <v>141</v>
      </c>
      <c r="B2" t="s">
        <v>166</v>
      </c>
      <c r="C2" t="s">
        <v>26</v>
      </c>
      <c r="D2" t="s">
        <v>27</v>
      </c>
      <c r="E2" t="s">
        <v>28</v>
      </c>
      <c r="F2" t="s">
        <v>29</v>
      </c>
      <c r="G2" t="s">
        <v>30</v>
      </c>
      <c r="H2" t="s">
        <v>31</v>
      </c>
      <c r="I2" s="55" t="s">
        <v>198</v>
      </c>
      <c r="J2" s="55"/>
      <c r="K2" s="55" t="s">
        <v>156</v>
      </c>
      <c r="L2" s="56" t="s">
        <v>176</v>
      </c>
      <c r="M2" s="56" t="s">
        <v>27</v>
      </c>
      <c r="N2" s="56" t="s">
        <v>177</v>
      </c>
      <c r="O2" s="56" t="s">
        <v>29</v>
      </c>
      <c r="P2" s="56" t="s">
        <v>178</v>
      </c>
      <c r="Q2" s="56" t="s">
        <v>179</v>
      </c>
      <c r="R2" s="55" t="s">
        <v>199</v>
      </c>
      <c r="S2" s="55"/>
      <c r="T2" s="56" t="s">
        <v>176</v>
      </c>
      <c r="U2" s="56" t="s">
        <v>27</v>
      </c>
      <c r="V2" s="56" t="s">
        <v>177</v>
      </c>
      <c r="W2" s="56" t="s">
        <v>29</v>
      </c>
      <c r="X2" s="56" t="s">
        <v>178</v>
      </c>
      <c r="Y2" s="56" t="s">
        <v>179</v>
      </c>
      <c r="Z2" s="55"/>
      <c r="AA2" s="55"/>
      <c r="AB2" s="56" t="s">
        <v>176</v>
      </c>
      <c r="AC2" s="56" t="s">
        <v>27</v>
      </c>
      <c r="AD2" s="56" t="s">
        <v>177</v>
      </c>
      <c r="AE2" s="56" t="s">
        <v>29</v>
      </c>
      <c r="AF2" s="56" t="s">
        <v>178</v>
      </c>
      <c r="AG2" s="56" t="s">
        <v>179</v>
      </c>
      <c r="AH2" s="55"/>
      <c r="AI2" s="55"/>
      <c r="AJ2" s="56" t="s">
        <v>176</v>
      </c>
      <c r="AK2" s="56" t="s">
        <v>27</v>
      </c>
      <c r="AL2" s="56" t="s">
        <v>177</v>
      </c>
      <c r="AM2" s="56" t="s">
        <v>29</v>
      </c>
      <c r="AN2" s="56" t="s">
        <v>178</v>
      </c>
      <c r="AO2" s="56" t="s">
        <v>179</v>
      </c>
      <c r="AP2" s="55"/>
      <c r="AQ2" s="55"/>
      <c r="AR2" s="56" t="s">
        <v>176</v>
      </c>
      <c r="AS2" s="56" t="s">
        <v>27</v>
      </c>
      <c r="AT2" s="56" t="s">
        <v>177</v>
      </c>
      <c r="AU2" s="56" t="s">
        <v>29</v>
      </c>
      <c r="AV2" s="56" t="s">
        <v>178</v>
      </c>
      <c r="AW2" s="56" t="s">
        <v>179</v>
      </c>
    </row>
    <row r="3" spans="1:49">
      <c r="A3">
        <v>2020</v>
      </c>
      <c r="B3" s="40">
        <f>Population!B9</f>
        <v>1.1322740438541039</v>
      </c>
      <c r="C3" s="59"/>
      <c r="D3" s="59"/>
      <c r="E3" s="59"/>
      <c r="F3" s="59"/>
      <c r="G3" s="59"/>
      <c r="H3" s="59"/>
      <c r="K3" s="52">
        <f>Population!L9</f>
        <v>18097752</v>
      </c>
      <c r="L3" s="43">
        <f>Population!C4</f>
        <v>6306408</v>
      </c>
      <c r="M3" s="43">
        <f>Population!D4</f>
        <v>4212348</v>
      </c>
      <c r="N3" s="43">
        <f>Population!E4</f>
        <v>4993764</v>
      </c>
      <c r="O3" s="43">
        <f>Population!F4</f>
        <v>1010676</v>
      </c>
      <c r="P3" s="43">
        <f>Population!G4</f>
        <v>1266672</v>
      </c>
      <c r="Q3" s="43">
        <f>Population!H4</f>
        <v>307884</v>
      </c>
      <c r="R3" s="21">
        <f t="shared" ref="R3:R34" si="0">SUM(L3:Q3)-K3</f>
        <v>0</v>
      </c>
      <c r="T3" s="40">
        <f t="shared" ref="T3:Y3" si="1">L3/SUM($L3:$Q3)</f>
        <v>0.34846361028706768</v>
      </c>
      <c r="U3" s="40">
        <f t="shared" si="1"/>
        <v>0.23275531679293648</v>
      </c>
      <c r="V3" s="40">
        <f t="shared" si="1"/>
        <v>0.27593283408900732</v>
      </c>
      <c r="W3" s="40">
        <f t="shared" si="1"/>
        <v>5.5845388974277023E-2</v>
      </c>
      <c r="X3" s="40">
        <f t="shared" si="1"/>
        <v>6.999057120464465E-2</v>
      </c>
      <c r="Y3" s="40">
        <f t="shared" si="1"/>
        <v>1.7012278652066844E-2</v>
      </c>
      <c r="AB3" s="2">
        <v>0</v>
      </c>
      <c r="AC3" s="2">
        <v>0</v>
      </c>
      <c r="AD3" s="2">
        <v>0</v>
      </c>
      <c r="AE3" s="2">
        <v>0</v>
      </c>
      <c r="AF3" s="2">
        <v>0</v>
      </c>
      <c r="AG3" s="2">
        <v>0</v>
      </c>
      <c r="AJ3" s="2">
        <v>0</v>
      </c>
      <c r="AK3" s="2">
        <v>0</v>
      </c>
      <c r="AL3" s="2">
        <v>0</v>
      </c>
      <c r="AM3" s="2">
        <v>0</v>
      </c>
      <c r="AN3" s="2">
        <v>0</v>
      </c>
      <c r="AO3" s="2">
        <v>0</v>
      </c>
      <c r="AR3" s="2">
        <v>0</v>
      </c>
      <c r="AS3" s="2">
        <v>0</v>
      </c>
      <c r="AT3" s="2">
        <v>0</v>
      </c>
      <c r="AU3" s="2">
        <v>0</v>
      </c>
      <c r="AV3" s="2">
        <v>0</v>
      </c>
      <c r="AW3" s="2">
        <v>0</v>
      </c>
    </row>
    <row r="4" spans="1:49">
      <c r="A4">
        <f t="shared" ref="A4:A67" si="2">A3+1</f>
        <v>2021</v>
      </c>
      <c r="B4" s="40">
        <f>Population!B10</f>
        <v>1.0155469032838995</v>
      </c>
      <c r="C4" s="59"/>
      <c r="D4" s="59"/>
      <c r="E4" s="59"/>
      <c r="F4" s="59"/>
      <c r="G4" s="59"/>
      <c r="H4" s="59"/>
      <c r="K4" s="52">
        <f>Population!L10</f>
        <v>18379116</v>
      </c>
      <c r="L4" s="43">
        <f>Population!C5</f>
        <v>6406008</v>
      </c>
      <c r="M4" s="43">
        <f>Population!D5</f>
        <v>4386948</v>
      </c>
      <c r="N4" s="43">
        <f>Population!E5</f>
        <v>5019684</v>
      </c>
      <c r="O4" s="43">
        <f>Population!F5</f>
        <v>995544</v>
      </c>
      <c r="P4" s="43">
        <f>Population!G5</f>
        <v>1257096</v>
      </c>
      <c r="Q4" s="43">
        <f>Population!H5</f>
        <v>313836</v>
      </c>
      <c r="R4" s="21">
        <f t="shared" si="0"/>
        <v>0</v>
      </c>
      <c r="T4" s="40">
        <f t="shared" ref="T4:T35" si="3">L4/SUM($L4:$Q4)</f>
        <v>0.34854821091504073</v>
      </c>
      <c r="U4" s="40">
        <f t="shared" ref="U4:Y35" si="4">M4/SUM($L4:$Q4)</f>
        <v>0.23869200237922217</v>
      </c>
      <c r="V4" s="40">
        <f t="shared" si="4"/>
        <v>0.27311890299838143</v>
      </c>
      <c r="W4" s="40">
        <f t="shared" si="4"/>
        <v>5.4167131868583886E-2</v>
      </c>
      <c r="X4" s="40">
        <f t="shared" si="4"/>
        <v>6.8398066588186285E-2</v>
      </c>
      <c r="Y4" s="40">
        <f t="shared" si="4"/>
        <v>1.70756852505855E-2</v>
      </c>
      <c r="AB4" s="2">
        <v>0</v>
      </c>
      <c r="AC4" s="2">
        <v>0</v>
      </c>
      <c r="AD4" s="2">
        <v>0</v>
      </c>
      <c r="AE4" s="2">
        <v>0</v>
      </c>
      <c r="AF4" s="2">
        <v>0</v>
      </c>
      <c r="AG4" s="2">
        <v>0</v>
      </c>
      <c r="AJ4" s="2">
        <v>0</v>
      </c>
      <c r="AK4" s="2">
        <v>0</v>
      </c>
      <c r="AL4" s="2">
        <v>0</v>
      </c>
      <c r="AM4" s="2">
        <v>0</v>
      </c>
      <c r="AN4" s="2">
        <v>0</v>
      </c>
      <c r="AO4" s="2">
        <v>0</v>
      </c>
      <c r="AR4" s="2">
        <v>0</v>
      </c>
      <c r="AS4" s="2">
        <v>0</v>
      </c>
      <c r="AT4" s="2">
        <v>0</v>
      </c>
      <c r="AU4" s="2">
        <v>0</v>
      </c>
      <c r="AV4" s="2">
        <v>0</v>
      </c>
      <c r="AW4" s="2">
        <v>0</v>
      </c>
    </row>
    <row r="5" spans="1:49">
      <c r="A5">
        <f t="shared" si="2"/>
        <v>2022</v>
      </c>
      <c r="B5" s="40">
        <f>Population!B11</f>
        <v>1</v>
      </c>
      <c r="C5" s="2">
        <v>0.18</v>
      </c>
      <c r="D5" s="2">
        <v>0.15</v>
      </c>
      <c r="E5" s="2">
        <v>0.17</v>
      </c>
      <c r="F5" s="2">
        <v>0.18</v>
      </c>
      <c r="G5" s="2">
        <v>0.15</v>
      </c>
      <c r="H5" s="2">
        <v>0.17</v>
      </c>
      <c r="I5">
        <f>SUM(C5:H5)-1</f>
        <v>0</v>
      </c>
      <c r="K5" s="52">
        <f>Population!L11</f>
        <v>18379116</v>
      </c>
      <c r="L5" s="53" cm="1">
        <f t="array" ref="L5">IF(($A5-$A$3) &lt;= short_term, SUMPRODUCT($L4:$Q4, TRANSPOSE('Migration Matrix - vol'!AF$65:AF$70)), SUMPRODUCT($L4:$Q4, TRANSPOSE('Migration Matrix - vol'!AF$77:AF$82)))+$K4*($B5-1)*C5</f>
        <v>6385931.6383017506</v>
      </c>
      <c r="M5" s="53" cm="1">
        <f t="array" ref="M5">IF(($A5-$A$3) &lt;= short_term, SUMPRODUCT($L4:$Q4, TRANSPOSE('Migration Matrix - vol'!AG$65:AG$70)), SUMPRODUCT($L4:$Q4, TRANSPOSE('Migration Matrix - vol'!AG$77:AG$82)))+$K4*($B5-1)*D5</f>
        <v>4354505.799996973</v>
      </c>
      <c r="N5" s="53" cm="1">
        <f t="array" ref="N5">IF(($A5-$A$3) &lt;= short_term, SUMPRODUCT($L4:$Q4, TRANSPOSE('Migration Matrix - vol'!AH$65:AH$70)), SUMPRODUCT($L4:$Q4, TRANSPOSE('Migration Matrix - vol'!AH$77:AH$82)))+$K4*($B5-1)*E5</f>
        <v>5022657.8675940949</v>
      </c>
      <c r="O5" s="53" cm="1">
        <f t="array" ref="O5">IF(($A5-$A$3) &lt;= short_term, SUMPRODUCT($L4:$Q4, TRANSPOSE('Migration Matrix - vol'!AI$65:AI$70)), SUMPRODUCT($L4:$Q4, TRANSPOSE('Migration Matrix - vol'!AI$77:AI$82)))+$K4*($B5-1)*F5</f>
        <v>1021254.8732353797</v>
      </c>
      <c r="P5" s="53" cm="1">
        <f t="array" ref="P5">IF(($A5-$A$3) &lt;= short_term, SUMPRODUCT($L4:$Q4, TRANSPOSE('Migration Matrix - vol'!AJ$65:AJ$70)), SUMPRODUCT($L4:$Q4, TRANSPOSE('Migration Matrix - vol'!AJ$77:AJ$82)))+$K4*($B5-1)*G5</f>
        <v>1256147.2951144557</v>
      </c>
      <c r="Q5" s="53" cm="1">
        <f t="array" ref="Q5">IF(($A5-$A$3) &lt;= short_term, SUMPRODUCT($L4:$Q4, TRANSPOSE('Migration Matrix - vol'!AK$65:AK$70)), SUMPRODUCT($L4:$Q4, TRANSPOSE('Migration Matrix - vol'!AK$77:AK$82)))+$K4*($B5-1)*H5</f>
        <v>338618.52575734712</v>
      </c>
      <c r="R5" s="21">
        <f t="shared" si="0"/>
        <v>0</v>
      </c>
      <c r="T5" s="40">
        <f t="shared" si="3"/>
        <v>0.34745586448781046</v>
      </c>
      <c r="U5" s="40">
        <f t="shared" si="4"/>
        <v>0.23692683587159319</v>
      </c>
      <c r="V5" s="40">
        <f t="shared" si="4"/>
        <v>0.27328070988801062</v>
      </c>
      <c r="W5" s="40">
        <f t="shared" si="4"/>
        <v>5.5566049707471213E-2</v>
      </c>
      <c r="X5" s="40">
        <f t="shared" si="4"/>
        <v>6.8346447952907827E-2</v>
      </c>
      <c r="Y5" s="40">
        <f t="shared" si="4"/>
        <v>1.8424092092206558E-2</v>
      </c>
      <c r="AB5" s="60" cm="1">
        <f t="array" ref="AB5" xml:space="preserve"> IF(($A5-$A$3) &lt;= short_term, SUMPRODUCT($L4:$Q4, TRANSPOSE('Migration Matrix - vol'!C$65:C$70)), SUMPRODUCT($L4:$Q4, TRANSPOSE('Migration Matrix - vol'!C$77:C$82)))+$K4*($B5-1)*C5</f>
        <v>8347.7262221426772</v>
      </c>
      <c r="AC5" s="60" cm="1">
        <f t="array" ref="AC5" xml:space="preserve"> IF(($A5-$A$3) &lt;= short_term, SUMPRODUCT($L4:$Q4, TRANSPOSE('Migration Matrix - vol'!D$65:D$70)), SUMPRODUCT($L4:$Q4, TRANSPOSE('Migration Matrix - vol'!D$77:D$82)))+$K4*($B5-1)*D5</f>
        <v>0</v>
      </c>
      <c r="AD5" s="60" cm="1">
        <f t="array" ref="AD5" xml:space="preserve"> IF(($A5-$A$3) &lt;= short_term, SUMPRODUCT($L4:$Q4, TRANSPOSE('Migration Matrix - vol'!E$65:E$70)), SUMPRODUCT($L4:$Q4, TRANSPOSE('Migration Matrix - vol'!E$77:E$82)))+$K4*($B5-1)*E5</f>
        <v>17822.422195607051</v>
      </c>
      <c r="AE5" s="60" cm="1">
        <f t="array" ref="AE5" xml:space="preserve"> IF(($A5-$A$3) &lt;= short_term, SUMPRODUCT($L4:$Q4, TRANSPOSE('Migration Matrix - vol'!F$65:F$70)), SUMPRODUCT($L4:$Q4, TRANSPOSE('Migration Matrix - vol'!F$77:F$82)))+$K4*($B5-1)*F5</f>
        <v>25710.873235379669</v>
      </c>
      <c r="AF5" s="60" cm="1">
        <f t="array" ref="AF5" xml:space="preserve"> IF(($A5-$A$3) &lt;= short_term, SUMPRODUCT($L4:$Q4, TRANSPOSE('Migration Matrix - vol'!G$65:G$70)), SUMPRODUCT($L4:$Q4, TRANSPOSE('Migration Matrix - vol'!G$77:G$82)))+$K4*($B5-1)*G5</f>
        <v>6488.4400006053056</v>
      </c>
      <c r="AG5" s="60" cm="1">
        <f t="array" ref="AG5" xml:space="preserve"> IF(($A5-$A$3) &lt;= short_term, SUMPRODUCT($L4:$Q4, TRANSPOSE('Migration Matrix - vol'!H$65:H$70)), SUMPRODUCT($L4:$Q4, TRANSPOSE('Migration Matrix - vol'!H$77:H$82)))+$K4*($B5-1)*H5</f>
        <v>25246.699496363395</v>
      </c>
      <c r="AJ5" s="60" cm="1">
        <f t="array" ref="AJ5" xml:space="preserve"> L4* IF(($A5-$A$3) &lt;= short_term, 1-INDEX('Migration Matrix - vol'!$AF$65:$AK$70, RIGHT(AJ$2,1), RIGHT(AJ$2,1)), 1-INDEX('Migration Matrix - vol'!$AF$77:$AK$82, RIGHT(AJ$2,1), RIGHT(AJ$2,1)))</f>
        <v>28424.087920393125</v>
      </c>
      <c r="AK5" s="60" cm="1">
        <f t="array" ref="AK5" xml:space="preserve"> M4* IF(($A5-$A$3) &lt;= short_term, 1-INDEX('Migration Matrix - vol'!$AF$65:$AK$70, RIGHT(AK$2,1), RIGHT(AK$2,1)), 1-INDEX('Migration Matrix - vol'!$AF$77:$AK$82, RIGHT(AK$2,1), RIGHT(AK$2,1)))</f>
        <v>32442.200003026526</v>
      </c>
      <c r="AL5" s="60" cm="1">
        <f t="array" ref="AL5" xml:space="preserve"> N4* IF(($A5-$A$3) &lt;= short_term, 1-INDEX('Migration Matrix - vol'!$AF$65:$AK$70, RIGHT(AL$2,1), RIGHT(AL$2,1)), 1-INDEX('Migration Matrix - vol'!$AF$77:$AK$82, RIGHT(AL$2,1), RIGHT(AL$2,1)))</f>
        <v>14848.554601512687</v>
      </c>
      <c r="AM5" s="60" cm="1">
        <f t="array" ref="AM5" xml:space="preserve"> O4* IF(($A5-$A$3) &lt;= short_term, 1-INDEX('Migration Matrix - vol'!$AF$65:$AK$70, RIGHT(AM$2,1), RIGHT(AM$2,1)), 1-INDEX('Migration Matrix - vol'!$AF$77:$AK$82, RIGHT(AM$2,1), RIGHT(AM$2,1)))</f>
        <v>0</v>
      </c>
      <c r="AN5" s="60" cm="1">
        <f t="array" ref="AN5" xml:space="preserve"> P4* IF(($A5-$A$3) &lt;= short_term, 1-INDEX('Migration Matrix - vol'!$AF$65:$AK$70, RIGHT(AN$2,1), RIGHT(AN$2,1)), 1-INDEX('Migration Matrix - vol'!$AF$77:$AK$82, RIGHT(AN$2,1), RIGHT(AN$2,1)))</f>
        <v>7437.1448861494846</v>
      </c>
      <c r="AO5" s="60" cm="1">
        <f t="array" ref="AO5" xml:space="preserve"> Q4* IF(($A5-$A$3) &lt;= short_term, 1-INDEX('Migration Matrix - vol'!$AF$65:$AK$70, RIGHT(AO$2,1), RIGHT(AO$2,1)), 1-INDEX('Migration Matrix - vol'!$AF$77:$AK$82, RIGHT(AO$2,1), RIGHT(AO$2,1)))</f>
        <v>464.17373901627434</v>
      </c>
      <c r="AP5" s="61">
        <f>L4+AB5-AJ5-L5</f>
        <v>0</v>
      </c>
      <c r="AQ5" s="61"/>
      <c r="AR5" s="60" cm="1">
        <f t="array" ref="AR5" xml:space="preserve"> IF(($A5-$A$3) &lt;= short_term, SUMPRODUCT($L4:$Q4, TRANSPOSE('Migration Matrix - vol'!C$65:C$70)), SUMPRODUCT($L4:$Q4, TRANSPOSE('Migration Matrix - vol'!C$77:C$82)))</f>
        <v>8347.7262221426772</v>
      </c>
      <c r="AS5" s="60" cm="1">
        <f t="array" ref="AS5" xml:space="preserve"> IF(($A5-$A$3) &lt;= short_term, SUMPRODUCT($L4:$Q4, TRANSPOSE('Migration Matrix - vol'!D$65:D$70)), SUMPRODUCT($L4:$Q4, TRANSPOSE('Migration Matrix - vol'!D$77:D$82)))</f>
        <v>0</v>
      </c>
      <c r="AT5" s="60" cm="1">
        <f t="array" ref="AT5" xml:space="preserve"> IF(($A5-$A$3) &lt;= short_term, SUMPRODUCT($L4:$Q4, TRANSPOSE('Migration Matrix - vol'!E$65:E$70)), SUMPRODUCT($L4:$Q4, TRANSPOSE('Migration Matrix - vol'!E$77:E$82)))</f>
        <v>17822.422195607051</v>
      </c>
      <c r="AU5" s="60" cm="1">
        <f t="array" ref="AU5" xml:space="preserve"> IF(($A5-$A$3) &lt;= short_term, SUMPRODUCT($L4:$Q4, TRANSPOSE('Migration Matrix - vol'!F$65:F$70)), SUMPRODUCT($L4:$Q4, TRANSPOSE('Migration Matrix - vol'!F$77:F$82)))</f>
        <v>25710.873235379669</v>
      </c>
      <c r="AV5" s="60" cm="1">
        <f t="array" ref="AV5" xml:space="preserve"> IF(($A5-$A$3) &lt;= short_term, SUMPRODUCT($L4:$Q4, TRANSPOSE('Migration Matrix - vol'!G$65:G$70)), SUMPRODUCT($L4:$Q4, TRANSPOSE('Migration Matrix - vol'!G$77:G$82)))</f>
        <v>6488.4400006053056</v>
      </c>
      <c r="AW5" s="60" cm="1">
        <f t="array" ref="AW5" xml:space="preserve"> IF(($A5-$A$3) &lt;= short_term, SUMPRODUCT($L4:$Q4, TRANSPOSE('Migration Matrix - vol'!H$65:H$70)), SUMPRODUCT($L4:$Q4, TRANSPOSE('Migration Matrix - vol'!H$77:H$82)))</f>
        <v>25246.699496363395</v>
      </c>
    </row>
    <row r="6" spans="1:49">
      <c r="A6">
        <f t="shared" si="2"/>
        <v>2023</v>
      </c>
      <c r="B6" s="40">
        <f>Population!B12</f>
        <v>1</v>
      </c>
      <c r="C6" s="2">
        <v>0.18</v>
      </c>
      <c r="D6" s="2">
        <v>0.15</v>
      </c>
      <c r="E6" s="2">
        <v>0.17</v>
      </c>
      <c r="F6" s="2">
        <v>0.18</v>
      </c>
      <c r="G6" s="2">
        <v>0.15</v>
      </c>
      <c r="H6" s="2">
        <v>0.17</v>
      </c>
      <c r="I6">
        <f t="shared" ref="I6:I69" si="5">SUM(C6:H6)-1</f>
        <v>0</v>
      </c>
      <c r="K6" s="52">
        <f>Population!L12</f>
        <v>18379116</v>
      </c>
      <c r="L6" s="53" cm="1">
        <f t="array" ref="L6">IF(($A6-$A$3) &lt;= short_term, SUMPRODUCT($L5:$Q5, TRANSPOSE('Migration Matrix - vol'!AF$65:AF$70)), SUMPRODUCT($L5:$Q5, TRANSPOSE('Migration Matrix - vol'!AF$77:AF$82)))+$K5*($B6-1)*C6</f>
        <v>6365894.9711524202</v>
      </c>
      <c r="M6" s="53" cm="1">
        <f t="array" ref="M6">IF(($A6-$A$3) &lt;= short_term, SUMPRODUCT($L5:$Q5, TRANSPOSE('Migration Matrix - vol'!AG$65:AG$70)), SUMPRODUCT($L5:$Q5, TRANSPOSE('Migration Matrix - vol'!AG$77:AG$82)))+$K5*($B6-1)*D6</f>
        <v>4322303.5153841078</v>
      </c>
      <c r="N6" s="53" cm="1">
        <f t="array" ref="N6">IF(($A6-$A$3) &lt;= short_term, SUMPRODUCT($L5:$Q5, TRANSPOSE('Migration Matrix - vol'!AH$65:AH$70)), SUMPRODUCT($L5:$Q5, TRANSPOSE('Migration Matrix - vol'!AH$77:AH$82)))+$K5*($B6-1)*E6</f>
        <v>5025543.8584515257</v>
      </c>
      <c r="O6" s="53" cm="1">
        <f t="array" ref="O6">IF(($A6-$A$3) &lt;= short_term, SUMPRODUCT($L5:$Q5, TRANSPOSE('Migration Matrix - vol'!AI$65:AI$70)), SUMPRODUCT($L5:$Q5, TRANSPOSE('Migration Matrix - vol'!AI$77:AI$82)))+$K5*($B6-1)*F6</f>
        <v>1046927.7192458297</v>
      </c>
      <c r="P6" s="53" cm="1">
        <f t="array" ref="P6">IF(($A6-$A$3) &lt;= short_term, SUMPRODUCT($L5:$Q5, TRANSPOSE('Migration Matrix - vol'!AJ$65:AJ$70)), SUMPRODUCT($L5:$Q5, TRANSPOSE('Migration Matrix - vol'!AJ$77:AJ$82)))+$K5*($B6-1)*G6</f>
        <v>1255156.2198134668</v>
      </c>
      <c r="Q6" s="53" cm="1">
        <f t="array" ref="Q6">IF(($A6-$A$3) &lt;= short_term, SUMPRODUCT($L5:$Q5, TRANSPOSE('Migration Matrix - vol'!AK$65:AK$70)), SUMPRODUCT($L5:$Q5, TRANSPOSE('Migration Matrix - vol'!AK$77:AK$82)))+$K5*($B6-1)*H6</f>
        <v>363289.71595265181</v>
      </c>
      <c r="R6" s="21">
        <f t="shared" si="0"/>
        <v>0</v>
      </c>
      <c r="T6" s="40">
        <f t="shared" si="3"/>
        <v>0.34636567782435335</v>
      </c>
      <c r="U6" s="40">
        <f t="shared" si="4"/>
        <v>0.23517472305980908</v>
      </c>
      <c r="V6" s="40">
        <f t="shared" si="4"/>
        <v>0.27343773544122163</v>
      </c>
      <c r="W6" s="40">
        <f t="shared" si="4"/>
        <v>5.6962898500984994E-2</v>
      </c>
      <c r="X6" s="40">
        <f t="shared" si="4"/>
        <v>6.8292523961079862E-2</v>
      </c>
      <c r="Y6" s="40">
        <f t="shared" si="4"/>
        <v>1.9766441212550792E-2</v>
      </c>
      <c r="AB6" s="60" cm="1">
        <f t="array" ref="AB6" xml:space="preserve"> IF(($A6-$A$3) &lt;= short_term, SUMPRODUCT($L5:$Q5, TRANSPOSE('Migration Matrix - vol'!C$65:C$70)), SUMPRODUCT($L5:$Q5, TRANSPOSE('Migration Matrix - vol'!C$77:C$82)))+$K5*($B6-1)*C6</f>
        <v>8298.3399784636058</v>
      </c>
      <c r="AC6" s="60" cm="1">
        <f t="array" ref="AC6" xml:space="preserve"> IF(($A6-$A$3) &lt;= short_term, SUMPRODUCT($L5:$Q5, TRANSPOSE('Migration Matrix - vol'!D$65:D$70)), SUMPRODUCT($L5:$Q5, TRANSPOSE('Migration Matrix - vol'!D$77:D$82)))+$K5*($B6-1)*D6</f>
        <v>0</v>
      </c>
      <c r="AD6" s="60" cm="1">
        <f t="array" ref="AD6" xml:space="preserve"> IF(($A6-$A$3) &lt;= short_term, SUMPRODUCT($L5:$Q5, TRANSPOSE('Migration Matrix - vol'!E$65:E$70)), SUMPRODUCT($L5:$Q5, TRANSPOSE('Migration Matrix - vol'!E$77:E$82)))+$K5*($B6-1)*E6</f>
        <v>17743.342354395128</v>
      </c>
      <c r="AE6" s="60" cm="1">
        <f t="array" ref="AE6" xml:space="preserve"> IF(($A6-$A$3) &lt;= short_term, SUMPRODUCT($L5:$Q5, TRANSPOSE('Migration Matrix - vol'!F$65:F$70)), SUMPRODUCT($L5:$Q5, TRANSPOSE('Migration Matrix - vol'!F$77:F$82)))+$K5*($B6-1)*F6</f>
        <v>25672.846010449965</v>
      </c>
      <c r="AF6" s="60" cm="1">
        <f t="array" ref="AF6" xml:space="preserve"> IF(($A6-$A$3) &lt;= short_term, SUMPRODUCT($L5:$Q5, TRANSPOSE('Migration Matrix - vol'!G$65:G$70)), SUMPRODUCT($L5:$Q5, TRANSPOSE('Migration Matrix - vol'!G$77:G$82)))+$K5*($B6-1)*G6</f>
        <v>6440.4569225730884</v>
      </c>
      <c r="AG6" s="60" cm="1">
        <f t="array" ref="AG6" xml:space="preserve"> IF(($A6-$A$3) &lt;= short_term, SUMPRODUCT($L5:$Q5, TRANSPOSE('Migration Matrix - vol'!H$65:H$70)), SUMPRODUCT($L5:$Q5, TRANSPOSE('Migration Matrix - vol'!H$77:H$82)))+$K5*($B6-1)*H6</f>
        <v>25172.018102877326</v>
      </c>
      <c r="AJ6" s="60" cm="1">
        <f t="array" ref="AJ6" xml:space="preserve"> L5* IF(($A6-$A$3) &lt;= short_term, 1-INDEX('Migration Matrix - vol'!$AF$65:$AK$70, RIGHT(AJ$2,1), RIGHT(AJ$2,1)), 1-INDEX('Migration Matrix - vol'!$AF$77:$AK$82, RIGHT(AJ$2,1), RIGHT(AJ$2,1)))</f>
        <v>28335.007127794575</v>
      </c>
      <c r="AK6" s="60" cm="1">
        <f t="array" ref="AK6" xml:space="preserve"> M5* IF(($A6-$A$3) &lt;= short_term, 1-INDEX('Migration Matrix - vol'!$AF$65:$AK$70, RIGHT(AK$2,1), RIGHT(AK$2,1)), 1-INDEX('Migration Matrix - vol'!$AF$77:$AK$82, RIGHT(AK$2,1), RIGHT(AK$2,1)))</f>
        <v>32202.284612865442</v>
      </c>
      <c r="AL6" s="60" cm="1">
        <f t="array" ref="AL6" xml:space="preserve"> N5* IF(($A6-$A$3) &lt;= short_term, 1-INDEX('Migration Matrix - vol'!$AF$65:$AK$70, RIGHT(AL$2,1), RIGHT(AL$2,1)), 1-INDEX('Migration Matrix - vol'!$AF$77:$AK$82, RIGHT(AL$2,1), RIGHT(AL$2,1)))</f>
        <v>14857.351496964391</v>
      </c>
      <c r="AM6" s="60" cm="1">
        <f t="array" ref="AM6" xml:space="preserve"> O5* IF(($A6-$A$3) &lt;= short_term, 1-INDEX('Migration Matrix - vol'!$AF$65:$AK$70, RIGHT(AM$2,1), RIGHT(AM$2,1)), 1-INDEX('Migration Matrix - vol'!$AF$77:$AK$82, RIGHT(AM$2,1), RIGHT(AM$2,1)))</f>
        <v>0</v>
      </c>
      <c r="AN6" s="60" cm="1">
        <f t="array" ref="AN6" xml:space="preserve"> P5* IF(($A6-$A$3) &lt;= short_term, 1-INDEX('Migration Matrix - vol'!$AF$65:$AK$70, RIGHT(AN$2,1), RIGHT(AN$2,1)), 1-INDEX('Migration Matrix - vol'!$AF$77:$AK$82, RIGHT(AN$2,1), RIGHT(AN$2,1)))</f>
        <v>7431.5322235620679</v>
      </c>
      <c r="AO6" s="60" cm="1">
        <f t="array" ref="AO6" xml:space="preserve"> Q5* IF(($A6-$A$3) &lt;= short_term, 1-INDEX('Migration Matrix - vol'!$AF$65:$AK$70, RIGHT(AO$2,1), RIGHT(AO$2,1)), 1-INDEX('Migration Matrix - vol'!$AF$77:$AK$82, RIGHT(AO$2,1), RIGHT(AO$2,1)))</f>
        <v>500.82790757263797</v>
      </c>
      <c r="AP6" s="61">
        <f t="shared" ref="AP6:AP69" si="6">L5+AB6-AJ6-L6</f>
        <v>0</v>
      </c>
      <c r="AR6" s="60" cm="1">
        <f t="array" ref="AR6" xml:space="preserve"> IF(($A6-$A$3) &lt;= short_term, SUMPRODUCT($L5:$Q5, TRANSPOSE('Migration Matrix - vol'!C$65:C$70)), SUMPRODUCT($L5:$Q5, TRANSPOSE('Migration Matrix - vol'!C$77:C$82)))</f>
        <v>8298.3399784636058</v>
      </c>
      <c r="AS6" s="60" cm="1">
        <f t="array" ref="AS6" xml:space="preserve"> IF(($A6-$A$3) &lt;= short_term, SUMPRODUCT($L5:$Q5, TRANSPOSE('Migration Matrix - vol'!D$65:D$70)), SUMPRODUCT($L5:$Q5, TRANSPOSE('Migration Matrix - vol'!D$77:D$82)))</f>
        <v>0</v>
      </c>
      <c r="AT6" s="60" cm="1">
        <f t="array" ref="AT6" xml:space="preserve"> IF(($A6-$A$3) &lt;= short_term, SUMPRODUCT($L5:$Q5, TRANSPOSE('Migration Matrix - vol'!E$65:E$70)), SUMPRODUCT($L5:$Q5, TRANSPOSE('Migration Matrix - vol'!E$77:E$82)))</f>
        <v>17743.342354395128</v>
      </c>
      <c r="AU6" s="60" cm="1">
        <f t="array" ref="AU6" xml:space="preserve"> IF(($A6-$A$3) &lt;= short_term, SUMPRODUCT($L5:$Q5, TRANSPOSE('Migration Matrix - vol'!F$65:F$70)), SUMPRODUCT($L5:$Q5, TRANSPOSE('Migration Matrix - vol'!F$77:F$82)))</f>
        <v>25672.846010449965</v>
      </c>
      <c r="AV6" s="60" cm="1">
        <f t="array" ref="AV6" xml:space="preserve"> IF(($A6-$A$3) &lt;= short_term, SUMPRODUCT($L5:$Q5, TRANSPOSE('Migration Matrix - vol'!G$65:G$70)), SUMPRODUCT($L5:$Q5, TRANSPOSE('Migration Matrix - vol'!G$77:G$82)))</f>
        <v>6440.4569225730884</v>
      </c>
      <c r="AW6" s="60" cm="1">
        <f t="array" ref="AW6" xml:space="preserve"> IF(($A6-$A$3) &lt;= short_term, SUMPRODUCT($L5:$Q5, TRANSPOSE('Migration Matrix - vol'!H$65:H$70)), SUMPRODUCT($L5:$Q5, TRANSPOSE('Migration Matrix - vol'!H$77:H$82)))</f>
        <v>25172.018102877326</v>
      </c>
    </row>
    <row r="7" spans="1:49">
      <c r="A7">
        <f t="shared" si="2"/>
        <v>2024</v>
      </c>
      <c r="B7" s="40">
        <f>Population!B13</f>
        <v>1</v>
      </c>
      <c r="C7" s="2">
        <v>0.18</v>
      </c>
      <c r="D7" s="2">
        <v>0.15</v>
      </c>
      <c r="E7" s="2">
        <v>0.17</v>
      </c>
      <c r="F7" s="2">
        <v>0.18</v>
      </c>
      <c r="G7" s="2">
        <v>0.15</v>
      </c>
      <c r="H7" s="2">
        <v>0.17</v>
      </c>
      <c r="I7">
        <f t="shared" si="5"/>
        <v>0</v>
      </c>
      <c r="K7" s="52">
        <f>Population!L13</f>
        <v>18379116</v>
      </c>
      <c r="L7" s="53" cm="1">
        <f t="array" ref="L7">IF(($A7-$A$3) &lt;= short_term, SUMPRODUCT($L6:$Q6, TRANSPOSE('Migration Matrix - vol'!AF$65:AF$70)), SUMPRODUCT($L6:$Q6, TRANSPOSE('Migration Matrix - vol'!AF$77:AF$82)))+$K6*($B7-1)*C7</f>
        <v>6345898.1145988861</v>
      </c>
      <c r="M7" s="53" cm="1">
        <f t="array" ref="M7">IF(($A7-$A$3) &lt;= short_term, SUMPRODUCT($L6:$Q6, TRANSPOSE('Migration Matrix - vol'!AG$65:AG$70)), SUMPRODUCT($L6:$Q6, TRANSPOSE('Migration Matrix - vol'!AG$77:AG$82)))+$K6*($B7-1)*D7</f>
        <v>4290339.3719477421</v>
      </c>
      <c r="N7" s="53" cm="1">
        <f t="array" ref="N7">IF(($A7-$A$3) &lt;= short_term, SUMPRODUCT($L6:$Q6, TRANSPOSE('Migration Matrix - vol'!AH$65:AH$70)), SUMPRODUCT($L6:$Q6, TRANSPOSE('Migration Matrix - vol'!AH$77:AH$82)))+$K6*($B7-1)*E7</f>
        <v>5028342.5834024837</v>
      </c>
      <c r="O7" s="53" cm="1">
        <f t="array" ref="O7">IF(($A7-$A$3) &lt;= short_term, SUMPRODUCT($L6:$Q6, TRANSPOSE('Migration Matrix - vol'!AI$65:AI$70)), SUMPRODUCT($L6:$Q6, TRANSPOSE('Migration Matrix - vol'!AI$77:AI$82)))+$K6*($B7-1)*F7</f>
        <v>1072562.5942748631</v>
      </c>
      <c r="P7" s="53" cm="1">
        <f t="array" ref="P7">IF(($A7-$A$3) &lt;= short_term, SUMPRODUCT($L6:$Q6, TRANSPOSE('Migration Matrix - vol'!AJ$65:AJ$70)), SUMPRODUCT($L6:$Q6, TRANSPOSE('Migration Matrix - vol'!AJ$77:AJ$82)))+$K6*($B7-1)*G7</f>
        <v>1254123.3796087026</v>
      </c>
      <c r="Q7" s="53" cm="1">
        <f t="array" ref="Q7">IF(($A7-$A$3) &lt;= short_term, SUMPRODUCT($L6:$Q6, TRANSPOSE('Migration Matrix - vol'!AK$65:AK$70)), SUMPRODUCT($L6:$Q6, TRANSPOSE('Migration Matrix - vol'!AK$77:AK$82)))+$K6*($B7-1)*H7</f>
        <v>387849.95616732416</v>
      </c>
      <c r="R7" s="21">
        <f t="shared" si="0"/>
        <v>0</v>
      </c>
      <c r="T7" s="40">
        <f t="shared" si="3"/>
        <v>0.34527765723873144</v>
      </c>
      <c r="U7" s="40">
        <f t="shared" si="4"/>
        <v>0.23343556740964805</v>
      </c>
      <c r="V7" s="40">
        <f t="shared" si="4"/>
        <v>0.27359001289302937</v>
      </c>
      <c r="W7" s="40">
        <f t="shared" si="4"/>
        <v>5.8357681309311224E-2</v>
      </c>
      <c r="X7" s="40">
        <f t="shared" si="4"/>
        <v>6.8236327558338625E-2</v>
      </c>
      <c r="Y7" s="40">
        <f t="shared" si="4"/>
        <v>2.1102753590941156E-2</v>
      </c>
      <c r="AB7" s="60" cm="1">
        <f t="array" ref="AB7" xml:space="preserve"> IF(($A7-$A$3) &lt;= short_term, SUMPRODUCT($L6:$Q6, TRANSPOSE('Migration Matrix - vol'!C$65:C$70)), SUMPRODUCT($L6:$Q6, TRANSPOSE('Migration Matrix - vol'!C$77:C$82)))+$K6*($B7-1)*C7</f>
        <v>8249.2459102823686</v>
      </c>
      <c r="AC7" s="60" cm="1">
        <f t="array" ref="AC7" xml:space="preserve"> IF(($A7-$A$3) &lt;= short_term, SUMPRODUCT($L6:$Q6, TRANSPOSE('Migration Matrix - vol'!D$65:D$70)), SUMPRODUCT($L6:$Q6, TRANSPOSE('Migration Matrix - vol'!D$77:D$82)))+$K6*($B7-1)*D7</f>
        <v>0</v>
      </c>
      <c r="AD7" s="60" cm="1">
        <f t="array" ref="AD7" xml:space="preserve"> IF(($A7-$A$3) &lt;= short_term, SUMPRODUCT($L6:$Q6, TRANSPOSE('Migration Matrix - vol'!E$65:E$70)), SUMPRODUCT($L6:$Q6, TRANSPOSE('Migration Matrix - vol'!E$77:E$82)))+$K6*($B7-1)*E7</f>
        <v>17664.613398221027</v>
      </c>
      <c r="AE7" s="60" cm="1">
        <f t="array" ref="AE7" xml:space="preserve"> IF(($A7-$A$3) &lt;= short_term, SUMPRODUCT($L6:$Q6, TRANSPOSE('Migration Matrix - vol'!F$65:F$70)), SUMPRODUCT($L6:$Q6, TRANSPOSE('Migration Matrix - vol'!F$77:F$82)))+$K6*($B7-1)*F7</f>
        <v>25634.875029033366</v>
      </c>
      <c r="AF7" s="60" cm="1">
        <f t="array" ref="AF7" xml:space="preserve"> IF(($A7-$A$3) &lt;= short_term, SUMPRODUCT($L6:$Q6, TRANSPOSE('Migration Matrix - vol'!G$65:G$70)), SUMPRODUCT($L6:$Q6, TRANSPOSE('Migration Matrix - vol'!G$77:G$82)))+$K6*($B7-1)*G7</f>
        <v>6392.8286872730596</v>
      </c>
      <c r="AG7" s="60" cm="1">
        <f t="array" ref="AG7" xml:space="preserve"> IF(($A7-$A$3) &lt;= short_term, SUMPRODUCT($L6:$Q6, TRANSPOSE('Migration Matrix - vol'!H$65:H$70)), SUMPRODUCT($L6:$Q6, TRANSPOSE('Migration Matrix - vol'!H$77:H$82)))+$K6*($B7-1)*H7</f>
        <v>25097.557621852855</v>
      </c>
      <c r="AJ7" s="60" cm="1">
        <f t="array" ref="AJ7" xml:space="preserve"> L6* IF(($A7-$A$3) &lt;= short_term, 1-INDEX('Migration Matrix - vol'!$AF$65:$AK$70, RIGHT(AJ$2,1), RIGHT(AJ$2,1)), 1-INDEX('Migration Matrix - vol'!$AF$77:$AK$82, RIGHT(AJ$2,1), RIGHT(AJ$2,1)))</f>
        <v>28246.102463815972</v>
      </c>
      <c r="AK7" s="60" cm="1">
        <f t="array" ref="AK7" xml:space="preserve"> M6* IF(($A7-$A$3) &lt;= short_term, 1-INDEX('Migration Matrix - vol'!$AF$65:$AK$70, RIGHT(AK$2,1), RIGHT(AK$2,1)), 1-INDEX('Migration Matrix - vol'!$AF$77:$AK$82, RIGHT(AK$2,1), RIGHT(AK$2,1)))</f>
        <v>31964.143436365299</v>
      </c>
      <c r="AL7" s="60" cm="1">
        <f t="array" ref="AL7" xml:space="preserve"> N6* IF(($A7-$A$3) &lt;= short_term, 1-INDEX('Migration Matrix - vol'!$AF$65:$AK$70, RIGHT(AL$2,1), RIGHT(AL$2,1)), 1-INDEX('Migration Matrix - vol'!$AF$77:$AK$82, RIGHT(AL$2,1), RIGHT(AL$2,1)))</f>
        <v>14865.888447263658</v>
      </c>
      <c r="AM7" s="60" cm="1">
        <f t="array" ref="AM7" xml:space="preserve"> O6* IF(($A7-$A$3) &lt;= short_term, 1-INDEX('Migration Matrix - vol'!$AF$65:$AK$70, RIGHT(AM$2,1), RIGHT(AM$2,1)), 1-INDEX('Migration Matrix - vol'!$AF$77:$AK$82, RIGHT(AM$2,1), RIGHT(AM$2,1)))</f>
        <v>0</v>
      </c>
      <c r="AN7" s="60" cm="1">
        <f t="array" ref="AN7" xml:space="preserve"> P6* IF(($A7-$A$3) &lt;= short_term, 1-INDEX('Migration Matrix - vol'!$AF$65:$AK$70, RIGHT(AN$2,1), RIGHT(AN$2,1)), 1-INDEX('Migration Matrix - vol'!$AF$77:$AK$82, RIGHT(AN$2,1), RIGHT(AN$2,1)))</f>
        <v>7425.6688920372371</v>
      </c>
      <c r="AO7" s="60" cm="1">
        <f t="array" ref="AO7" xml:space="preserve"> Q6* IF(($A7-$A$3) &lt;= short_term, 1-INDEX('Migration Matrix - vol'!$AF$65:$AK$70, RIGHT(AO$2,1), RIGHT(AO$2,1)), 1-INDEX('Migration Matrix - vol'!$AF$77:$AK$82, RIGHT(AO$2,1), RIGHT(AO$2,1)))</f>
        <v>537.31740718051026</v>
      </c>
      <c r="AP7" s="61">
        <f t="shared" si="6"/>
        <v>0</v>
      </c>
      <c r="AR7" s="60" cm="1">
        <f t="array" ref="AR7" xml:space="preserve"> IF(($A7-$A$3) &lt;= short_term, SUMPRODUCT($L6:$Q6, TRANSPOSE('Migration Matrix - vol'!C$65:C$70)), SUMPRODUCT($L6:$Q6, TRANSPOSE('Migration Matrix - vol'!C$77:C$82)))</f>
        <v>8249.2459102823686</v>
      </c>
      <c r="AS7" s="60" cm="1">
        <f t="array" ref="AS7" xml:space="preserve"> IF(($A7-$A$3) &lt;= short_term, SUMPRODUCT($L6:$Q6, TRANSPOSE('Migration Matrix - vol'!D$65:D$70)), SUMPRODUCT($L6:$Q6, TRANSPOSE('Migration Matrix - vol'!D$77:D$82)))</f>
        <v>0</v>
      </c>
      <c r="AT7" s="60" cm="1">
        <f t="array" ref="AT7" xml:space="preserve"> IF(($A7-$A$3) &lt;= short_term, SUMPRODUCT($L6:$Q6, TRANSPOSE('Migration Matrix - vol'!E$65:E$70)), SUMPRODUCT($L6:$Q6, TRANSPOSE('Migration Matrix - vol'!E$77:E$82)))</f>
        <v>17664.613398221027</v>
      </c>
      <c r="AU7" s="60" cm="1">
        <f t="array" ref="AU7" xml:space="preserve"> IF(($A7-$A$3) &lt;= short_term, SUMPRODUCT($L6:$Q6, TRANSPOSE('Migration Matrix - vol'!F$65:F$70)), SUMPRODUCT($L6:$Q6, TRANSPOSE('Migration Matrix - vol'!F$77:F$82)))</f>
        <v>25634.875029033366</v>
      </c>
      <c r="AV7" s="60" cm="1">
        <f t="array" ref="AV7" xml:space="preserve"> IF(($A7-$A$3) &lt;= short_term, SUMPRODUCT($L6:$Q6, TRANSPOSE('Migration Matrix - vol'!G$65:G$70)), SUMPRODUCT($L6:$Q6, TRANSPOSE('Migration Matrix - vol'!G$77:G$82)))</f>
        <v>6392.8286872730596</v>
      </c>
      <c r="AW7" s="60" cm="1">
        <f t="array" ref="AW7" xml:space="preserve"> IF(($A7-$A$3) &lt;= short_term, SUMPRODUCT($L6:$Q6, TRANSPOSE('Migration Matrix - vol'!H$65:H$70)), SUMPRODUCT($L6:$Q6, TRANSPOSE('Migration Matrix - vol'!H$77:H$82)))</f>
        <v>25097.557621852855</v>
      </c>
    </row>
    <row r="8" spans="1:49">
      <c r="A8">
        <f t="shared" si="2"/>
        <v>2025</v>
      </c>
      <c r="B8" s="40">
        <f>Population!B14</f>
        <v>1</v>
      </c>
      <c r="C8" s="2">
        <v>0.18</v>
      </c>
      <c r="D8" s="2">
        <v>0.15</v>
      </c>
      <c r="E8" s="2">
        <v>0.17</v>
      </c>
      <c r="F8" s="2">
        <v>0.18</v>
      </c>
      <c r="G8" s="2">
        <v>0.15</v>
      </c>
      <c r="H8" s="2">
        <v>0.17</v>
      </c>
      <c r="I8">
        <f t="shared" si="5"/>
        <v>0</v>
      </c>
      <c r="K8" s="52">
        <f>Population!L14</f>
        <v>18379116</v>
      </c>
      <c r="L8" s="53" cm="1">
        <f t="array" ref="L8">IF(($A8-$A$3) &lt;= short_term, SUMPRODUCT($L7:$Q7, TRANSPOSE('Migration Matrix - vol'!AF$65:AF$70)), SUMPRODUCT($L7:$Q7, TRANSPOSE('Migration Matrix - vol'!AF$77:AF$82)))+$K7*($B8-1)*C8</f>
        <v>6325941.1824445678</v>
      </c>
      <c r="M8" s="53" cm="1">
        <f t="array" ref="M8">IF(($A8-$A$3) &lt;= short_term, SUMPRODUCT($L7:$Q7, TRANSPOSE('Migration Matrix - vol'!AG$65:AG$70)), SUMPRODUCT($L7:$Q7, TRANSPOSE('Migration Matrix - vol'!AG$77:AG$82)))+$K7*($B8-1)*D8</f>
        <v>4258611.6085948171</v>
      </c>
      <c r="N8" s="53" cm="1">
        <f t="array" ref="N8">IF(($A8-$A$3) &lt;= short_term, SUMPRODUCT($L7:$Q7, TRANSPOSE('Migration Matrix - vol'!AH$65:AH$70)), SUMPRODUCT($L7:$Q7, TRANSPOSE('Migration Matrix - vol'!AH$77:AH$82)))+$K7*($B8-1)*E8</f>
        <v>5031054.6499133715</v>
      </c>
      <c r="O8" s="53" cm="1">
        <f t="array" ref="O8">IF(($A8-$A$3) &lt;= short_term, SUMPRODUCT($L7:$Q7, TRANSPOSE('Migration Matrix - vol'!AI$65:AI$70)), SUMPRODUCT($L7:$Q7, TRANSPOSE('Migration Matrix - vol'!AI$77:AI$82)))+$K7*($B8-1)*F8</f>
        <v>1098159.5544828072</v>
      </c>
      <c r="P8" s="53" cm="1">
        <f t="array" ref="P8">IF(($A8-$A$3) &lt;= short_term, SUMPRODUCT($L7:$Q7, TRANSPOSE('Migration Matrix - vol'!AJ$65:AJ$70)), SUMPRODUCT($L7:$Q7, TRANSPOSE('Migration Matrix - vol'!AJ$77:AJ$82)))+$K7*($B8-1)*G8</f>
        <v>1253049.3738054261</v>
      </c>
      <c r="Q8" s="53" cm="1">
        <f t="array" ref="Q8">IF(($A8-$A$3) &lt;= short_term, SUMPRODUCT($L7:$Q7, TRANSPOSE('Migration Matrix - vol'!AK$65:AK$70)), SUMPRODUCT($L7:$Q7, TRANSPOSE('Migration Matrix - vol'!AK$77:AK$82)))+$K7*($B8-1)*H8</f>
        <v>412299.63075901312</v>
      </c>
      <c r="R8" s="21">
        <f t="shared" si="0"/>
        <v>0</v>
      </c>
      <c r="T8" s="40">
        <f t="shared" si="3"/>
        <v>0.34419180892294099</v>
      </c>
      <c r="U8" s="40">
        <f t="shared" si="4"/>
        <v>0.23170927310077466</v>
      </c>
      <c r="V8" s="40">
        <f t="shared" si="4"/>
        <v>0.27373757529542614</v>
      </c>
      <c r="W8" s="40">
        <f t="shared" si="4"/>
        <v>5.9750401188109765E-2</v>
      </c>
      <c r="X8" s="40">
        <f t="shared" si="4"/>
        <v>6.8177891352632303E-2</v>
      </c>
      <c r="Y8" s="40">
        <f t="shared" si="4"/>
        <v>2.2433050140116265E-2</v>
      </c>
      <c r="AB8" s="60" cm="1">
        <f t="array" ref="AB8" xml:space="preserve"> IF(($A8-$A$3) &lt;= short_term, SUMPRODUCT($L7:$Q7, TRANSPOSE('Migration Matrix - vol'!C$65:C$70)), SUMPRODUCT($L7:$Q7, TRANSPOSE('Migration Matrix - vol'!C$77:C$82)))+$K7*($B8-1)*C8</f>
        <v>8200.4422890503811</v>
      </c>
      <c r="AC8" s="60" cm="1">
        <f t="array" ref="AC8" xml:space="preserve"> IF(($A8-$A$3) &lt;= short_term, SUMPRODUCT($L7:$Q7, TRANSPOSE('Migration Matrix - vol'!D$65:D$70)), SUMPRODUCT($L7:$Q7, TRANSPOSE('Migration Matrix - vol'!D$77:D$82)))+$K7*($B8-1)*D8</f>
        <v>0</v>
      </c>
      <c r="AD8" s="60" cm="1">
        <f t="array" ref="AD8" xml:space="preserve"> IF(($A8-$A$3) &lt;= short_term, SUMPRODUCT($L7:$Q7, TRANSPOSE('Migration Matrix - vol'!E$65:E$70)), SUMPRODUCT($L7:$Q7, TRANSPOSE('Migration Matrix - vol'!E$77:E$82)))+$K7*($B8-1)*E8</f>
        <v>17586.233770173294</v>
      </c>
      <c r="AE8" s="60" cm="1">
        <f t="array" ref="AE8" xml:space="preserve"> IF(($A8-$A$3) &lt;= short_term, SUMPRODUCT($L7:$Q7, TRANSPOSE('Migration Matrix - vol'!F$65:F$70)), SUMPRODUCT($L7:$Q7, TRANSPOSE('Migration Matrix - vol'!F$77:F$82)))+$K7*($B8-1)*F8</f>
        <v>25596.960207943877</v>
      </c>
      <c r="AF8" s="60" cm="1">
        <f t="array" ref="AF8" xml:space="preserve"> IF(($A8-$A$3) &lt;= short_term, SUMPRODUCT($L7:$Q7, TRANSPOSE('Migration Matrix - vol'!G$65:G$70)), SUMPRODUCT($L7:$Q7, TRANSPOSE('Migration Matrix - vol'!G$77:G$82)))+$K7*($B8-1)*G8</f>
        <v>6345.5526705850116</v>
      </c>
      <c r="AG8" s="60" cm="1">
        <f t="array" ref="AG8" xml:space="preserve"> IF(($A8-$A$3) &lt;= short_term, SUMPRODUCT($L7:$Q7, TRANSPOSE('Migration Matrix - vol'!H$65:H$70)), SUMPRODUCT($L7:$Q7, TRANSPOSE('Migration Matrix - vol'!H$77:H$82)))+$K7*($B8-1)*H8</f>
        <v>25023.317399816431</v>
      </c>
      <c r="AJ8" s="60" cm="1">
        <f t="array" ref="AJ8" xml:space="preserve"> L7* IF(($A8-$A$3) &lt;= short_term, 1-INDEX('Migration Matrix - vol'!$AF$65:$AK$70, RIGHT(AJ$2,1), RIGHT(AJ$2,1)), 1-INDEX('Migration Matrix - vol'!$AF$77:$AK$82, RIGHT(AJ$2,1), RIGHT(AJ$2,1)))</f>
        <v>28157.374443368743</v>
      </c>
      <c r="AK8" s="60" cm="1">
        <f t="array" ref="AK8" xml:space="preserve"> M7* IF(($A8-$A$3) &lt;= short_term, 1-INDEX('Migration Matrix - vol'!$AF$65:$AK$70, RIGHT(AK$2,1), RIGHT(AK$2,1)), 1-INDEX('Migration Matrix - vol'!$AF$77:$AK$82, RIGHT(AK$2,1), RIGHT(AK$2,1)))</f>
        <v>31727.763352925056</v>
      </c>
      <c r="AL8" s="60" cm="1">
        <f t="array" ref="AL8" xml:space="preserve"> N7* IF(($A8-$A$3) &lt;= short_term, 1-INDEX('Migration Matrix - vol'!$AF$65:$AK$70, RIGHT(AL$2,1), RIGHT(AL$2,1)), 1-INDEX('Migration Matrix - vol'!$AF$77:$AK$82, RIGHT(AL$2,1), RIGHT(AL$2,1)))</f>
        <v>14874.167259286271</v>
      </c>
      <c r="AM8" s="60" cm="1">
        <f t="array" ref="AM8" xml:space="preserve"> O7* IF(($A8-$A$3) &lt;= short_term, 1-INDEX('Migration Matrix - vol'!$AF$65:$AK$70, RIGHT(AM$2,1), RIGHT(AM$2,1)), 1-INDEX('Migration Matrix - vol'!$AF$77:$AK$82, RIGHT(AM$2,1), RIGHT(AM$2,1)))</f>
        <v>0</v>
      </c>
      <c r="AN8" s="60" cm="1">
        <f t="array" ref="AN8" xml:space="preserve"> P7* IF(($A8-$A$3) &lt;= short_term, 1-INDEX('Migration Matrix - vol'!$AF$65:$AK$70, RIGHT(AN$2,1), RIGHT(AN$2,1)), 1-INDEX('Migration Matrix - vol'!$AF$77:$AK$82, RIGHT(AN$2,1), RIGHT(AN$2,1)))</f>
        <v>7419.5584738614798</v>
      </c>
      <c r="AO8" s="60" cm="1">
        <f t="array" ref="AO8" xml:space="preserve"> Q7* IF(($A8-$A$3) &lt;= short_term, 1-INDEX('Migration Matrix - vol'!$AF$65:$AK$70, RIGHT(AO$2,1), RIGHT(AO$2,1)), 1-INDEX('Migration Matrix - vol'!$AF$77:$AK$82, RIGHT(AO$2,1), RIGHT(AO$2,1)))</f>
        <v>573.64280812744539</v>
      </c>
      <c r="AP8" s="61">
        <f t="shared" si="6"/>
        <v>0</v>
      </c>
      <c r="AR8" s="60" cm="1">
        <f t="array" ref="AR8" xml:space="preserve"> IF(($A8-$A$3) &lt;= short_term, SUMPRODUCT($L7:$Q7, TRANSPOSE('Migration Matrix - vol'!C$65:C$70)), SUMPRODUCT($L7:$Q7, TRANSPOSE('Migration Matrix - vol'!C$77:C$82)))</f>
        <v>8200.4422890503811</v>
      </c>
      <c r="AS8" s="60" cm="1">
        <f t="array" ref="AS8" xml:space="preserve"> IF(($A8-$A$3) &lt;= short_term, SUMPRODUCT($L7:$Q7, TRANSPOSE('Migration Matrix - vol'!D$65:D$70)), SUMPRODUCT($L7:$Q7, TRANSPOSE('Migration Matrix - vol'!D$77:D$82)))</f>
        <v>0</v>
      </c>
      <c r="AT8" s="60" cm="1">
        <f t="array" ref="AT8" xml:space="preserve"> IF(($A8-$A$3) &lt;= short_term, SUMPRODUCT($L7:$Q7, TRANSPOSE('Migration Matrix - vol'!E$65:E$70)), SUMPRODUCT($L7:$Q7, TRANSPOSE('Migration Matrix - vol'!E$77:E$82)))</f>
        <v>17586.233770173294</v>
      </c>
      <c r="AU8" s="60" cm="1">
        <f t="array" ref="AU8" xml:space="preserve"> IF(($A8-$A$3) &lt;= short_term, SUMPRODUCT($L7:$Q7, TRANSPOSE('Migration Matrix - vol'!F$65:F$70)), SUMPRODUCT($L7:$Q7, TRANSPOSE('Migration Matrix - vol'!F$77:F$82)))</f>
        <v>25596.960207943877</v>
      </c>
      <c r="AV8" s="60" cm="1">
        <f t="array" ref="AV8" xml:space="preserve"> IF(($A8-$A$3) &lt;= short_term, SUMPRODUCT($L7:$Q7, TRANSPOSE('Migration Matrix - vol'!G$65:G$70)), SUMPRODUCT($L7:$Q7, TRANSPOSE('Migration Matrix - vol'!G$77:G$82)))</f>
        <v>6345.5526705850116</v>
      </c>
      <c r="AW8" s="60" cm="1">
        <f t="array" ref="AW8" xml:space="preserve"> IF(($A8-$A$3) &lt;= short_term, SUMPRODUCT($L7:$Q7, TRANSPOSE('Migration Matrix - vol'!H$65:H$70)), SUMPRODUCT($L7:$Q7, TRANSPOSE('Migration Matrix - vol'!H$77:H$82)))</f>
        <v>25023.317399816431</v>
      </c>
    </row>
    <row r="9" spans="1:49">
      <c r="A9">
        <f t="shared" si="2"/>
        <v>2026</v>
      </c>
      <c r="B9" s="40">
        <f>Population!B15</f>
        <v>1</v>
      </c>
      <c r="C9" s="2">
        <v>0.18</v>
      </c>
      <c r="D9" s="2">
        <v>0.15</v>
      </c>
      <c r="E9" s="2">
        <v>0.17</v>
      </c>
      <c r="F9" s="2">
        <v>0.18</v>
      </c>
      <c r="G9" s="2">
        <v>0.15</v>
      </c>
      <c r="H9" s="2">
        <v>0.17</v>
      </c>
      <c r="I9">
        <f t="shared" si="5"/>
        <v>0</v>
      </c>
      <c r="K9" s="52">
        <f>Population!L15</f>
        <v>18379116</v>
      </c>
      <c r="L9" s="53" cm="1">
        <f t="array" ref="L9">IF(($A9-$A$3) &lt;= short_term, SUMPRODUCT($L8:$Q8, TRANSPOSE('Migration Matrix - vol'!AF$65:AF$70)), SUMPRODUCT($L8:$Q8, TRANSPOSE('Migration Matrix - vol'!AF$77:AF$82)))+$K8*($B9-1)*C9</f>
        <v>6317977.9561179811</v>
      </c>
      <c r="M9" s="53" cm="1">
        <f t="array" ref="M9">IF(($A9-$A$3) &lt;= short_term, SUMPRODUCT($L8:$Q8, TRANSPOSE('Migration Matrix - vol'!AG$65:AG$70)), SUMPRODUCT($L8:$Q8, TRANSPOSE('Migration Matrix - vol'!AG$77:AG$82)))+$K8*($B9-1)*D9</f>
        <v>4246019.9411792681</v>
      </c>
      <c r="N9" s="53" cm="1">
        <f t="array" ref="N9">IF(($A9-$A$3) &lt;= short_term, SUMPRODUCT($L8:$Q8, TRANSPOSE('Migration Matrix - vol'!AH$65:AH$70)), SUMPRODUCT($L8:$Q8, TRANSPOSE('Migration Matrix - vol'!AH$77:AH$82)))+$K8*($B9-1)*E9</f>
        <v>5032104.5890818024</v>
      </c>
      <c r="O9" s="53" cm="1">
        <f t="array" ref="O9">IF(($A9-$A$3) &lt;= short_term, SUMPRODUCT($L8:$Q8, TRANSPOSE('Migration Matrix - vol'!AI$65:AI$70)), SUMPRODUCT($L8:$Q8, TRANSPOSE('Migration Matrix - vol'!AI$77:AI$82)))+$K8*($B9-1)*F9</f>
        <v>1108378.6623134147</v>
      </c>
      <c r="P9" s="53" cm="1">
        <f t="array" ref="P9">IF(($A9-$A$3) &lt;= short_term, SUMPRODUCT($L8:$Q8, TRANSPOSE('Migration Matrix - vol'!AJ$65:AJ$70)), SUMPRODUCT($L8:$Q8, TRANSPOSE('Migration Matrix - vol'!AJ$77:AJ$82)))+$K8*($B9-1)*G9</f>
        <v>1252603.7401705433</v>
      </c>
      <c r="Q9" s="53" cm="1">
        <f t="array" ref="Q9">IF(($A9-$A$3) &lt;= short_term, SUMPRODUCT($L8:$Q8, TRANSPOSE('Migration Matrix - vol'!AK$65:AK$70)), SUMPRODUCT($L8:$Q8, TRANSPOSE('Migration Matrix - vol'!AK$77:AK$82)))+$K8*($B9-1)*H9</f>
        <v>422031.11113699339</v>
      </c>
      <c r="R9" s="21">
        <f t="shared" si="0"/>
        <v>0</v>
      </c>
      <c r="T9" s="40">
        <f t="shared" si="3"/>
        <v>0.34375853311541105</v>
      </c>
      <c r="U9" s="40">
        <f t="shared" si="4"/>
        <v>0.23102416575308998</v>
      </c>
      <c r="V9" s="40">
        <f t="shared" si="4"/>
        <v>0.2737947020456154</v>
      </c>
      <c r="W9" s="40">
        <f t="shared" si="4"/>
        <v>6.0306418562971947E-2</v>
      </c>
      <c r="X9" s="40">
        <f t="shared" si="4"/>
        <v>6.8153644613296052E-2</v>
      </c>
      <c r="Y9" s="40">
        <f t="shared" si="4"/>
        <v>2.296253590961575E-2</v>
      </c>
      <c r="AB9" s="60" cm="1">
        <f t="array" ref="AB9" xml:space="preserve"> IF(($A9-$A$3) &lt;= short_term, SUMPRODUCT($L8:$Q8, TRANSPOSE('Migration Matrix - vol'!C$65:C$70)), SUMPRODUCT($L8:$Q8, TRANSPOSE('Migration Matrix - vol'!C$77:C$82)))+$K8*($B9-1)*C9</f>
        <v>3259.3252626079025</v>
      </c>
      <c r="AC9" s="60" cm="1">
        <f t="array" ref="AC9" xml:space="preserve"> IF(($A9-$A$3) &lt;= short_term, SUMPRODUCT($L8:$Q8, TRANSPOSE('Migration Matrix - vol'!D$65:D$70)), SUMPRODUCT($L8:$Q8, TRANSPOSE('Migration Matrix - vol'!D$77:D$82)))+$K8*($B9-1)*D9</f>
        <v>0</v>
      </c>
      <c r="AD9" s="60" cm="1">
        <f t="array" ref="AD9" xml:space="preserve"> IF(($A9-$A$3) &lt;= short_term, SUMPRODUCT($L8:$Q8, TRANSPOSE('Migration Matrix - vol'!E$65:E$70)), SUMPRODUCT($L8:$Q8, TRANSPOSE('Migration Matrix - vol'!E$77:E$82)))+$K8*($B9-1)*E9</f>
        <v>7000.1757923395653</v>
      </c>
      <c r="AE9" s="60" cm="1">
        <f t="array" ref="AE9" xml:space="preserve"> IF(($A9-$A$3) &lt;= short_term, SUMPRODUCT($L8:$Q8, TRANSPOSE('Migration Matrix - vol'!F$65:F$70)), SUMPRODUCT($L8:$Q8, TRANSPOSE('Migration Matrix - vol'!F$77:F$82)))+$K8*($B9-1)*F9</f>
        <v>10219.107830607663</v>
      </c>
      <c r="AF9" s="60" cm="1">
        <f t="array" ref="AF9" xml:space="preserve"> IF(($A9-$A$3) &lt;= short_term, SUMPRODUCT($L8:$Q8, TRANSPOSE('Migration Matrix - vol'!G$65:G$70)), SUMPRODUCT($L8:$Q8, TRANSPOSE('Migration Matrix - vol'!G$77:G$82)))+$K8*($B9-1)*G9</f>
        <v>2518.3334831097959</v>
      </c>
      <c r="AG9" s="60" cm="1">
        <f t="array" ref="AG9" xml:space="preserve"> IF(($A9-$A$3) &lt;= short_term, SUMPRODUCT($L8:$Q8, TRANSPOSE('Migration Matrix - vol'!H$65:H$70)), SUMPRODUCT($L8:$Q8, TRANSPOSE('Migration Matrix - vol'!H$77:H$82)))+$K8*($B9-1)*H9</f>
        <v>9975.2941042939765</v>
      </c>
      <c r="AJ9" s="60" cm="1">
        <f t="array" ref="AJ9" xml:space="preserve"> L8* IF(($A9-$A$3) &lt;= short_term, 1-INDEX('Migration Matrix - vol'!$AF$65:$AK$70, RIGHT(AJ$2,1), RIGHT(AJ$2,1)), 1-INDEX('Migration Matrix - vol'!$AF$77:$AK$82, RIGHT(AJ$2,1), RIGHT(AJ$2,1)))</f>
        <v>11222.551589194989</v>
      </c>
      <c r="AK9" s="60" cm="1">
        <f t="array" ref="AK9" xml:space="preserve"> M8* IF(($A9-$A$3) &lt;= short_term, 1-INDEX('Migration Matrix - vol'!$AF$65:$AK$70, RIGHT(AK$2,1), RIGHT(AK$2,1)), 1-INDEX('Migration Matrix - vol'!$AF$77:$AK$82, RIGHT(AK$2,1), RIGHT(AK$2,1)))</f>
        <v>12591.66741554898</v>
      </c>
      <c r="AL9" s="60" cm="1">
        <f t="array" ref="AL9" xml:space="preserve"> N8* IF(($A9-$A$3) &lt;= short_term, 1-INDEX('Migration Matrix - vol'!$AF$65:$AK$70, RIGHT(AL$2,1), RIGHT(AL$2,1)), 1-INDEX('Migration Matrix - vol'!$AF$77:$AK$82, RIGHT(AL$2,1), RIGHT(AL$2,1)))</f>
        <v>5950.2366239088242</v>
      </c>
      <c r="AM9" s="60" cm="1">
        <f t="array" ref="AM9" xml:space="preserve"> O8* IF(($A9-$A$3) &lt;= short_term, 1-INDEX('Migration Matrix - vol'!$AF$65:$AK$70, RIGHT(AM$2,1), RIGHT(AM$2,1)), 1-INDEX('Migration Matrix - vol'!$AF$77:$AK$82, RIGHT(AM$2,1), RIGHT(AM$2,1)))</f>
        <v>0</v>
      </c>
      <c r="AN9" s="60" cm="1">
        <f t="array" ref="AN9" xml:space="preserve"> P8* IF(($A9-$A$3) &lt;= short_term, 1-INDEX('Migration Matrix - vol'!$AF$65:$AK$70, RIGHT(AN$2,1), RIGHT(AN$2,1)), 1-INDEX('Migration Matrix - vol'!$AF$77:$AK$82, RIGHT(AN$2,1), RIGHT(AN$2,1)))</f>
        <v>2963.9671179924262</v>
      </c>
      <c r="AO9" s="60" cm="1">
        <f t="array" ref="AO9" xml:space="preserve"> Q8* IF(($A9-$A$3) &lt;= short_term, 1-INDEX('Migration Matrix - vol'!$AF$65:$AK$70, RIGHT(AO$2,1), RIGHT(AO$2,1)), 1-INDEX('Migration Matrix - vol'!$AF$77:$AK$82, RIGHT(AO$2,1), RIGHT(AO$2,1)))</f>
        <v>243.81372631368728</v>
      </c>
      <c r="AP9" s="61">
        <f t="shared" si="6"/>
        <v>0</v>
      </c>
      <c r="AR9" s="60" cm="1">
        <f t="array" ref="AR9" xml:space="preserve"> IF(($A9-$A$3) &lt;= short_term, SUMPRODUCT($L8:$Q8, TRANSPOSE('Migration Matrix - vol'!C$65:C$70)), SUMPRODUCT($L8:$Q8, TRANSPOSE('Migration Matrix - vol'!C$77:C$82)))</f>
        <v>3259.3252626079025</v>
      </c>
      <c r="AS9" s="60" cm="1">
        <f t="array" ref="AS9" xml:space="preserve"> IF(($A9-$A$3) &lt;= short_term, SUMPRODUCT($L8:$Q8, TRANSPOSE('Migration Matrix - vol'!D$65:D$70)), SUMPRODUCT($L8:$Q8, TRANSPOSE('Migration Matrix - vol'!D$77:D$82)))</f>
        <v>0</v>
      </c>
      <c r="AT9" s="60" cm="1">
        <f t="array" ref="AT9" xml:space="preserve"> IF(($A9-$A$3) &lt;= short_term, SUMPRODUCT($L8:$Q8, TRANSPOSE('Migration Matrix - vol'!E$65:E$70)), SUMPRODUCT($L8:$Q8, TRANSPOSE('Migration Matrix - vol'!E$77:E$82)))</f>
        <v>7000.1757923395653</v>
      </c>
      <c r="AU9" s="60" cm="1">
        <f t="array" ref="AU9" xml:space="preserve"> IF(($A9-$A$3) &lt;= short_term, SUMPRODUCT($L8:$Q8, TRANSPOSE('Migration Matrix - vol'!F$65:F$70)), SUMPRODUCT($L8:$Q8, TRANSPOSE('Migration Matrix - vol'!F$77:F$82)))</f>
        <v>10219.107830607663</v>
      </c>
      <c r="AV9" s="60" cm="1">
        <f t="array" ref="AV9" xml:space="preserve"> IF(($A9-$A$3) &lt;= short_term, SUMPRODUCT($L8:$Q8, TRANSPOSE('Migration Matrix - vol'!G$65:G$70)), SUMPRODUCT($L8:$Q8, TRANSPOSE('Migration Matrix - vol'!G$77:G$82)))</f>
        <v>2518.3334831097959</v>
      </c>
      <c r="AW9" s="60" cm="1">
        <f t="array" ref="AW9" xml:space="preserve"> IF(($A9-$A$3) &lt;= short_term, SUMPRODUCT($L8:$Q8, TRANSPOSE('Migration Matrix - vol'!H$65:H$70)), SUMPRODUCT($L8:$Q8, TRANSPOSE('Migration Matrix - vol'!H$77:H$82)))</f>
        <v>9975.2941042939765</v>
      </c>
    </row>
    <row r="10" spans="1:49">
      <c r="A10">
        <f t="shared" si="2"/>
        <v>2027</v>
      </c>
      <c r="B10" s="40">
        <f>Population!B16</f>
        <v>1</v>
      </c>
      <c r="C10" s="2">
        <v>0.18</v>
      </c>
      <c r="D10" s="2">
        <v>0.15</v>
      </c>
      <c r="E10" s="2">
        <v>0.17</v>
      </c>
      <c r="F10" s="2">
        <v>0.18</v>
      </c>
      <c r="G10" s="2">
        <v>0.15</v>
      </c>
      <c r="H10" s="2">
        <v>0.17</v>
      </c>
      <c r="I10">
        <f t="shared" si="5"/>
        <v>0</v>
      </c>
      <c r="K10" s="52">
        <f>Population!L16</f>
        <v>18379116</v>
      </c>
      <c r="L10" s="53" cm="1">
        <f t="array" ref="L10">IF(($A10-$A$3) &lt;= short_term, SUMPRODUCT($L9:$Q9, TRANSPOSE('Migration Matrix - vol'!AF$65:AF$70)), SUMPRODUCT($L9:$Q9, TRANSPOSE('Migration Matrix - vol'!AF$77:AF$82)))+$K9*($B10-1)*C10</f>
        <v>6310021.1473540235</v>
      </c>
      <c r="M10" s="53" cm="1">
        <f t="array" ref="M10">IF(($A10-$A$3) &lt;= short_term, SUMPRODUCT($L9:$Q9, TRANSPOSE('Migration Matrix - vol'!AG$65:AG$70)), SUMPRODUCT($L9:$Q9, TRANSPOSE('Migration Matrix - vol'!AG$77:AG$82)))+$K9*($B10-1)*D10</f>
        <v>4233465.5042282166</v>
      </c>
      <c r="N10" s="53" cm="1">
        <f t="array" ref="N10">IF(($A10-$A$3) &lt;= short_term, SUMPRODUCT($L9:$Q9, TRANSPOSE('Migration Matrix - vol'!AH$65:AH$70)), SUMPRODUCT($L9:$Q9, TRANSPOSE('Migration Matrix - vol'!AH$77:AH$82)))+$K9*($B10-1)*E10</f>
        <v>5033140.8678062838</v>
      </c>
      <c r="O10" s="53" cm="1">
        <f t="array" ref="O10">IF(($A10-$A$3) &lt;= short_term, SUMPRODUCT($L9:$Q9, TRANSPOSE('Migration Matrix - vol'!AI$65:AI$70)), SUMPRODUCT($L9:$Q9, TRANSPOSE('Migration Matrix - vol'!AI$77:AI$82)))+$K9*($B10-1)*F10</f>
        <v>1118591.7270661879</v>
      </c>
      <c r="P10" s="53" cm="1">
        <f t="array" ref="P10">IF(($A10-$A$3) &lt;= short_term, SUMPRODUCT($L9:$Q9, TRANSPOSE('Migration Matrix - vol'!AJ$65:AJ$70)), SUMPRODUCT($L9:$Q9, TRANSPOSE('Migration Matrix - vol'!AJ$77:AJ$82)))+$K9*($B10-1)*G10</f>
        <v>1252151.7145460297</v>
      </c>
      <c r="Q10" s="53" cm="1">
        <f t="array" ref="Q10">IF(($A10-$A$3) &lt;= short_term, SUMPRODUCT($L9:$Q9, TRANSPOSE('Migration Matrix - vol'!AK$65:AK$70)), SUMPRODUCT($L9:$Q9, TRANSPOSE('Migration Matrix - vol'!AK$77:AK$82)))+$K9*($B10-1)*H10</f>
        <v>431745.03899926209</v>
      </c>
      <c r="R10" s="21">
        <f t="shared" si="0"/>
        <v>0</v>
      </c>
      <c r="T10" s="40">
        <f t="shared" si="3"/>
        <v>0.34332560648477445</v>
      </c>
      <c r="U10" s="40">
        <f t="shared" si="4"/>
        <v>0.23034108409937756</v>
      </c>
      <c r="V10" s="40">
        <f t="shared" si="4"/>
        <v>0.27385108553677351</v>
      </c>
      <c r="W10" s="40">
        <f t="shared" si="4"/>
        <v>6.0862107136501434E-2</v>
      </c>
      <c r="X10" s="40">
        <f t="shared" si="4"/>
        <v>6.8129050088482468E-2</v>
      </c>
      <c r="Y10" s="40">
        <f t="shared" si="4"/>
        <v>2.3491066654090544E-2</v>
      </c>
      <c r="AB10" s="60" cm="1">
        <f t="array" ref="AB10" xml:space="preserve"> IF(($A10-$A$3) &lt;= short_term, SUMPRODUCT($L9:$Q9, TRANSPOSE('Migration Matrix - vol'!C$65:C$70)), SUMPRODUCT($L9:$Q9, TRANSPOSE('Migration Matrix - vol'!C$77:C$82)))+$K9*($B10-1)*C10</f>
        <v>3251.6156438912249</v>
      </c>
      <c r="AC10" s="60" cm="1">
        <f t="array" ref="AC10" xml:space="preserve"> IF(($A10-$A$3) &lt;= short_term, SUMPRODUCT($L9:$Q9, TRANSPOSE('Migration Matrix - vol'!D$65:D$70)), SUMPRODUCT($L9:$Q9, TRANSPOSE('Migration Matrix - vol'!D$77:D$82)))+$K9*($B10-1)*D10</f>
        <v>0</v>
      </c>
      <c r="AD10" s="60" cm="1">
        <f t="array" ref="AD10" xml:space="preserve"> IF(($A10-$A$3) &lt;= short_term, SUMPRODUCT($L9:$Q9, TRANSPOSE('Migration Matrix - vol'!E$65:E$70)), SUMPRODUCT($L9:$Q9, TRANSPOSE('Migration Matrix - vol'!E$77:E$82)))+$K9*($B10-1)*E10</f>
        <v>6987.7571131743243</v>
      </c>
      <c r="AE10" s="60" cm="1">
        <f t="array" ref="AE10" xml:space="preserve"> IF(($A10-$A$3) &lt;= short_term, SUMPRODUCT($L9:$Q9, TRANSPOSE('Migration Matrix - vol'!F$65:F$70)), SUMPRODUCT($L9:$Q9, TRANSPOSE('Migration Matrix - vol'!F$77:F$82)))+$K9*($B10-1)*F10</f>
        <v>10213.064752773238</v>
      </c>
      <c r="AF10" s="60" cm="1">
        <f t="array" ref="AF10" xml:space="preserve"> IF(($A10-$A$3) &lt;= short_term, SUMPRODUCT($L9:$Q9, TRANSPOSE('Migration Matrix - vol'!G$65:G$70)), SUMPRODUCT($L9:$Q9, TRANSPOSE('Migration Matrix - vol'!G$77:G$82)))+$K9*($B10-1)*G10</f>
        <v>2510.8873902102318</v>
      </c>
      <c r="AG10" s="60" cm="1">
        <f t="array" ref="AG10" xml:space="preserve"> IF(($A10-$A$3) &lt;= short_term, SUMPRODUCT($L9:$Q9, TRANSPOSE('Migration Matrix - vol'!H$65:H$70)), SUMPRODUCT($L9:$Q9, TRANSPOSE('Migration Matrix - vol'!H$77:H$82)))+$K9*($B10-1)*H10</f>
        <v>9963.496307520958</v>
      </c>
      <c r="AJ10" s="60" cm="1">
        <f t="array" ref="AJ10" xml:space="preserve"> L9* IF(($A10-$A$3) &lt;= short_term, 1-INDEX('Migration Matrix - vol'!$AF$65:$AK$70, RIGHT(AJ$2,1), RIGHT(AJ$2,1)), 1-INDEX('Migration Matrix - vol'!$AF$77:$AK$82, RIGHT(AJ$2,1), RIGHT(AJ$2,1)))</f>
        <v>11208.424407849299</v>
      </c>
      <c r="AK10" s="60" cm="1">
        <f t="array" ref="AK10" xml:space="preserve"> M9* IF(($A10-$A$3) &lt;= short_term, 1-INDEX('Migration Matrix - vol'!$AF$65:$AK$70, RIGHT(AK$2,1), RIGHT(AK$2,1)), 1-INDEX('Migration Matrix - vol'!$AF$77:$AK$82, RIGHT(AK$2,1), RIGHT(AK$2,1)))</f>
        <v>12554.436951051159</v>
      </c>
      <c r="AL10" s="60" cm="1">
        <f t="array" ref="AL10" xml:space="preserve"> N9* IF(($A10-$A$3) &lt;= short_term, 1-INDEX('Migration Matrix - vol'!$AF$65:$AK$70, RIGHT(AL$2,1), RIGHT(AL$2,1)), 1-INDEX('Migration Matrix - vol'!$AF$77:$AK$82, RIGHT(AL$2,1), RIGHT(AL$2,1)))</f>
        <v>5951.4783886932682</v>
      </c>
      <c r="AM10" s="60" cm="1">
        <f t="array" ref="AM10" xml:space="preserve"> O9* IF(($A10-$A$3) &lt;= short_term, 1-INDEX('Migration Matrix - vol'!$AF$65:$AK$70, RIGHT(AM$2,1), RIGHT(AM$2,1)), 1-INDEX('Migration Matrix - vol'!$AF$77:$AK$82, RIGHT(AM$2,1), RIGHT(AM$2,1)))</f>
        <v>0</v>
      </c>
      <c r="AN10" s="60" cm="1">
        <f t="array" ref="AN10" xml:space="preserve"> P9* IF(($A10-$A$3) &lt;= short_term, 1-INDEX('Migration Matrix - vol'!$AF$65:$AK$70, RIGHT(AN$2,1), RIGHT(AN$2,1)), 1-INDEX('Migration Matrix - vol'!$AF$77:$AK$82, RIGHT(AN$2,1), RIGHT(AN$2,1)))</f>
        <v>2962.9130147239712</v>
      </c>
      <c r="AO10" s="60" cm="1">
        <f t="array" ref="AO10" xml:space="preserve"> Q9* IF(($A10-$A$3) &lt;= short_term, 1-INDEX('Migration Matrix - vol'!$AF$65:$AK$70, RIGHT(AO$2,1), RIGHT(AO$2,1)), 1-INDEX('Migration Matrix - vol'!$AF$77:$AK$82, RIGHT(AO$2,1), RIGHT(AO$2,1)))</f>
        <v>249.56844525228055</v>
      </c>
      <c r="AP10" s="61">
        <f t="shared" si="6"/>
        <v>0</v>
      </c>
      <c r="AR10" s="60" cm="1">
        <f t="array" ref="AR10" xml:space="preserve"> IF(($A10-$A$3) &lt;= short_term, SUMPRODUCT($L9:$Q9, TRANSPOSE('Migration Matrix - vol'!C$65:C$70)), SUMPRODUCT($L9:$Q9, TRANSPOSE('Migration Matrix - vol'!C$77:C$82)))</f>
        <v>3251.6156438912249</v>
      </c>
      <c r="AS10" s="60" cm="1">
        <f t="array" ref="AS10" xml:space="preserve"> IF(($A10-$A$3) &lt;= short_term, SUMPRODUCT($L9:$Q9, TRANSPOSE('Migration Matrix - vol'!D$65:D$70)), SUMPRODUCT($L9:$Q9, TRANSPOSE('Migration Matrix - vol'!D$77:D$82)))</f>
        <v>0</v>
      </c>
      <c r="AT10" s="60" cm="1">
        <f t="array" ref="AT10" xml:space="preserve"> IF(($A10-$A$3) &lt;= short_term, SUMPRODUCT($L9:$Q9, TRANSPOSE('Migration Matrix - vol'!E$65:E$70)), SUMPRODUCT($L9:$Q9, TRANSPOSE('Migration Matrix - vol'!E$77:E$82)))</f>
        <v>6987.7571131743243</v>
      </c>
      <c r="AU10" s="60" cm="1">
        <f t="array" ref="AU10" xml:space="preserve"> IF(($A10-$A$3) &lt;= short_term, SUMPRODUCT($L9:$Q9, TRANSPOSE('Migration Matrix - vol'!F$65:F$70)), SUMPRODUCT($L9:$Q9, TRANSPOSE('Migration Matrix - vol'!F$77:F$82)))</f>
        <v>10213.064752773238</v>
      </c>
      <c r="AV10" s="60" cm="1">
        <f t="array" ref="AV10" xml:space="preserve"> IF(($A10-$A$3) &lt;= short_term, SUMPRODUCT($L9:$Q9, TRANSPOSE('Migration Matrix - vol'!G$65:G$70)), SUMPRODUCT($L9:$Q9, TRANSPOSE('Migration Matrix - vol'!G$77:G$82)))</f>
        <v>2510.8873902102318</v>
      </c>
      <c r="AW10" s="60" cm="1">
        <f t="array" ref="AW10" xml:space="preserve"> IF(($A10-$A$3) &lt;= short_term, SUMPRODUCT($L9:$Q9, TRANSPOSE('Migration Matrix - vol'!H$65:H$70)), SUMPRODUCT($L9:$Q9, TRANSPOSE('Migration Matrix - vol'!H$77:H$82)))</f>
        <v>9963.496307520958</v>
      </c>
    </row>
    <row r="11" spans="1:49">
      <c r="A11">
        <f t="shared" si="2"/>
        <v>2028</v>
      </c>
      <c r="B11" s="40">
        <f>Population!B17</f>
        <v>1</v>
      </c>
      <c r="C11" s="2">
        <v>0.18</v>
      </c>
      <c r="D11" s="2">
        <v>0.15</v>
      </c>
      <c r="E11" s="2">
        <v>0.17</v>
      </c>
      <c r="F11" s="2">
        <v>0.18</v>
      </c>
      <c r="G11" s="2">
        <v>0.15</v>
      </c>
      <c r="H11" s="2">
        <v>0.17</v>
      </c>
      <c r="I11">
        <f t="shared" si="5"/>
        <v>0</v>
      </c>
      <c r="K11" s="52">
        <f>Population!L17</f>
        <v>18379116</v>
      </c>
      <c r="L11" s="53" cm="1">
        <f t="array" ref="L11">IF(($A11-$A$3) &lt;= short_term, SUMPRODUCT($L10:$Q10, TRANSPOSE('Migration Matrix - vol'!AF$65:AF$70)), SUMPRODUCT($L10:$Q10, TRANSPOSE('Migration Matrix - vol'!AF$77:AF$82)))+$K10*($B11-1)*C11</f>
        <v>6302070.7630039603</v>
      </c>
      <c r="M11" s="53" cm="1">
        <f t="array" ref="M11">IF(($A11-$A$3) &lt;= short_term, SUMPRODUCT($L10:$Q10, TRANSPOSE('Migration Matrix - vol'!AG$65:AG$70)), SUMPRODUCT($L10:$Q10, TRANSPOSE('Migration Matrix - vol'!AG$77:AG$82)))+$K10*($B11-1)*D11</f>
        <v>4220948.1876603337</v>
      </c>
      <c r="N11" s="53" cm="1">
        <f t="array" ref="N11">IF(($A11-$A$3) &lt;= short_term, SUMPRODUCT($L10:$Q10, TRANSPOSE('Migration Matrix - vol'!AH$65:AH$70)), SUMPRODUCT($L10:$Q10, TRANSPOSE('Migration Matrix - vol'!AH$77:AH$82)))+$K10*($B11-1)*E11</f>
        <v>5034163.524274434</v>
      </c>
      <c r="O11" s="53" cm="1">
        <f t="array" ref="O11">IF(($A11-$A$3) &lt;= short_term, SUMPRODUCT($L10:$Q10, TRANSPOSE('Migration Matrix - vol'!AI$65:AI$70)), SUMPRODUCT($L10:$Q10, TRANSPOSE('Migration Matrix - vol'!AI$77:AI$82)))+$K10*($B11-1)*F11</f>
        <v>1128798.7523147056</v>
      </c>
      <c r="P11" s="53" cm="1">
        <f t="array" ref="P11">IF(($A11-$A$3) &lt;= short_term, SUMPRODUCT($L10:$Q10, TRANSPOSE('Migration Matrix - vol'!AJ$65:AJ$70)), SUMPRODUCT($L10:$Q10, TRANSPOSE('Migration Matrix - vol'!AJ$77:AJ$82)))+$K10*($B11-1)*G11</f>
        <v>1251693.334067784</v>
      </c>
      <c r="Q11" s="53" cm="1">
        <f t="array" ref="Q11">IF(($A11-$A$3) &lt;= short_term, SUMPRODUCT($L10:$Q10, TRANSPOSE('Migration Matrix - vol'!AK$65:AK$70)), SUMPRODUCT($L10:$Q10, TRANSPOSE('Migration Matrix - vol'!AK$77:AK$82)))+$K10*($B11-1)*H11</f>
        <v>441441.4386787875</v>
      </c>
      <c r="R11" s="21">
        <f t="shared" si="0"/>
        <v>0</v>
      </c>
      <c r="T11" s="40">
        <f t="shared" si="3"/>
        <v>0.34289302940380589</v>
      </c>
      <c r="U11" s="40">
        <f t="shared" si="4"/>
        <v>0.22966002215015852</v>
      </c>
      <c r="V11" s="40">
        <f t="shared" si="4"/>
        <v>0.27390672784667297</v>
      </c>
      <c r="W11" s="40">
        <f t="shared" si="4"/>
        <v>6.1417467103135177E-2</v>
      </c>
      <c r="X11" s="40">
        <f t="shared" si="4"/>
        <v>6.8104109798740251E-2</v>
      </c>
      <c r="Y11" s="40">
        <f t="shared" si="4"/>
        <v>2.4018643697487269E-2</v>
      </c>
      <c r="AB11" s="60" cm="1">
        <f t="array" ref="AB11" xml:space="preserve"> IF(($A11-$A$3) &lt;= short_term, SUMPRODUCT($L10:$Q10, TRANSPOSE('Migration Matrix - vol'!C$65:C$70)), SUMPRODUCT($L10:$Q10, TRANSPOSE('Migration Matrix - vol'!C$77:C$82)))+$K10*($B11-1)*C11</f>
        <v>3243.9242615320645</v>
      </c>
      <c r="AC11" s="60" cm="1">
        <f t="array" ref="AC11" xml:space="preserve"> IF(($A11-$A$3) &lt;= short_term, SUMPRODUCT($L10:$Q10, TRANSPOSE('Migration Matrix - vol'!D$65:D$70)), SUMPRODUCT($L10:$Q10, TRANSPOSE('Migration Matrix - vol'!D$77:D$82)))+$K10*($B11-1)*D11</f>
        <v>0</v>
      </c>
      <c r="AD11" s="60" cm="1">
        <f t="array" ref="AD11" xml:space="preserve"> IF(($A11-$A$3) &lt;= short_term, SUMPRODUCT($L10:$Q10, TRANSPOSE('Migration Matrix - vol'!E$65:E$70)), SUMPRODUCT($L10:$Q10, TRANSPOSE('Migration Matrix - vol'!E$77:E$82)))+$K10*($B11-1)*E11</f>
        <v>6975.3604653975499</v>
      </c>
      <c r="AE11" s="60" cm="1">
        <f t="array" ref="AE11" xml:space="preserve"> IF(($A11-$A$3) &lt;= short_term, SUMPRODUCT($L10:$Q10, TRANSPOSE('Migration Matrix - vol'!F$65:F$70)), SUMPRODUCT($L10:$Q10, TRANSPOSE('Migration Matrix - vol'!F$77:F$82)))+$K10*($B11-1)*F11</f>
        <v>10207.02524851787</v>
      </c>
      <c r="AF11" s="60" cm="1">
        <f t="array" ref="AF11" xml:space="preserve"> IF(($A11-$A$3) &lt;= short_term, SUMPRODUCT($L10:$Q10, TRANSPOSE('Migration Matrix - vol'!G$65:G$70)), SUMPRODUCT($L10:$Q10, TRANSPOSE('Migration Matrix - vol'!G$77:G$82)))+$K10*($B11-1)*G11</f>
        <v>2503.4633135765198</v>
      </c>
      <c r="AG11" s="60" cm="1">
        <f t="array" ref="AG11" xml:space="preserve"> IF(($A11-$A$3) &lt;= short_term, SUMPRODUCT($L10:$Q10, TRANSPOSE('Migration Matrix - vol'!H$65:H$70)), SUMPRODUCT($L10:$Q10, TRANSPOSE('Migration Matrix - vol'!H$77:H$82)))+$K10*($B11-1)*H11</f>
        <v>9951.7124640216225</v>
      </c>
      <c r="AJ11" s="60" cm="1">
        <f t="array" ref="AJ11" xml:space="preserve"> L10* IF(($A11-$A$3) &lt;= short_term, 1-INDEX('Migration Matrix - vol'!$AF$65:$AK$70, RIGHT(AJ$2,1), RIGHT(AJ$2,1)), 1-INDEX('Migration Matrix - vol'!$AF$77:$AK$82, RIGHT(AJ$2,1), RIGHT(AJ$2,1)))</f>
        <v>11194.308611596454</v>
      </c>
      <c r="AK11" s="60" cm="1">
        <f t="array" ref="AK11" xml:space="preserve"> M10* IF(($A11-$A$3) &lt;= short_term, 1-INDEX('Migration Matrix - vol'!$AF$65:$AK$70, RIGHT(AK$2,1), RIGHT(AK$2,1)), 1-INDEX('Migration Matrix - vol'!$AF$77:$AK$82, RIGHT(AK$2,1), RIGHT(AK$2,1)))</f>
        <v>12517.316567882599</v>
      </c>
      <c r="AL11" s="60" cm="1">
        <f t="array" ref="AL11" xml:space="preserve"> N10* IF(($A11-$A$3) &lt;= short_term, 1-INDEX('Migration Matrix - vol'!$AF$65:$AK$70, RIGHT(AL$2,1), RIGHT(AL$2,1)), 1-INDEX('Migration Matrix - vol'!$AF$77:$AK$82, RIGHT(AL$2,1), RIGHT(AL$2,1)))</f>
        <v>5952.7039972481452</v>
      </c>
      <c r="AM11" s="60" cm="1">
        <f t="array" ref="AM11" xml:space="preserve"> O10* IF(($A11-$A$3) &lt;= short_term, 1-INDEX('Migration Matrix - vol'!$AF$65:$AK$70, RIGHT(AM$2,1), RIGHT(AM$2,1)), 1-INDEX('Migration Matrix - vol'!$AF$77:$AK$82, RIGHT(AM$2,1), RIGHT(AM$2,1)))</f>
        <v>0</v>
      </c>
      <c r="AN11" s="60" cm="1">
        <f t="array" ref="AN11" xml:space="preserve"> P10* IF(($A11-$A$3) &lt;= short_term, 1-INDEX('Migration Matrix - vol'!$AF$65:$AK$70, RIGHT(AN$2,1), RIGHT(AN$2,1)), 1-INDEX('Migration Matrix - vol'!$AF$77:$AK$82, RIGHT(AN$2,1), RIGHT(AN$2,1)))</f>
        <v>2961.8437918221794</v>
      </c>
      <c r="AO11" s="60" cm="1">
        <f t="array" ref="AO11" xml:space="preserve"> Q10* IF(($A11-$A$3) &lt;= short_term, 1-INDEX('Migration Matrix - vol'!$AF$65:$AK$70, RIGHT(AO$2,1), RIGHT(AO$2,1)), 1-INDEX('Migration Matrix - vol'!$AF$77:$AK$82, RIGHT(AO$2,1), RIGHT(AO$2,1)))</f>
        <v>255.3127844962475</v>
      </c>
      <c r="AP11" s="61">
        <f t="shared" si="6"/>
        <v>0</v>
      </c>
      <c r="AR11" s="60" cm="1">
        <f t="array" ref="AR11" xml:space="preserve"> IF(($A11-$A$3) &lt;= short_term, SUMPRODUCT($L10:$Q10, TRANSPOSE('Migration Matrix - vol'!C$65:C$70)), SUMPRODUCT($L10:$Q10, TRANSPOSE('Migration Matrix - vol'!C$77:C$82)))</f>
        <v>3243.9242615320645</v>
      </c>
      <c r="AS11" s="60" cm="1">
        <f t="array" ref="AS11" xml:space="preserve"> IF(($A11-$A$3) &lt;= short_term, SUMPRODUCT($L10:$Q10, TRANSPOSE('Migration Matrix - vol'!D$65:D$70)), SUMPRODUCT($L10:$Q10, TRANSPOSE('Migration Matrix - vol'!D$77:D$82)))</f>
        <v>0</v>
      </c>
      <c r="AT11" s="60" cm="1">
        <f t="array" ref="AT11" xml:space="preserve"> IF(($A11-$A$3) &lt;= short_term, SUMPRODUCT($L10:$Q10, TRANSPOSE('Migration Matrix - vol'!E$65:E$70)), SUMPRODUCT($L10:$Q10, TRANSPOSE('Migration Matrix - vol'!E$77:E$82)))</f>
        <v>6975.3604653975499</v>
      </c>
      <c r="AU11" s="60" cm="1">
        <f t="array" ref="AU11" xml:space="preserve"> IF(($A11-$A$3) &lt;= short_term, SUMPRODUCT($L10:$Q10, TRANSPOSE('Migration Matrix - vol'!F$65:F$70)), SUMPRODUCT($L10:$Q10, TRANSPOSE('Migration Matrix - vol'!F$77:F$82)))</f>
        <v>10207.02524851787</v>
      </c>
      <c r="AV11" s="60" cm="1">
        <f t="array" ref="AV11" xml:space="preserve"> IF(($A11-$A$3) &lt;= short_term, SUMPRODUCT($L10:$Q10, TRANSPOSE('Migration Matrix - vol'!G$65:G$70)), SUMPRODUCT($L10:$Q10, TRANSPOSE('Migration Matrix - vol'!G$77:G$82)))</f>
        <v>2503.4633135765198</v>
      </c>
      <c r="AW11" s="60" cm="1">
        <f t="array" ref="AW11" xml:space="preserve"> IF(($A11-$A$3) &lt;= short_term, SUMPRODUCT($L10:$Q10, TRANSPOSE('Migration Matrix - vol'!H$65:H$70)), SUMPRODUCT($L10:$Q10, TRANSPOSE('Migration Matrix - vol'!H$77:H$82)))</f>
        <v>9951.7124640216225</v>
      </c>
    </row>
    <row r="12" spans="1:49">
      <c r="A12">
        <f t="shared" si="2"/>
        <v>2029</v>
      </c>
      <c r="B12" s="40">
        <f>Population!B18</f>
        <v>1</v>
      </c>
      <c r="C12" s="2">
        <v>0.18</v>
      </c>
      <c r="D12" s="2">
        <v>0.15</v>
      </c>
      <c r="E12" s="2">
        <v>0.17</v>
      </c>
      <c r="F12" s="2">
        <v>0.18</v>
      </c>
      <c r="G12" s="2">
        <v>0.15</v>
      </c>
      <c r="H12" s="2">
        <v>0.17</v>
      </c>
      <c r="I12">
        <f t="shared" si="5"/>
        <v>0</v>
      </c>
      <c r="K12" s="52">
        <f>Population!L18</f>
        <v>18379116</v>
      </c>
      <c r="L12" s="53" cm="1">
        <f t="array" ref="L12">IF(($A12-$A$3) &lt;= short_term, SUMPRODUCT($L11:$Q11, TRANSPOSE('Migration Matrix - vol'!AF$65:AF$70)), SUMPRODUCT($L11:$Q11, TRANSPOSE('Migration Matrix - vol'!AF$77:AF$82)))+$K11*($B12-1)*C12</f>
        <v>6294126.8098637629</v>
      </c>
      <c r="M12" s="53" cm="1">
        <f t="array" ref="M12">IF(($A12-$A$3) &lt;= short_term, SUMPRODUCT($L11:$Q11, TRANSPOSE('Migration Matrix - vol'!AG$65:AG$70)), SUMPRODUCT($L11:$Q11, TRANSPOSE('Migration Matrix - vol'!AG$77:AG$82)))+$K11*($B12-1)*D12</f>
        <v>4208467.8817197736</v>
      </c>
      <c r="N12" s="53" cm="1">
        <f t="array" ref="N12">IF(($A12-$A$3) &lt;= short_term, SUMPRODUCT($L11:$Q11, TRANSPOSE('Migration Matrix - vol'!AH$65:AH$70)), SUMPRODUCT($L11:$Q11, TRANSPOSE('Migration Matrix - vol'!AH$77:AH$82)))+$K11*($B12-1)*E12</f>
        <v>5035172.5965896202</v>
      </c>
      <c r="O12" s="53" cm="1">
        <f t="array" ref="O12">IF(($A12-$A$3) &lt;= short_term, SUMPRODUCT($L11:$Q11, TRANSPOSE('Migration Matrix - vol'!AI$65:AI$70)), SUMPRODUCT($L11:$Q11, TRANSPOSE('Migration Matrix - vol'!AI$77:AI$82)))+$K11*($B12-1)*F12</f>
        <v>1138999.7416304341</v>
      </c>
      <c r="P12" s="53" cm="1">
        <f t="array" ref="P12">IF(($A12-$A$3) &lt;= short_term, SUMPRODUCT($L11:$Q11, TRANSPOSE('Migration Matrix - vol'!AJ$65:AJ$70)), SUMPRODUCT($L11:$Q11, TRANSPOSE('Migration Matrix - vol'!AJ$77:AJ$82)))+$K11*($B12-1)*G12</f>
        <v>1251228.6357187675</v>
      </c>
      <c r="Q12" s="53" cm="1">
        <f t="array" ref="Q12">IF(($A12-$A$3) &lt;= short_term, SUMPRODUCT($L11:$Q11, TRANSPOSE('Migration Matrix - vol'!AK$65:AK$70)), SUMPRODUCT($L11:$Q11, TRANSPOSE('Migration Matrix - vol'!AK$77:AK$82)))+$K11*($B12-1)*H12</f>
        <v>451120.33447764599</v>
      </c>
      <c r="R12" s="21">
        <f t="shared" si="0"/>
        <v>0</v>
      </c>
      <c r="T12" s="40">
        <f t="shared" si="3"/>
        <v>0.34246080224227116</v>
      </c>
      <c r="U12" s="40">
        <f t="shared" si="4"/>
        <v>0.22898097393366323</v>
      </c>
      <c r="V12" s="40">
        <f t="shared" si="4"/>
        <v>0.27396163104850196</v>
      </c>
      <c r="W12" s="40">
        <f t="shared" si="4"/>
        <v>6.1972498657195146E-2</v>
      </c>
      <c r="X12" s="40">
        <f t="shared" si="4"/>
        <v>6.807882575629684E-2</v>
      </c>
      <c r="Y12" s="40">
        <f t="shared" si="4"/>
        <v>2.4545268362071708E-2</v>
      </c>
      <c r="AB12" s="60" cm="1">
        <f t="array" ref="AB12" xml:space="preserve"> IF(($A12-$A$3) &lt;= short_term, SUMPRODUCT($L11:$Q11, TRANSPOSE('Migration Matrix - vol'!C$65:C$70)), SUMPRODUCT($L11:$Q11, TRANSPOSE('Migration Matrix - vol'!C$77:C$82)))+$K11*($B12-1)*C12</f>
        <v>3236.2510723940823</v>
      </c>
      <c r="AC12" s="60" cm="1">
        <f t="array" ref="AC12" xml:space="preserve"> IF(($A12-$A$3) &lt;= short_term, SUMPRODUCT($L11:$Q11, TRANSPOSE('Migration Matrix - vol'!D$65:D$70)), SUMPRODUCT($L11:$Q11, TRANSPOSE('Migration Matrix - vol'!D$77:D$82)))+$K11*($B12-1)*D12</f>
        <v>0</v>
      </c>
      <c r="AD12" s="60" cm="1">
        <f t="array" ref="AD12" xml:space="preserve"> IF(($A12-$A$3) &lt;= short_term, SUMPRODUCT($L11:$Q11, TRANSPOSE('Migration Matrix - vol'!E$65:E$70)), SUMPRODUCT($L11:$Q11, TRANSPOSE('Migration Matrix - vol'!E$77:E$82)))+$K11*($B12-1)*E12</f>
        <v>6962.9858099244011</v>
      </c>
      <c r="AE12" s="60" cm="1">
        <f t="array" ref="AE12" xml:space="preserve"> IF(($A12-$A$3) &lt;= short_term, SUMPRODUCT($L11:$Q11, TRANSPOSE('Migration Matrix - vol'!F$65:F$70)), SUMPRODUCT($L11:$Q11, TRANSPOSE('Migration Matrix - vol'!F$77:F$82)))+$K11*($B12-1)*F12</f>
        <v>10200.989315728315</v>
      </c>
      <c r="AF12" s="60" cm="1">
        <f t="array" ref="AF12" xml:space="preserve"> IF(($A12-$A$3) &lt;= short_term, SUMPRODUCT($L11:$Q11, TRANSPOSE('Migration Matrix - vol'!G$65:G$70)), SUMPRODUCT($L11:$Q11, TRANSPOSE('Migration Matrix - vol'!G$77:G$82)))+$K11*($B12-1)*G12</f>
        <v>2496.0611881119753</v>
      </c>
      <c r="AG12" s="60" cm="1">
        <f t="array" ref="AG12" xml:space="preserve"> IF(($A12-$A$3) &lt;= short_term, SUMPRODUCT($L11:$Q11, TRANSPOSE('Migration Matrix - vol'!H$65:H$70)), SUMPRODUCT($L11:$Q11, TRANSPOSE('Migration Matrix - vol'!H$77:H$82)))+$K11*($B12-1)*H12</f>
        <v>9939.9425572934069</v>
      </c>
      <c r="AJ12" s="60" cm="1">
        <f t="array" ref="AJ12" xml:space="preserve"> L11* IF(($A12-$A$3) &lt;= short_term, 1-INDEX('Migration Matrix - vol'!$AF$65:$AK$70, RIGHT(AJ$2,1), RIGHT(AJ$2,1)), 1-INDEX('Migration Matrix - vol'!$AF$77:$AK$82, RIGHT(AJ$2,1), RIGHT(AJ$2,1)))</f>
        <v>11180.204212590956</v>
      </c>
      <c r="AK12" s="60" cm="1">
        <f t="array" ref="AK12" xml:space="preserve"> M11* IF(($A12-$A$3) &lt;= short_term, 1-INDEX('Migration Matrix - vol'!$AF$65:$AK$70, RIGHT(AK$2,1), RIGHT(AK$2,1)), 1-INDEX('Migration Matrix - vol'!$AF$77:$AK$82, RIGHT(AK$2,1), RIGHT(AK$2,1)))</f>
        <v>12480.305940559876</v>
      </c>
      <c r="AL12" s="60" cm="1">
        <f t="array" ref="AL12" xml:space="preserve"> N11* IF(($A12-$A$3) &lt;= short_term, 1-INDEX('Migration Matrix - vol'!$AF$65:$AK$70, RIGHT(AL$2,1), RIGHT(AL$2,1)), 1-INDEX('Migration Matrix - vol'!$AF$77:$AK$82, RIGHT(AL$2,1), RIGHT(AL$2,1)))</f>
        <v>5953.9134947380144</v>
      </c>
      <c r="AM12" s="60" cm="1">
        <f t="array" ref="AM12" xml:space="preserve"> O11* IF(($A12-$A$3) &lt;= short_term, 1-INDEX('Migration Matrix - vol'!$AF$65:$AK$70, RIGHT(AM$2,1), RIGHT(AM$2,1)), 1-INDEX('Migration Matrix - vol'!$AF$77:$AK$82, RIGHT(AM$2,1), RIGHT(AM$2,1)))</f>
        <v>0</v>
      </c>
      <c r="AN12" s="60" cm="1">
        <f t="array" ref="AN12" xml:space="preserve"> P11* IF(($A12-$A$3) &lt;= short_term, 1-INDEX('Migration Matrix - vol'!$AF$65:$AK$70, RIGHT(AN$2,1), RIGHT(AN$2,1)), 1-INDEX('Migration Matrix - vol'!$AF$77:$AK$82, RIGHT(AN$2,1), RIGHT(AN$2,1)))</f>
        <v>2960.7595371284287</v>
      </c>
      <c r="AO12" s="60" cm="1">
        <f t="array" ref="AO12" xml:space="preserve"> Q11* IF(($A12-$A$3) &lt;= short_term, 1-INDEX('Migration Matrix - vol'!$AF$65:$AK$70, RIGHT(AO$2,1), RIGHT(AO$2,1)), 1-INDEX('Migration Matrix - vol'!$AF$77:$AK$82, RIGHT(AO$2,1), RIGHT(AO$2,1)))</f>
        <v>261.04675843490895</v>
      </c>
      <c r="AP12" s="61">
        <f t="shared" si="6"/>
        <v>0</v>
      </c>
      <c r="AR12" s="60" cm="1">
        <f t="array" ref="AR12" xml:space="preserve"> IF(($A12-$A$3) &lt;= short_term, SUMPRODUCT($L11:$Q11, TRANSPOSE('Migration Matrix - vol'!C$65:C$70)), SUMPRODUCT($L11:$Q11, TRANSPOSE('Migration Matrix - vol'!C$77:C$82)))</f>
        <v>3236.2510723940823</v>
      </c>
      <c r="AS12" s="60" cm="1">
        <f t="array" ref="AS12" xml:space="preserve"> IF(($A12-$A$3) &lt;= short_term, SUMPRODUCT($L11:$Q11, TRANSPOSE('Migration Matrix - vol'!D$65:D$70)), SUMPRODUCT($L11:$Q11, TRANSPOSE('Migration Matrix - vol'!D$77:D$82)))</f>
        <v>0</v>
      </c>
      <c r="AT12" s="60" cm="1">
        <f t="array" ref="AT12" xml:space="preserve"> IF(($A12-$A$3) &lt;= short_term, SUMPRODUCT($L11:$Q11, TRANSPOSE('Migration Matrix - vol'!E$65:E$70)), SUMPRODUCT($L11:$Q11, TRANSPOSE('Migration Matrix - vol'!E$77:E$82)))</f>
        <v>6962.9858099244011</v>
      </c>
      <c r="AU12" s="60" cm="1">
        <f t="array" ref="AU12" xml:space="preserve"> IF(($A12-$A$3) &lt;= short_term, SUMPRODUCT($L11:$Q11, TRANSPOSE('Migration Matrix - vol'!F$65:F$70)), SUMPRODUCT($L11:$Q11, TRANSPOSE('Migration Matrix - vol'!F$77:F$82)))</f>
        <v>10200.989315728315</v>
      </c>
      <c r="AV12" s="60" cm="1">
        <f t="array" ref="AV12" xml:space="preserve"> IF(($A12-$A$3) &lt;= short_term, SUMPRODUCT($L11:$Q11, TRANSPOSE('Migration Matrix - vol'!G$65:G$70)), SUMPRODUCT($L11:$Q11, TRANSPOSE('Migration Matrix - vol'!G$77:G$82)))</f>
        <v>2496.0611881119753</v>
      </c>
      <c r="AW12" s="60" cm="1">
        <f t="array" ref="AW12" xml:space="preserve"> IF(($A12-$A$3) &lt;= short_term, SUMPRODUCT($L11:$Q11, TRANSPOSE('Migration Matrix - vol'!H$65:H$70)), SUMPRODUCT($L11:$Q11, TRANSPOSE('Migration Matrix - vol'!H$77:H$82)))</f>
        <v>9939.9425572934069</v>
      </c>
    </row>
    <row r="13" spans="1:49">
      <c r="A13">
        <f t="shared" si="2"/>
        <v>2030</v>
      </c>
      <c r="B13" s="40">
        <f>Population!B19</f>
        <v>1</v>
      </c>
      <c r="C13" s="2">
        <v>0.18</v>
      </c>
      <c r="D13" s="2">
        <v>0.15</v>
      </c>
      <c r="E13" s="2">
        <v>0.17</v>
      </c>
      <c r="F13" s="2">
        <v>0.18</v>
      </c>
      <c r="G13" s="2">
        <v>0.15</v>
      </c>
      <c r="H13" s="2">
        <v>0.17</v>
      </c>
      <c r="I13">
        <f t="shared" si="5"/>
        <v>0</v>
      </c>
      <c r="K13" s="52">
        <f>Population!L19</f>
        <v>18379116</v>
      </c>
      <c r="L13" s="53" cm="1">
        <f t="array" ref="L13">IF(($A13-$A$3) &lt;= short_term, SUMPRODUCT($L12:$Q12, TRANSPOSE('Migration Matrix - vol'!AF$65:AF$70)), SUMPRODUCT($L12:$Q12, TRANSPOSE('Migration Matrix - vol'!AF$77:AF$82)))+$K12*($B13-1)*C13</f>
        <v>6286189.2946743164</v>
      </c>
      <c r="M13" s="53" cm="1">
        <f t="array" ref="M13">IF(($A13-$A$3) &lt;= short_term, SUMPRODUCT($L12:$Q12, TRANSPOSE('Migration Matrix - vol'!AG$65:AG$70)), SUMPRODUCT($L12:$Q12, TRANSPOSE('Migration Matrix - vol'!AG$77:AG$82)))+$K12*($B13-1)*D13</f>
        <v>4196024.4769752119</v>
      </c>
      <c r="N13" s="53" cm="1">
        <f t="array" ref="N13">IF(($A13-$A$3) &lt;= short_term, SUMPRODUCT($L12:$Q12, TRANSPOSE('Migration Matrix - vol'!AH$65:AH$70)), SUMPRODUCT($L12:$Q12, TRANSPOSE('Migration Matrix - vol'!AH$77:AH$82)))+$K12*($B13-1)*E13</f>
        <v>5036168.1227711318</v>
      </c>
      <c r="O13" s="53" cm="1">
        <f t="array" ref="O13">IF(($A13-$A$3) &lt;= short_term, SUMPRODUCT($L12:$Q12, TRANSPOSE('Migration Matrix - vol'!AI$65:AI$70)), SUMPRODUCT($L12:$Q12, TRANSPOSE('Migration Matrix - vol'!AI$77:AI$82)))+$K12*($B13-1)*F13</f>
        <v>1149194.6985827265</v>
      </c>
      <c r="P13" s="53" cm="1">
        <f t="array" ref="P13">IF(($A13-$A$3) &lt;= short_term, SUMPRODUCT($L12:$Q12, TRANSPOSE('Migration Matrix - vol'!AJ$65:AJ$70)), SUMPRODUCT($L12:$Q12, TRANSPOSE('Migration Matrix - vol'!AJ$77:AJ$82)))+$K12*($B13-1)*G13</f>
        <v>1250757.6563295575</v>
      </c>
      <c r="Q13" s="53" cm="1">
        <f t="array" ref="Q13">IF(($A13-$A$3) &lt;= short_term, SUMPRODUCT($L12:$Q12, TRANSPOSE('Migration Matrix - vol'!AK$65:AK$70)), SUMPRODUCT($L12:$Q12, TRANSPOSE('Migration Matrix - vol'!AK$77:AK$82)))+$K12*($B13-1)*H13</f>
        <v>460781.75066705997</v>
      </c>
      <c r="R13" s="21">
        <f t="shared" si="0"/>
        <v>0</v>
      </c>
      <c r="T13" s="40">
        <f t="shared" si="3"/>
        <v>0.34202892536693896</v>
      </c>
      <c r="U13" s="40">
        <f t="shared" si="4"/>
        <v>0.22830393349577913</v>
      </c>
      <c r="V13" s="40">
        <f t="shared" si="4"/>
        <v>0.27401579721087399</v>
      </c>
      <c r="W13" s="40">
        <f t="shared" si="4"/>
        <v>6.2527201992888345E-2</v>
      </c>
      <c r="X13" s="40">
        <f t="shared" si="4"/>
        <v>6.8053199965088476E-2</v>
      </c>
      <c r="Y13" s="40">
        <f t="shared" si="4"/>
        <v>2.5070941968430897E-2</v>
      </c>
      <c r="AB13" s="60" cm="1">
        <f t="array" ref="AB13" xml:space="preserve"> IF(($A13-$A$3) &lt;= short_term, SUMPRODUCT($L12:$Q12, TRANSPOSE('Migration Matrix - vol'!C$65:C$70)), SUMPRODUCT($L12:$Q12, TRANSPOSE('Migration Matrix - vol'!C$77:C$82)))+$K12*($B13-1)*C13</f>
        <v>3228.5960334429728</v>
      </c>
      <c r="AC13" s="60" cm="1">
        <f t="array" ref="AC13" xml:space="preserve"> IF(($A13-$A$3) &lt;= short_term, SUMPRODUCT($L12:$Q12, TRANSPOSE('Migration Matrix - vol'!D$65:D$70)), SUMPRODUCT($L12:$Q12, TRANSPOSE('Migration Matrix - vol'!D$77:D$82)))+$K12*($B13-1)*D13</f>
        <v>0</v>
      </c>
      <c r="AD13" s="60" cm="1">
        <f t="array" ref="AD13" xml:space="preserve"> IF(($A13-$A$3) &lt;= short_term, SUMPRODUCT($L12:$Q12, TRANSPOSE('Migration Matrix - vol'!E$65:E$70)), SUMPRODUCT($L12:$Q12, TRANSPOSE('Migration Matrix - vol'!E$77:E$82)))+$K12*($B13-1)*E13</f>
        <v>6950.633107739377</v>
      </c>
      <c r="AE13" s="60" cm="1">
        <f t="array" ref="AE13" xml:space="preserve"> IF(($A13-$A$3) &lt;= short_term, SUMPRODUCT($L12:$Q12, TRANSPOSE('Migration Matrix - vol'!F$65:F$70)), SUMPRODUCT($L12:$Q12, TRANSPOSE('Migration Matrix - vol'!F$77:F$82)))+$K12*($B13-1)*F13</f>
        <v>10194.95695229259</v>
      </c>
      <c r="AF13" s="60" cm="1">
        <f t="array" ref="AF13" xml:space="preserve"> IF(($A13-$A$3) &lt;= short_term, SUMPRODUCT($L12:$Q12, TRANSPOSE('Migration Matrix - vol'!G$65:G$70)), SUMPRODUCT($L12:$Q12, TRANSPOSE('Migration Matrix - vol'!G$77:G$82)))+$K12*($B13-1)*G13</f>
        <v>2488.6809489123884</v>
      </c>
      <c r="AG13" s="60" cm="1">
        <f t="array" ref="AG13" xml:space="preserve"> IF(($A13-$A$3) &lt;= short_term, SUMPRODUCT($L12:$Q12, TRANSPOSE('Migration Matrix - vol'!H$65:H$70)), SUMPRODUCT($L12:$Q12, TRANSPOSE('Migration Matrix - vol'!H$77:H$82)))+$K12*($B13-1)*H13</f>
        <v>9928.1865708532732</v>
      </c>
      <c r="AJ13" s="60" cm="1">
        <f t="array" ref="AJ13" xml:space="preserve"> L12* IF(($A13-$A$3) &lt;= short_term, 1-INDEX('Migration Matrix - vol'!$AF$65:$AK$70, RIGHT(AJ$2,1), RIGHT(AJ$2,1)), 1-INDEX('Migration Matrix - vol'!$AF$77:$AK$82, RIGHT(AJ$2,1), RIGHT(AJ$2,1)))</f>
        <v>11166.111222889214</v>
      </c>
      <c r="AK13" s="60" cm="1">
        <f t="array" ref="AK13" xml:space="preserve"> M12* IF(($A13-$A$3) &lt;= short_term, 1-INDEX('Migration Matrix - vol'!$AF$65:$AK$70, RIGHT(AK$2,1), RIGHT(AK$2,1)), 1-INDEX('Migration Matrix - vol'!$AF$77:$AK$82, RIGHT(AK$2,1), RIGHT(AK$2,1)))</f>
        <v>12443.404744561944</v>
      </c>
      <c r="AL13" s="60" cm="1">
        <f t="array" ref="AL13" xml:space="preserve"> N12* IF(($A13-$A$3) &lt;= short_term, 1-INDEX('Migration Matrix - vol'!$AF$65:$AK$70, RIGHT(AL$2,1), RIGHT(AL$2,1)), 1-INDEX('Migration Matrix - vol'!$AF$77:$AK$82, RIGHT(AL$2,1), RIGHT(AL$2,1)))</f>
        <v>5955.1069262277906</v>
      </c>
      <c r="AM13" s="60" cm="1">
        <f t="array" ref="AM13" xml:space="preserve"> O12* IF(($A13-$A$3) &lt;= short_term, 1-INDEX('Migration Matrix - vol'!$AF$65:$AK$70, RIGHT(AM$2,1), RIGHT(AM$2,1)), 1-INDEX('Migration Matrix - vol'!$AF$77:$AK$82, RIGHT(AM$2,1), RIGHT(AM$2,1)))</f>
        <v>0</v>
      </c>
      <c r="AN13" s="60" cm="1">
        <f t="array" ref="AN13" xml:space="preserve"> P12* IF(($A13-$A$3) &lt;= short_term, 1-INDEX('Migration Matrix - vol'!$AF$65:$AK$70, RIGHT(AN$2,1), RIGHT(AN$2,1)), 1-INDEX('Migration Matrix - vol'!$AF$77:$AK$82, RIGHT(AN$2,1), RIGHT(AN$2,1)))</f>
        <v>2959.6603381223376</v>
      </c>
      <c r="AO13" s="60" cm="1">
        <f t="array" ref="AO13" xml:space="preserve"> Q12* IF(($A13-$A$3) &lt;= short_term, 1-INDEX('Migration Matrix - vol'!$AF$65:$AK$70, RIGHT(AO$2,1), RIGHT(AO$2,1)), 1-INDEX('Migration Matrix - vol'!$AF$77:$AK$82, RIGHT(AO$2,1), RIGHT(AO$2,1)))</f>
        <v>266.77038143931787</v>
      </c>
      <c r="AP13" s="61">
        <f t="shared" si="6"/>
        <v>0</v>
      </c>
      <c r="AR13" s="60" cm="1">
        <f t="array" ref="AR13" xml:space="preserve"> IF(($A13-$A$3) &lt;= short_term, SUMPRODUCT($L12:$Q12, TRANSPOSE('Migration Matrix - vol'!C$65:C$70)), SUMPRODUCT($L12:$Q12, TRANSPOSE('Migration Matrix - vol'!C$77:C$82)))</f>
        <v>3228.5960334429728</v>
      </c>
      <c r="AS13" s="60" cm="1">
        <f t="array" ref="AS13" xml:space="preserve"> IF(($A13-$A$3) &lt;= short_term, SUMPRODUCT($L12:$Q12, TRANSPOSE('Migration Matrix - vol'!D$65:D$70)), SUMPRODUCT($L12:$Q12, TRANSPOSE('Migration Matrix - vol'!D$77:D$82)))</f>
        <v>0</v>
      </c>
      <c r="AT13" s="60" cm="1">
        <f t="array" ref="AT13" xml:space="preserve"> IF(($A13-$A$3) &lt;= short_term, SUMPRODUCT($L12:$Q12, TRANSPOSE('Migration Matrix - vol'!E$65:E$70)), SUMPRODUCT($L12:$Q12, TRANSPOSE('Migration Matrix - vol'!E$77:E$82)))</f>
        <v>6950.633107739377</v>
      </c>
      <c r="AU13" s="60" cm="1">
        <f t="array" ref="AU13" xml:space="preserve"> IF(($A13-$A$3) &lt;= short_term, SUMPRODUCT($L12:$Q12, TRANSPOSE('Migration Matrix - vol'!F$65:F$70)), SUMPRODUCT($L12:$Q12, TRANSPOSE('Migration Matrix - vol'!F$77:F$82)))</f>
        <v>10194.95695229259</v>
      </c>
      <c r="AV13" s="60" cm="1">
        <f t="array" ref="AV13" xml:space="preserve"> IF(($A13-$A$3) &lt;= short_term, SUMPRODUCT($L12:$Q12, TRANSPOSE('Migration Matrix - vol'!G$65:G$70)), SUMPRODUCT($L12:$Q12, TRANSPOSE('Migration Matrix - vol'!G$77:G$82)))</f>
        <v>2488.6809489123884</v>
      </c>
      <c r="AW13" s="60" cm="1">
        <f t="array" ref="AW13" xml:space="preserve"> IF(($A13-$A$3) &lt;= short_term, SUMPRODUCT($L12:$Q12, TRANSPOSE('Migration Matrix - vol'!H$65:H$70)), SUMPRODUCT($L12:$Q12, TRANSPOSE('Migration Matrix - vol'!H$77:H$82)))</f>
        <v>9928.1865708532732</v>
      </c>
    </row>
    <row r="14" spans="1:49">
      <c r="A14">
        <f t="shared" si="2"/>
        <v>2031</v>
      </c>
      <c r="B14" s="40">
        <f>Population!B20</f>
        <v>1</v>
      </c>
      <c r="C14" s="2">
        <v>0.18</v>
      </c>
      <c r="D14" s="2">
        <v>0.15</v>
      </c>
      <c r="E14" s="2">
        <v>0.17</v>
      </c>
      <c r="F14" s="2">
        <v>0.18</v>
      </c>
      <c r="G14" s="2">
        <v>0.15</v>
      </c>
      <c r="H14" s="2">
        <v>0.17</v>
      </c>
      <c r="I14">
        <f t="shared" si="5"/>
        <v>0</v>
      </c>
      <c r="K14" s="52">
        <f>Population!L20</f>
        <v>18379116</v>
      </c>
      <c r="L14" s="53" cm="1">
        <f t="array" ref="L14">IF(($A14-$A$3) &lt;= short_term, SUMPRODUCT($L13:$Q13, TRANSPOSE('Migration Matrix - vol'!AF$65:AF$70)), SUMPRODUCT($L13:$Q13, TRANSPOSE('Migration Matrix - vol'!AF$77:AF$82)))+$K13*($B14-1)*C14</f>
        <v>6278258.2241216125</v>
      </c>
      <c r="M14" s="53" cm="1">
        <f t="array" ref="M14">IF(($A14-$A$3) &lt;= short_term, SUMPRODUCT($L13:$Q13, TRANSPOSE('Migration Matrix - vol'!AG$65:AG$70)), SUMPRODUCT($L13:$Q13, TRANSPOSE('Migration Matrix - vol'!AG$77:AG$82)))+$K13*($B14-1)*D14</f>
        <v>4183617.8643188844</v>
      </c>
      <c r="N14" s="53" cm="1">
        <f t="array" ref="N14">IF(($A14-$A$3) &lt;= short_term, SUMPRODUCT($L13:$Q13, TRANSPOSE('Migration Matrix - vol'!AH$65:AH$70)), SUMPRODUCT($L13:$Q13, TRANSPOSE('Migration Matrix - vol'!AH$77:AH$82)))+$K13*($B14-1)*E14</f>
        <v>5037150.1407543449</v>
      </c>
      <c r="O14" s="53" cm="1">
        <f t="array" ref="O14">IF(($A14-$A$3) &lt;= short_term, SUMPRODUCT($L13:$Q13, TRANSPOSE('Migration Matrix - vol'!AI$65:AI$70)), SUMPRODUCT($L13:$Q13, TRANSPOSE('Migration Matrix - vol'!AI$77:AI$82)))+$K13*($B14-1)*F14</f>
        <v>1159383.6267388265</v>
      </c>
      <c r="P14" s="53" cm="1">
        <f t="array" ref="P14">IF(($A14-$A$3) &lt;= short_term, SUMPRODUCT($L13:$Q13, TRANSPOSE('Migration Matrix - vol'!AJ$65:AJ$70)), SUMPRODUCT($L13:$Q13, TRANSPOSE('Migration Matrix - vol'!AJ$77:AJ$82)))+$K13*($B14-1)*G14</f>
        <v>1250280.4325788999</v>
      </c>
      <c r="Q14" s="53" cm="1">
        <f t="array" ref="Q14">IF(($A14-$A$3) &lt;= short_term, SUMPRODUCT($L13:$Q13, TRANSPOSE('Migration Matrix - vol'!AK$65:AK$70)), SUMPRODUCT($L13:$Q13, TRANSPOSE('Migration Matrix - vol'!AK$77:AK$82)))+$K13*($B14-1)*H14</f>
        <v>470425.71148743533</v>
      </c>
      <c r="R14" s="21">
        <f t="shared" si="0"/>
        <v>0</v>
      </c>
      <c r="T14" s="40">
        <f t="shared" si="3"/>
        <v>0.34159739914159154</v>
      </c>
      <c r="U14" s="40">
        <f t="shared" si="4"/>
        <v>0.22762889489999866</v>
      </c>
      <c r="V14" s="40">
        <f t="shared" si="4"/>
        <v>0.27406922839783721</v>
      </c>
      <c r="W14" s="40">
        <f t="shared" si="4"/>
        <v>6.3081577304307038E-2</v>
      </c>
      <c r="X14" s="40">
        <f t="shared" si="4"/>
        <v>6.8027234420790408E-2</v>
      </c>
      <c r="Y14" s="40">
        <f t="shared" si="4"/>
        <v>2.5595665835475179E-2</v>
      </c>
      <c r="AB14" s="60" cm="1">
        <f t="array" ref="AB14" xml:space="preserve"> IF(($A14-$A$3) &lt;= short_term, SUMPRODUCT($L13:$Q13, TRANSPOSE('Migration Matrix - vol'!C$65:C$70)), SUMPRODUCT($L13:$Q13, TRANSPOSE('Migration Matrix - vol'!C$77:C$82)))+$K13*($B14-1)*C14</f>
        <v>3220.9591017462244</v>
      </c>
      <c r="AC14" s="60" cm="1">
        <f t="array" ref="AC14" xml:space="preserve"> IF(($A14-$A$3) &lt;= short_term, SUMPRODUCT($L13:$Q13, TRANSPOSE('Migration Matrix - vol'!D$65:D$70)), SUMPRODUCT($L13:$Q13, TRANSPOSE('Migration Matrix - vol'!D$77:D$82)))+$K13*($B14-1)*D14</f>
        <v>0</v>
      </c>
      <c r="AD14" s="60" cm="1">
        <f t="array" ref="AD14" xml:space="preserve"> IF(($A14-$A$3) &lt;= short_term, SUMPRODUCT($L13:$Q13, TRANSPOSE('Migration Matrix - vol'!E$65:E$70)), SUMPRODUCT($L13:$Q13, TRANSPOSE('Migration Matrix - vol'!E$77:E$82)))+$K13*($B14-1)*E14</f>
        <v>6938.3023198961955</v>
      </c>
      <c r="AE14" s="60" cm="1">
        <f t="array" ref="AE14" xml:space="preserve"> IF(($A14-$A$3) &lt;= short_term, SUMPRODUCT($L13:$Q13, TRANSPOSE('Migration Matrix - vol'!F$65:F$70)), SUMPRODUCT($L13:$Q13, TRANSPOSE('Migration Matrix - vol'!F$77:F$82)))+$K13*($B14-1)*F14</f>
        <v>10188.928156099952</v>
      </c>
      <c r="AF14" s="60" cm="1">
        <f t="array" ref="AF14" xml:space="preserve"> IF(($A14-$A$3) &lt;= short_term, SUMPRODUCT($L13:$Q13, TRANSPOSE('Migration Matrix - vol'!G$65:G$70)), SUMPRODUCT($L13:$Q13, TRANSPOSE('Migration Matrix - vol'!G$77:G$82)))+$K13*($B14-1)*G14</f>
        <v>2481.3225312654558</v>
      </c>
      <c r="AG14" s="60" cm="1">
        <f t="array" ref="AG14" xml:space="preserve"> IF(($A14-$A$3) &lt;= short_term, SUMPRODUCT($L13:$Q13, TRANSPOSE('Migration Matrix - vol'!H$65:H$70)), SUMPRODUCT($L13:$Q13, TRANSPOSE('Migration Matrix - vol'!H$77:H$82)))+$K13*($B14-1)*H14</f>
        <v>9916.4444882376702</v>
      </c>
      <c r="AJ14" s="60" cm="1">
        <f t="array" ref="AJ14" xml:space="preserve"> L13* IF(($A14-$A$3) &lt;= short_term, 1-INDEX('Migration Matrix - vol'!$AF$65:$AK$70, RIGHT(AJ$2,1), RIGHT(AJ$2,1)), 1-INDEX('Migration Matrix - vol'!$AF$77:$AK$82, RIGHT(AJ$2,1), RIGHT(AJ$2,1)))</f>
        <v>11152.029654449914</v>
      </c>
      <c r="AK14" s="60" cm="1">
        <f t="array" ref="AK14" xml:space="preserve"> M13* IF(($A14-$A$3) &lt;= short_term, 1-INDEX('Migration Matrix - vol'!$AF$65:$AK$70, RIGHT(AK$2,1), RIGHT(AK$2,1)), 1-INDEX('Migration Matrix - vol'!$AF$77:$AK$82, RIGHT(AK$2,1), RIGHT(AK$2,1)))</f>
        <v>12406.612656327279</v>
      </c>
      <c r="AL14" s="60" cm="1">
        <f t="array" ref="AL14" xml:space="preserve"> N13* IF(($A14-$A$3) &lt;= short_term, 1-INDEX('Migration Matrix - vol'!$AF$65:$AK$70, RIGHT(AL$2,1), RIGHT(AL$2,1)), 1-INDEX('Migration Matrix - vol'!$AF$77:$AK$82, RIGHT(AL$2,1), RIGHT(AL$2,1)))</f>
        <v>5956.2843366829511</v>
      </c>
      <c r="AM14" s="60" cm="1">
        <f t="array" ref="AM14" xml:space="preserve"> O13* IF(($A14-$A$3) &lt;= short_term, 1-INDEX('Migration Matrix - vol'!$AF$65:$AK$70, RIGHT(AM$2,1), RIGHT(AM$2,1)), 1-INDEX('Migration Matrix - vol'!$AF$77:$AK$82, RIGHT(AM$2,1), RIGHT(AM$2,1)))</f>
        <v>0</v>
      </c>
      <c r="AN14" s="60" cm="1">
        <f t="array" ref="AN14" xml:space="preserve"> P13* IF(($A14-$A$3) &lt;= short_term, 1-INDEX('Migration Matrix - vol'!$AF$65:$AK$70, RIGHT(AN$2,1), RIGHT(AN$2,1)), 1-INDEX('Migration Matrix - vol'!$AF$77:$AK$82, RIGHT(AN$2,1), RIGHT(AN$2,1)))</f>
        <v>2958.5462819230743</v>
      </c>
      <c r="AO14" s="60" cm="1">
        <f t="array" ref="AO14" xml:space="preserve"> Q13* IF(($A14-$A$3) &lt;= short_term, 1-INDEX('Migration Matrix - vol'!$AF$65:$AK$70, RIGHT(AO$2,1), RIGHT(AO$2,1)), 1-INDEX('Migration Matrix - vol'!$AF$77:$AK$82, RIGHT(AO$2,1), RIGHT(AO$2,1)))</f>
        <v>272.48366786228155</v>
      </c>
      <c r="AP14" s="61">
        <f t="shared" si="6"/>
        <v>0</v>
      </c>
      <c r="AR14" s="60" cm="1">
        <f t="array" ref="AR14" xml:space="preserve"> IF(($A14-$A$3) &lt;= short_term, SUMPRODUCT($L13:$Q13, TRANSPOSE('Migration Matrix - vol'!C$65:C$70)), SUMPRODUCT($L13:$Q13, TRANSPOSE('Migration Matrix - vol'!C$77:C$82)))</f>
        <v>3220.9591017462244</v>
      </c>
      <c r="AS14" s="60" cm="1">
        <f t="array" ref="AS14" xml:space="preserve"> IF(($A14-$A$3) &lt;= short_term, SUMPRODUCT($L13:$Q13, TRANSPOSE('Migration Matrix - vol'!D$65:D$70)), SUMPRODUCT($L13:$Q13, TRANSPOSE('Migration Matrix - vol'!D$77:D$82)))</f>
        <v>0</v>
      </c>
      <c r="AT14" s="60" cm="1">
        <f t="array" ref="AT14" xml:space="preserve"> IF(($A14-$A$3) &lt;= short_term, SUMPRODUCT($L13:$Q13, TRANSPOSE('Migration Matrix - vol'!E$65:E$70)), SUMPRODUCT($L13:$Q13, TRANSPOSE('Migration Matrix - vol'!E$77:E$82)))</f>
        <v>6938.3023198961955</v>
      </c>
      <c r="AU14" s="60" cm="1">
        <f t="array" ref="AU14" xml:space="preserve"> IF(($A14-$A$3) &lt;= short_term, SUMPRODUCT($L13:$Q13, TRANSPOSE('Migration Matrix - vol'!F$65:F$70)), SUMPRODUCT($L13:$Q13, TRANSPOSE('Migration Matrix - vol'!F$77:F$82)))</f>
        <v>10188.928156099952</v>
      </c>
      <c r="AV14" s="60" cm="1">
        <f t="array" ref="AV14" xml:space="preserve"> IF(($A14-$A$3) &lt;= short_term, SUMPRODUCT($L13:$Q13, TRANSPOSE('Migration Matrix - vol'!G$65:G$70)), SUMPRODUCT($L13:$Q13, TRANSPOSE('Migration Matrix - vol'!G$77:G$82)))</f>
        <v>2481.3225312654558</v>
      </c>
      <c r="AW14" s="60" cm="1">
        <f t="array" ref="AW14" xml:space="preserve"> IF(($A14-$A$3) &lt;= short_term, SUMPRODUCT($L13:$Q13, TRANSPOSE('Migration Matrix - vol'!H$65:H$70)), SUMPRODUCT($L13:$Q13, TRANSPOSE('Migration Matrix - vol'!H$77:H$82)))</f>
        <v>9916.4444882376702</v>
      </c>
    </row>
    <row r="15" spans="1:49">
      <c r="A15">
        <f t="shared" si="2"/>
        <v>2032</v>
      </c>
      <c r="B15" s="40">
        <f>Population!B21</f>
        <v>1</v>
      </c>
      <c r="C15" s="2">
        <v>0.18</v>
      </c>
      <c r="D15" s="2">
        <v>0.15</v>
      </c>
      <c r="E15" s="2">
        <v>0.17</v>
      </c>
      <c r="F15" s="2">
        <v>0.18</v>
      </c>
      <c r="G15" s="2">
        <v>0.15</v>
      </c>
      <c r="H15" s="2">
        <v>0.17</v>
      </c>
      <c r="I15">
        <f t="shared" si="5"/>
        <v>0</v>
      </c>
      <c r="K15" s="52">
        <f>Population!L21</f>
        <v>18379116</v>
      </c>
      <c r="L15" s="53" cm="1">
        <f t="array" ref="L15">IF(($A15-$A$3) &lt;= short_term, SUMPRODUCT($L14:$Q14, TRANSPOSE('Migration Matrix - vol'!AF$65:AF$70)), SUMPRODUCT($L14:$Q14, TRANSPOSE('Migration Matrix - vol'!AF$77:AF$82)))+$K14*($B15-1)*C15</f>
        <v>6270333.604836951</v>
      </c>
      <c r="M15" s="53" cm="1">
        <f t="array" ref="M15">IF(($A15-$A$3) &lt;= short_term, SUMPRODUCT($L14:$Q14, TRANSPOSE('Migration Matrix - vol'!AG$65:AG$70)), SUMPRODUCT($L14:$Q14, TRANSPOSE('Migration Matrix - vol'!AG$77:AG$82)))+$K14*($B15-1)*D15</f>
        <v>4171247.9349656333</v>
      </c>
      <c r="N15" s="53" cm="1">
        <f t="array" ref="N15">IF(($A15-$A$3) &lt;= short_term, SUMPRODUCT($L14:$Q14, TRANSPOSE('Migration Matrix - vol'!AH$65:AH$70)), SUMPRODUCT($L14:$Q14, TRANSPOSE('Migration Matrix - vol'!AH$77:AH$82)))+$K14*($B15-1)*E15</f>
        <v>5038118.6883908929</v>
      </c>
      <c r="O15" s="53" cm="1">
        <f t="array" ref="O15">IF(($A15-$A$3) &lt;= short_term, SUMPRODUCT($L14:$Q14, TRANSPOSE('Migration Matrix - vol'!AI$65:AI$70)), SUMPRODUCT($L14:$Q14, TRANSPOSE('Migration Matrix - vol'!AI$77:AI$82)))+$K14*($B15-1)*F15</f>
        <v>1169566.5296638673</v>
      </c>
      <c r="P15" s="53" cm="1">
        <f t="array" ref="P15">IF(($A15-$A$3) &lt;= short_term, SUMPRODUCT($L14:$Q14, TRANSPOSE('Migration Matrix - vol'!AJ$65:AJ$70)), SUMPRODUCT($L14:$Q14, TRANSPOSE('Migration Matrix - vol'!AJ$77:AJ$82)))+$K14*($B15-1)*G15</f>
        <v>1249797.0009942595</v>
      </c>
      <c r="Q15" s="53" cm="1">
        <f t="array" ref="Q15">IF(($A15-$A$3) &lt;= short_term, SUMPRODUCT($L14:$Q14, TRANSPOSE('Migration Matrix - vol'!AK$65:AK$70)), SUMPRODUCT($L14:$Q14, TRANSPOSE('Migration Matrix - vol'!AK$77:AK$82)))+$K14*($B15-1)*H15</f>
        <v>480052.24114839948</v>
      </c>
      <c r="R15" s="21">
        <f t="shared" si="0"/>
        <v>0</v>
      </c>
      <c r="T15" s="40">
        <f t="shared" si="3"/>
        <v>0.34116622392703488</v>
      </c>
      <c r="U15" s="40">
        <f t="shared" si="4"/>
        <v>0.22695585222736678</v>
      </c>
      <c r="V15" s="40">
        <f t="shared" si="4"/>
        <v>0.27412192666888285</v>
      </c>
      <c r="W15" s="40">
        <f t="shared" si="4"/>
        <v>6.3635624785428585E-2</v>
      </c>
      <c r="X15" s="40">
        <f t="shared" si="4"/>
        <v>6.8000931110846638E-2</v>
      </c>
      <c r="Y15" s="40">
        <f t="shared" si="4"/>
        <v>2.6119441280440223E-2</v>
      </c>
      <c r="AB15" s="60" cm="1">
        <f t="array" ref="AB15" xml:space="preserve"> IF(($A15-$A$3) &lt;= short_term, SUMPRODUCT($L14:$Q14, TRANSPOSE('Migration Matrix - vol'!C$65:C$70)), SUMPRODUCT($L14:$Q14, TRANSPOSE('Migration Matrix - vol'!C$77:C$82)))+$K14*($B15-1)*C15</f>
        <v>3213.340234472877</v>
      </c>
      <c r="AC15" s="60" cm="1">
        <f t="array" ref="AC15" xml:space="preserve"> IF(($A15-$A$3) &lt;= short_term, SUMPRODUCT($L14:$Q14, TRANSPOSE('Migration Matrix - vol'!D$65:D$70)), SUMPRODUCT($L14:$Q14, TRANSPOSE('Migration Matrix - vol'!D$77:D$82)))+$K14*($B15-1)*D15</f>
        <v>0</v>
      </c>
      <c r="AD15" s="60" cm="1">
        <f t="array" ref="AD15" xml:space="preserve"> IF(($A15-$A$3) &lt;= short_term, SUMPRODUCT($L14:$Q14, TRANSPOSE('Migration Matrix - vol'!E$65:E$70)), SUMPRODUCT($L14:$Q14, TRANSPOSE('Migration Matrix - vol'!E$77:E$82)))+$K14*($B15-1)*E15</f>
        <v>6925.9934075176616</v>
      </c>
      <c r="AE15" s="60" cm="1">
        <f t="array" ref="AE15" xml:space="preserve"> IF(($A15-$A$3) &lt;= short_term, SUMPRODUCT($L14:$Q14, TRANSPOSE('Migration Matrix - vol'!F$65:F$70)), SUMPRODUCT($L14:$Q14, TRANSPOSE('Migration Matrix - vol'!F$77:F$82)))+$K14*($B15-1)*F15</f>
        <v>10182.902925040909</v>
      </c>
      <c r="AF15" s="60" cm="1">
        <f t="array" ref="AF15" xml:space="preserve"> IF(($A15-$A$3) &lt;= short_term, SUMPRODUCT($L14:$Q14, TRANSPOSE('Migration Matrix - vol'!G$65:G$70)), SUMPRODUCT($L14:$Q14, TRANSPOSE('Migration Matrix - vol'!G$77:G$82)))+$K14*($B15-1)*G15</f>
        <v>2473.9858706502105</v>
      </c>
      <c r="AG15" s="60" cm="1">
        <f t="array" ref="AG15" xml:space="preserve"> IF(($A15-$A$3) &lt;= short_term, SUMPRODUCT($L14:$Q14, TRANSPOSE('Migration Matrix - vol'!H$65:H$70)), SUMPRODUCT($L14:$Q14, TRANSPOSE('Migration Matrix - vol'!H$77:H$82)))+$K14*($B15-1)*H15</f>
        <v>9904.7162930025261</v>
      </c>
      <c r="AJ15" s="60" cm="1">
        <f t="array" ref="AJ15" xml:space="preserve"> L14* IF(($A15-$A$3) &lt;= short_term, 1-INDEX('Migration Matrix - vol'!$AF$65:$AK$70, RIGHT(AJ$2,1), RIGHT(AJ$2,1)), 1-INDEX('Migration Matrix - vol'!$AF$77:$AK$82, RIGHT(AJ$2,1), RIGHT(AJ$2,1)))</f>
        <v>11137.959519134354</v>
      </c>
      <c r="AK15" s="60" cm="1">
        <f t="array" ref="AK15" xml:space="preserve"> M14* IF(($A15-$A$3) &lt;= short_term, 1-INDEX('Migration Matrix - vol'!$AF$65:$AK$70, RIGHT(AK$2,1), RIGHT(AK$2,1)), 1-INDEX('Migration Matrix - vol'!$AF$77:$AK$82, RIGHT(AK$2,1), RIGHT(AK$2,1)))</f>
        <v>12369.929353251053</v>
      </c>
      <c r="AL15" s="60" cm="1">
        <f t="array" ref="AL15" xml:space="preserve"> N14* IF(($A15-$A$3) &lt;= short_term, 1-INDEX('Migration Matrix - vol'!$AF$65:$AK$70, RIGHT(AL$2,1), RIGHT(AL$2,1)), 1-INDEX('Migration Matrix - vol'!$AF$77:$AK$82, RIGHT(AL$2,1), RIGHT(AL$2,1)))</f>
        <v>5957.4457709697263</v>
      </c>
      <c r="AM15" s="60" cm="1">
        <f t="array" ref="AM15" xml:space="preserve"> O14* IF(($A15-$A$3) &lt;= short_term, 1-INDEX('Migration Matrix - vol'!$AF$65:$AK$70, RIGHT(AM$2,1), RIGHT(AM$2,1)), 1-INDEX('Migration Matrix - vol'!$AF$77:$AK$82, RIGHT(AM$2,1), RIGHT(AM$2,1)))</f>
        <v>0</v>
      </c>
      <c r="AN15" s="60" cm="1">
        <f t="array" ref="AN15" xml:space="preserve"> P14* IF(($A15-$A$3) &lt;= short_term, 1-INDEX('Migration Matrix - vol'!$AF$65:$AK$70, RIGHT(AN$2,1), RIGHT(AN$2,1)), 1-INDEX('Migration Matrix - vol'!$AF$77:$AK$82, RIGHT(AN$2,1), RIGHT(AN$2,1)))</f>
        <v>2957.4174552906661</v>
      </c>
      <c r="AO15" s="60" cm="1">
        <f t="array" ref="AO15" xml:space="preserve"> Q14* IF(($A15-$A$3) &lt;= short_term, 1-INDEX('Migration Matrix - vol'!$AF$65:$AK$70, RIGHT(AO$2,1), RIGHT(AO$2,1)), 1-INDEX('Migration Matrix - vol'!$AF$77:$AK$82, RIGHT(AO$2,1), RIGHT(AO$2,1)))</f>
        <v>278.186632038384</v>
      </c>
      <c r="AP15" s="61">
        <f t="shared" si="6"/>
        <v>0</v>
      </c>
      <c r="AR15" s="60" cm="1">
        <f t="array" ref="AR15" xml:space="preserve"> IF(($A15-$A$3) &lt;= short_term, SUMPRODUCT($L14:$Q14, TRANSPOSE('Migration Matrix - vol'!C$65:C$70)), SUMPRODUCT($L14:$Q14, TRANSPOSE('Migration Matrix - vol'!C$77:C$82)))</f>
        <v>3213.340234472877</v>
      </c>
      <c r="AS15" s="60" cm="1">
        <f t="array" ref="AS15" xml:space="preserve"> IF(($A15-$A$3) &lt;= short_term, SUMPRODUCT($L14:$Q14, TRANSPOSE('Migration Matrix - vol'!D$65:D$70)), SUMPRODUCT($L14:$Q14, TRANSPOSE('Migration Matrix - vol'!D$77:D$82)))</f>
        <v>0</v>
      </c>
      <c r="AT15" s="60" cm="1">
        <f t="array" ref="AT15" xml:space="preserve"> IF(($A15-$A$3) &lt;= short_term, SUMPRODUCT($L14:$Q14, TRANSPOSE('Migration Matrix - vol'!E$65:E$70)), SUMPRODUCT($L14:$Q14, TRANSPOSE('Migration Matrix - vol'!E$77:E$82)))</f>
        <v>6925.9934075176616</v>
      </c>
      <c r="AU15" s="60" cm="1">
        <f t="array" ref="AU15" xml:space="preserve"> IF(($A15-$A$3) &lt;= short_term, SUMPRODUCT($L14:$Q14, TRANSPOSE('Migration Matrix - vol'!F$65:F$70)), SUMPRODUCT($L14:$Q14, TRANSPOSE('Migration Matrix - vol'!F$77:F$82)))</f>
        <v>10182.902925040909</v>
      </c>
      <c r="AV15" s="60" cm="1">
        <f t="array" ref="AV15" xml:space="preserve"> IF(($A15-$A$3) &lt;= short_term, SUMPRODUCT($L14:$Q14, TRANSPOSE('Migration Matrix - vol'!G$65:G$70)), SUMPRODUCT($L14:$Q14, TRANSPOSE('Migration Matrix - vol'!G$77:G$82)))</f>
        <v>2473.9858706502105</v>
      </c>
      <c r="AW15" s="60" cm="1">
        <f t="array" ref="AW15" xml:space="preserve"> IF(($A15-$A$3) &lt;= short_term, SUMPRODUCT($L14:$Q14, TRANSPOSE('Migration Matrix - vol'!H$65:H$70)), SUMPRODUCT($L14:$Q14, TRANSPOSE('Migration Matrix - vol'!H$77:H$82)))</f>
        <v>9904.7162930025261</v>
      </c>
    </row>
    <row r="16" spans="1:49">
      <c r="A16">
        <f t="shared" si="2"/>
        <v>2033</v>
      </c>
      <c r="B16" s="40">
        <f>Population!B22</f>
        <v>1</v>
      </c>
      <c r="C16" s="2">
        <v>0.18</v>
      </c>
      <c r="D16" s="2">
        <v>0.15</v>
      </c>
      <c r="E16" s="2">
        <v>0.17</v>
      </c>
      <c r="F16" s="2">
        <v>0.18</v>
      </c>
      <c r="G16" s="2">
        <v>0.15</v>
      </c>
      <c r="H16" s="2">
        <v>0.17</v>
      </c>
      <c r="I16">
        <f t="shared" si="5"/>
        <v>0</v>
      </c>
      <c r="K16" s="52">
        <f>Population!L22</f>
        <v>18379116</v>
      </c>
      <c r="L16" s="53" cm="1">
        <f t="array" ref="L16">IF(($A16-$A$3) &lt;= short_term, SUMPRODUCT($L15:$Q15, TRANSPOSE('Migration Matrix - vol'!AF$65:AF$70)), SUMPRODUCT($L15:$Q15, TRANSPOSE('Migration Matrix - vol'!AF$77:AF$82)))+$K15*($B16-1)*C16</f>
        <v>6262415.4433971373</v>
      </c>
      <c r="M16" s="53" cm="1">
        <f t="array" ref="M16">IF(($A16-$A$3) &lt;= short_term, SUMPRODUCT($L15:$Q15, TRANSPOSE('Migration Matrix - vol'!AG$65:AG$70)), SUMPRODUCT($L15:$Q15, TRANSPOSE('Migration Matrix - vol'!AG$77:AG$82)))+$K15*($B16-1)*D16</f>
        <v>4158914.5804519509</v>
      </c>
      <c r="N16" s="53" cm="1">
        <f t="array" ref="N16">IF(($A16-$A$3) &lt;= short_term, SUMPRODUCT($L15:$Q15, TRANSPOSE('Migration Matrix - vol'!AH$65:AH$70)), SUMPRODUCT($L15:$Q15, TRANSPOSE('Migration Matrix - vol'!AH$77:AH$82)))+$K15*($B16-1)*E16</f>
        <v>5039073.8034488335</v>
      </c>
      <c r="O16" s="53" cm="1">
        <f t="array" ref="O16">IF(($A16-$A$3) &lt;= short_term, SUMPRODUCT($L15:$Q15, TRANSPOSE('Migration Matrix - vol'!AI$65:AI$70)), SUMPRODUCT($L15:$Q15, TRANSPOSE('Migration Matrix - vol'!AI$77:AI$82)))+$K15*($B16-1)*F16</f>
        <v>1179743.4109208747</v>
      </c>
      <c r="P16" s="53" cm="1">
        <f t="array" ref="P16">IF(($A16-$A$3) &lt;= short_term, SUMPRODUCT($L15:$Q15, TRANSPOSE('Migration Matrix - vol'!AJ$65:AJ$70)), SUMPRODUCT($L15:$Q15, TRANSPOSE('Migration Matrix - vol'!AJ$77:AJ$82)))+$K15*($B16-1)*G16</f>
        <v>1249307.3979523687</v>
      </c>
      <c r="Q16" s="53" cm="1">
        <f t="array" ref="Q16">IF(($A16-$A$3) &lt;= short_term, SUMPRODUCT($L15:$Q15, TRANSPOSE('Migration Matrix - vol'!AK$65:AK$70)), SUMPRODUCT($L15:$Q15, TRANSPOSE('Migration Matrix - vol'!AK$77:AK$82)))+$K15*($B16-1)*H16</f>
        <v>489661.36382883869</v>
      </c>
      <c r="R16" s="21">
        <f t="shared" si="0"/>
        <v>0</v>
      </c>
      <c r="T16" s="40">
        <f t="shared" si="3"/>
        <v>0.34073540008111031</v>
      </c>
      <c r="U16" s="40">
        <f t="shared" si="4"/>
        <v>0.22628479957642958</v>
      </c>
      <c r="V16" s="40">
        <f t="shared" si="4"/>
        <v>0.27417389407895532</v>
      </c>
      <c r="W16" s="40">
        <f t="shared" si="4"/>
        <v>6.4189344630115747E-2</v>
      </c>
      <c r="X16" s="40">
        <f t="shared" si="4"/>
        <v>6.7974292014499962E-2</v>
      </c>
      <c r="Y16" s="40">
        <f t="shared" si="4"/>
        <v>2.6642269618889103E-2</v>
      </c>
      <c r="AB16" s="60" cm="1">
        <f t="array" ref="AB16" xml:space="preserve"> IF(($A16-$A$3) &lt;= short_term, SUMPRODUCT($L15:$Q15, TRANSPOSE('Migration Matrix - vol'!C$65:C$70)), SUMPRODUCT($L15:$Q15, TRANSPOSE('Migration Matrix - vol'!C$77:C$82)))+$K15*($B16-1)*C16</f>
        <v>3205.7393888932847</v>
      </c>
      <c r="AC16" s="60" cm="1">
        <f t="array" ref="AC16" xml:space="preserve"> IF(($A16-$A$3) &lt;= short_term, SUMPRODUCT($L15:$Q15, TRANSPOSE('Migration Matrix - vol'!D$65:D$70)), SUMPRODUCT($L15:$Q15, TRANSPOSE('Migration Matrix - vol'!D$77:D$82)))+$K15*($B16-1)*D16</f>
        <v>0</v>
      </c>
      <c r="AD16" s="60" cm="1">
        <f t="array" ref="AD16" xml:space="preserve"> IF(($A16-$A$3) &lt;= short_term, SUMPRODUCT($L15:$Q15, TRANSPOSE('Migration Matrix - vol'!E$65:E$70)), SUMPRODUCT($L15:$Q15, TRANSPOSE('Migration Matrix - vol'!E$77:E$82)))+$K15*($B16-1)*E16</f>
        <v>6913.7063317955544</v>
      </c>
      <c r="AE16" s="60" cm="1">
        <f t="array" ref="AE16" xml:space="preserve"> IF(($A16-$A$3) &lt;= short_term, SUMPRODUCT($L15:$Q15, TRANSPOSE('Migration Matrix - vol'!F$65:F$70)), SUMPRODUCT($L15:$Q15, TRANSPOSE('Migration Matrix - vol'!F$77:F$82)))+$K15*($B16-1)*F16</f>
        <v>10176.881257007215</v>
      </c>
      <c r="AF16" s="60" cm="1">
        <f t="array" ref="AF16" xml:space="preserve"> IF(($A16-$A$3) &lt;= short_term, SUMPRODUCT($L15:$Q15, TRANSPOSE('Migration Matrix - vol'!G$65:G$70)), SUMPRODUCT($L15:$Q15, TRANSPOSE('Migration Matrix - vol'!G$77:G$82)))+$K15*($B16-1)*G16</f>
        <v>2466.6709027364604</v>
      </c>
      <c r="AG16" s="60" cm="1">
        <f t="array" ref="AG16" xml:space="preserve"> IF(($A16-$A$3) &lt;= short_term, SUMPRODUCT($L15:$Q15, TRANSPOSE('Migration Matrix - vol'!H$65:H$70)), SUMPRODUCT($L15:$Q15, TRANSPOSE('Migration Matrix - vol'!H$77:H$82)))+$K15*($B16-1)*H16</f>
        <v>9893.001968723207</v>
      </c>
      <c r="AJ16" s="60" cm="1">
        <f t="array" ref="AJ16" xml:space="preserve"> L15* IF(($A16-$A$3) &lt;= short_term, 1-INDEX('Migration Matrix - vol'!$AF$65:$AK$70, RIGHT(AJ$2,1), RIGHT(AJ$2,1)), 1-INDEX('Migration Matrix - vol'!$AF$77:$AK$82, RIGHT(AJ$2,1), RIGHT(AJ$2,1)))</f>
        <v>11123.90082870681</v>
      </c>
      <c r="AK16" s="60" cm="1">
        <f t="array" ref="AK16" xml:space="preserve"> M15* IF(($A16-$A$3) &lt;= short_term, 1-INDEX('Migration Matrix - vol'!$AF$65:$AK$70, RIGHT(AK$2,1), RIGHT(AK$2,1)), 1-INDEX('Migration Matrix - vol'!$AF$77:$AK$82, RIGHT(AK$2,1), RIGHT(AK$2,1)))</f>
        <v>12333.354513682301</v>
      </c>
      <c r="AL16" s="60" cm="1">
        <f t="array" ref="AL16" xml:space="preserve"> N15* IF(($A16-$A$3) &lt;= short_term, 1-INDEX('Migration Matrix - vol'!$AF$65:$AK$70, RIGHT(AL$2,1), RIGHT(AL$2,1)), 1-INDEX('Migration Matrix - vol'!$AF$77:$AK$82, RIGHT(AL$2,1), RIGHT(AL$2,1)))</f>
        <v>5958.591273855307</v>
      </c>
      <c r="AM16" s="60" cm="1">
        <f t="array" ref="AM16" xml:space="preserve"> O15* IF(($A16-$A$3) &lt;= short_term, 1-INDEX('Migration Matrix - vol'!$AF$65:$AK$70, RIGHT(AM$2,1), RIGHT(AM$2,1)), 1-INDEX('Migration Matrix - vol'!$AF$77:$AK$82, RIGHT(AM$2,1), RIGHT(AM$2,1)))</f>
        <v>0</v>
      </c>
      <c r="AN16" s="60" cm="1">
        <f t="array" ref="AN16" xml:space="preserve"> P15* IF(($A16-$A$3) &lt;= short_term, 1-INDEX('Migration Matrix - vol'!$AF$65:$AK$70, RIGHT(AN$2,1), RIGHT(AN$2,1)), 1-INDEX('Migration Matrix - vol'!$AF$77:$AK$82, RIGHT(AN$2,1), RIGHT(AN$2,1)))</f>
        <v>2956.2739446272981</v>
      </c>
      <c r="AO16" s="60" cm="1">
        <f t="array" ref="AO16" xml:space="preserve"> Q15* IF(($A16-$A$3) &lt;= short_term, 1-INDEX('Migration Matrix - vol'!$AF$65:$AK$70, RIGHT(AO$2,1), RIGHT(AO$2,1)), 1-INDEX('Migration Matrix - vol'!$AF$77:$AK$82, RIGHT(AO$2,1), RIGHT(AO$2,1)))</f>
        <v>283.87928828400834</v>
      </c>
      <c r="AP16" s="61">
        <f t="shared" si="6"/>
        <v>0</v>
      </c>
      <c r="AR16" s="60" cm="1">
        <f t="array" ref="AR16" xml:space="preserve"> IF(($A16-$A$3) &lt;= short_term, SUMPRODUCT($L15:$Q15, TRANSPOSE('Migration Matrix - vol'!C$65:C$70)), SUMPRODUCT($L15:$Q15, TRANSPOSE('Migration Matrix - vol'!C$77:C$82)))</f>
        <v>3205.7393888932847</v>
      </c>
      <c r="AS16" s="60" cm="1">
        <f t="array" ref="AS16" xml:space="preserve"> IF(($A16-$A$3) &lt;= short_term, SUMPRODUCT($L15:$Q15, TRANSPOSE('Migration Matrix - vol'!D$65:D$70)), SUMPRODUCT($L15:$Q15, TRANSPOSE('Migration Matrix - vol'!D$77:D$82)))</f>
        <v>0</v>
      </c>
      <c r="AT16" s="60" cm="1">
        <f t="array" ref="AT16" xml:space="preserve"> IF(($A16-$A$3) &lt;= short_term, SUMPRODUCT($L15:$Q15, TRANSPOSE('Migration Matrix - vol'!E$65:E$70)), SUMPRODUCT($L15:$Q15, TRANSPOSE('Migration Matrix - vol'!E$77:E$82)))</f>
        <v>6913.7063317955544</v>
      </c>
      <c r="AU16" s="60" cm="1">
        <f t="array" ref="AU16" xml:space="preserve"> IF(($A16-$A$3) &lt;= short_term, SUMPRODUCT($L15:$Q15, TRANSPOSE('Migration Matrix - vol'!F$65:F$70)), SUMPRODUCT($L15:$Q15, TRANSPOSE('Migration Matrix - vol'!F$77:F$82)))</f>
        <v>10176.881257007215</v>
      </c>
      <c r="AV16" s="60" cm="1">
        <f t="array" ref="AV16" xml:space="preserve"> IF(($A16-$A$3) &lt;= short_term, SUMPRODUCT($L15:$Q15, TRANSPOSE('Migration Matrix - vol'!G$65:G$70)), SUMPRODUCT($L15:$Q15, TRANSPOSE('Migration Matrix - vol'!G$77:G$82)))</f>
        <v>2466.6709027364604</v>
      </c>
      <c r="AW16" s="60" cm="1">
        <f t="array" ref="AW16" xml:space="preserve"> IF(($A16-$A$3) &lt;= short_term, SUMPRODUCT($L15:$Q15, TRANSPOSE('Migration Matrix - vol'!H$65:H$70)), SUMPRODUCT($L15:$Q15, TRANSPOSE('Migration Matrix - vol'!H$77:H$82)))</f>
        <v>9893.001968723207</v>
      </c>
    </row>
    <row r="17" spans="1:49">
      <c r="A17">
        <f t="shared" si="2"/>
        <v>2034</v>
      </c>
      <c r="B17" s="40">
        <f>Population!B23</f>
        <v>1</v>
      </c>
      <c r="C17" s="2">
        <v>0.18</v>
      </c>
      <c r="D17" s="2">
        <v>0.15</v>
      </c>
      <c r="E17" s="2">
        <v>0.17</v>
      </c>
      <c r="F17" s="2">
        <v>0.18</v>
      </c>
      <c r="G17" s="2">
        <v>0.15</v>
      </c>
      <c r="H17" s="2">
        <v>0.17</v>
      </c>
      <c r="I17">
        <f t="shared" si="5"/>
        <v>0</v>
      </c>
      <c r="K17" s="52">
        <f>Population!L23</f>
        <v>18379116</v>
      </c>
      <c r="L17" s="53" cm="1">
        <f t="array" ref="L17">IF(($A17-$A$3) &lt;= short_term, SUMPRODUCT($L16:$Q16, TRANSPOSE('Migration Matrix - vol'!AF$65:AF$70)), SUMPRODUCT($L16:$Q16, TRANSPOSE('Migration Matrix - vol'!AF$77:AF$82)))+$K16*($B17-1)*C17</f>
        <v>6254503.7463246817</v>
      </c>
      <c r="M17" s="53" cm="1">
        <f t="array" ref="M17">IF(($A17-$A$3) &lt;= short_term, SUMPRODUCT($L16:$Q16, TRANSPOSE('Migration Matrix - vol'!AG$65:AG$70)), SUMPRODUCT($L16:$Q16, TRANSPOSE('Migration Matrix - vol'!AG$77:AG$82)))+$K16*($B17-1)*D17</f>
        <v>4146617.69263503</v>
      </c>
      <c r="N17" s="53" cm="1">
        <f t="array" ref="N17">IF(($A17-$A$3) &lt;= short_term, SUMPRODUCT($L16:$Q16, TRANSPOSE('Migration Matrix - vol'!AH$65:AH$70)), SUMPRODUCT($L16:$Q16, TRANSPOSE('Migration Matrix - vol'!AH$77:AH$82)))+$K16*($B17-1)*E17</f>
        <v>5040015.5236128168</v>
      </c>
      <c r="O17" s="53" cm="1">
        <f t="array" ref="O17">IF(($A17-$A$3) &lt;= short_term, SUMPRODUCT($L16:$Q16, TRANSPOSE('Migration Matrix - vol'!AI$65:AI$70)), SUMPRODUCT($L16:$Q16, TRANSPOSE('Migration Matrix - vol'!AI$77:AI$82)))+$K16*($B17-1)*F17</f>
        <v>1189914.2740707665</v>
      </c>
      <c r="P17" s="53" cm="1">
        <f t="array" ref="P17">IF(($A17-$A$3) &lt;= short_term, SUMPRODUCT($L16:$Q16, TRANSPOSE('Migration Matrix - vol'!AJ$65:AJ$70)), SUMPRODUCT($L16:$Q16, TRANSPOSE('Migration Matrix - vol'!AJ$77:AJ$82)))+$K16*($B17-1)*G17</f>
        <v>1248811.6596797742</v>
      </c>
      <c r="Q17" s="53" cm="1">
        <f t="array" ref="Q17">IF(($A17-$A$3) &lt;= short_term, SUMPRODUCT($L16:$Q16, TRANSPOSE('Migration Matrix - vol'!AK$65:AK$70)), SUMPRODUCT($L16:$Q16, TRANSPOSE('Migration Matrix - vol'!AK$77:AK$82)))+$K16*($B17-1)*H17</f>
        <v>499253.10367693583</v>
      </c>
      <c r="R17" s="21">
        <f t="shared" si="0"/>
        <v>0</v>
      </c>
      <c r="T17" s="40">
        <f t="shared" si="3"/>
        <v>0.34030492795870482</v>
      </c>
      <c r="U17" s="40">
        <f t="shared" si="4"/>
        <v>0.22561573106318217</v>
      </c>
      <c r="V17" s="40">
        <f t="shared" si="4"/>
        <v>0.27422513267846044</v>
      </c>
      <c r="W17" s="40">
        <f t="shared" si="4"/>
        <v>6.4742737032116568E-2</v>
      </c>
      <c r="X17" s="40">
        <f t="shared" si="4"/>
        <v>6.7947319102821577E-2</v>
      </c>
      <c r="Y17" s="40">
        <f t="shared" si="4"/>
        <v>2.7164152164714322E-2</v>
      </c>
      <c r="AB17" s="60" cm="1">
        <f t="array" ref="AB17" xml:space="preserve"> IF(($A17-$A$3) &lt;= short_term, SUMPRODUCT($L16:$Q16, TRANSPOSE('Migration Matrix - vol'!C$65:C$70)), SUMPRODUCT($L16:$Q16, TRANSPOSE('Migration Matrix - vol'!C$77:C$82)))+$K16*($B17-1)*C17</f>
        <v>3198.1565223788739</v>
      </c>
      <c r="AC17" s="60" cm="1">
        <f t="array" ref="AC17" xml:space="preserve"> IF(($A17-$A$3) &lt;= short_term, SUMPRODUCT($L16:$Q16, TRANSPOSE('Migration Matrix - vol'!D$65:D$70)), SUMPRODUCT($L16:$Q16, TRANSPOSE('Migration Matrix - vol'!D$77:D$82)))+$K16*($B17-1)*D17</f>
        <v>0</v>
      </c>
      <c r="AD17" s="60" cm="1">
        <f t="array" ref="AD17" xml:space="preserve"> IF(($A17-$A$3) &lt;= short_term, SUMPRODUCT($L16:$Q16, TRANSPOSE('Migration Matrix - vol'!E$65:E$70)), SUMPRODUCT($L16:$Q16, TRANSPOSE('Migration Matrix - vol'!E$77:E$82)))+$K16*($B17-1)*E17</f>
        <v>6901.4410539905002</v>
      </c>
      <c r="AE17" s="60" cm="1">
        <f t="array" ref="AE17" xml:space="preserve"> IF(($A17-$A$3) &lt;= short_term, SUMPRODUCT($L16:$Q16, TRANSPOSE('Migration Matrix - vol'!F$65:F$70)), SUMPRODUCT($L16:$Q16, TRANSPOSE('Migration Matrix - vol'!F$77:F$82)))+$K16*($B17-1)*F17</f>
        <v>10170.863149891877</v>
      </c>
      <c r="AF17" s="60" cm="1">
        <f t="array" ref="AF17" xml:space="preserve"> IF(($A17-$A$3) &lt;= short_term, SUMPRODUCT($L16:$Q16, TRANSPOSE('Migration Matrix - vol'!G$65:G$70)), SUMPRODUCT($L16:$Q16, TRANSPOSE('Migration Matrix - vol'!G$77:G$82)))+$K16*($B17-1)*G17</f>
        <v>2459.3775633842206</v>
      </c>
      <c r="AG17" s="60" cm="1">
        <f t="array" ref="AG17" xml:space="preserve"> IF(($A17-$A$3) &lt;= short_term, SUMPRODUCT($L16:$Q16, TRANSPOSE('Migration Matrix - vol'!H$65:H$70)), SUMPRODUCT($L16:$Q16, TRANSPOSE('Migration Matrix - vol'!H$77:H$82)))+$K16*($B17-1)*H17</f>
        <v>9881.3014989945186</v>
      </c>
      <c r="AJ17" s="60" cm="1">
        <f t="array" ref="AJ17" xml:space="preserve"> L16* IF(($A17-$A$3) &lt;= short_term, 1-INDEX('Migration Matrix - vol'!$AF$65:$AK$70, RIGHT(AJ$2,1), RIGHT(AJ$2,1)), 1-INDEX('Migration Matrix - vol'!$AF$77:$AK$82, RIGHT(AJ$2,1), RIGHT(AJ$2,1)))</f>
        <v>11109.853594834878</v>
      </c>
      <c r="AK17" s="60" cm="1">
        <f t="array" ref="AK17" xml:space="preserve"> M16* IF(($A17-$A$3) &lt;= short_term, 1-INDEX('Migration Matrix - vol'!$AF$65:$AK$70, RIGHT(AK$2,1), RIGHT(AK$2,1)), 1-INDEX('Migration Matrix - vol'!$AF$77:$AK$82, RIGHT(AK$2,1), RIGHT(AK$2,1)))</f>
        <v>12296.887816921104</v>
      </c>
      <c r="AL17" s="60" cm="1">
        <f t="array" ref="AL17" xml:space="preserve"> N16* IF(($A17-$A$3) &lt;= short_term, 1-INDEX('Migration Matrix - vol'!$AF$65:$AK$70, RIGHT(AL$2,1), RIGHT(AL$2,1)), 1-INDEX('Migration Matrix - vol'!$AF$77:$AK$82, RIGHT(AL$2,1), RIGHT(AL$2,1)))</f>
        <v>5959.7208900080359</v>
      </c>
      <c r="AM17" s="60" cm="1">
        <f t="array" ref="AM17" xml:space="preserve"> O16* IF(($A17-$A$3) &lt;= short_term, 1-INDEX('Migration Matrix - vol'!$AF$65:$AK$70, RIGHT(AM$2,1), RIGHT(AM$2,1)), 1-INDEX('Migration Matrix - vol'!$AF$77:$AK$82, RIGHT(AM$2,1), RIGHT(AM$2,1)))</f>
        <v>0</v>
      </c>
      <c r="AN17" s="60" cm="1">
        <f t="array" ref="AN17" xml:space="preserve"> P16* IF(($A17-$A$3) &lt;= short_term, 1-INDEX('Migration Matrix - vol'!$AF$65:$AK$70, RIGHT(AN$2,1), RIGHT(AN$2,1)), 1-INDEX('Migration Matrix - vol'!$AF$77:$AK$82, RIGHT(AN$2,1), RIGHT(AN$2,1)))</f>
        <v>2955.1158359786132</v>
      </c>
      <c r="AO17" s="60" cm="1">
        <f t="array" ref="AO17" xml:space="preserve"> Q16* IF(($A17-$A$3) &lt;= short_term, 1-INDEX('Migration Matrix - vol'!$AF$65:$AK$70, RIGHT(AO$2,1), RIGHT(AO$2,1)), 1-INDEX('Migration Matrix - vol'!$AF$77:$AK$82, RIGHT(AO$2,1), RIGHT(AO$2,1)))</f>
        <v>289.5616508973589</v>
      </c>
      <c r="AP17" s="61">
        <f t="shared" si="6"/>
        <v>0</v>
      </c>
      <c r="AR17" s="60" cm="1">
        <f t="array" ref="AR17" xml:space="preserve"> IF(($A17-$A$3) &lt;= short_term, SUMPRODUCT($L16:$Q16, TRANSPOSE('Migration Matrix - vol'!C$65:C$70)), SUMPRODUCT($L16:$Q16, TRANSPOSE('Migration Matrix - vol'!C$77:C$82)))</f>
        <v>3198.1565223788739</v>
      </c>
      <c r="AS17" s="60" cm="1">
        <f t="array" ref="AS17" xml:space="preserve"> IF(($A17-$A$3) &lt;= short_term, SUMPRODUCT($L16:$Q16, TRANSPOSE('Migration Matrix - vol'!D$65:D$70)), SUMPRODUCT($L16:$Q16, TRANSPOSE('Migration Matrix - vol'!D$77:D$82)))</f>
        <v>0</v>
      </c>
      <c r="AT17" s="60" cm="1">
        <f t="array" ref="AT17" xml:space="preserve"> IF(($A17-$A$3) &lt;= short_term, SUMPRODUCT($L16:$Q16, TRANSPOSE('Migration Matrix - vol'!E$65:E$70)), SUMPRODUCT($L16:$Q16, TRANSPOSE('Migration Matrix - vol'!E$77:E$82)))</f>
        <v>6901.4410539905002</v>
      </c>
      <c r="AU17" s="60" cm="1">
        <f t="array" ref="AU17" xml:space="preserve"> IF(($A17-$A$3) &lt;= short_term, SUMPRODUCT($L16:$Q16, TRANSPOSE('Migration Matrix - vol'!F$65:F$70)), SUMPRODUCT($L16:$Q16, TRANSPOSE('Migration Matrix - vol'!F$77:F$82)))</f>
        <v>10170.863149891877</v>
      </c>
      <c r="AV17" s="60" cm="1">
        <f t="array" ref="AV17" xml:space="preserve"> IF(($A17-$A$3) &lt;= short_term, SUMPRODUCT($L16:$Q16, TRANSPOSE('Migration Matrix - vol'!G$65:G$70)), SUMPRODUCT($L16:$Q16, TRANSPOSE('Migration Matrix - vol'!G$77:G$82)))</f>
        <v>2459.3775633842206</v>
      </c>
      <c r="AW17" s="60" cm="1">
        <f t="array" ref="AW17" xml:space="preserve"> IF(($A17-$A$3) &lt;= short_term, SUMPRODUCT($L16:$Q16, TRANSPOSE('Migration Matrix - vol'!H$65:H$70)), SUMPRODUCT($L16:$Q16, TRANSPOSE('Migration Matrix - vol'!H$77:H$82)))</f>
        <v>9881.3014989945186</v>
      </c>
    </row>
    <row r="18" spans="1:49">
      <c r="A18">
        <f t="shared" si="2"/>
        <v>2035</v>
      </c>
      <c r="B18" s="40">
        <f>Population!B24</f>
        <v>1</v>
      </c>
      <c r="C18" s="2">
        <v>0.18</v>
      </c>
      <c r="D18" s="2">
        <v>0.15</v>
      </c>
      <c r="E18" s="2">
        <v>0.17</v>
      </c>
      <c r="F18" s="2">
        <v>0.18</v>
      </c>
      <c r="G18" s="2">
        <v>0.15</v>
      </c>
      <c r="H18" s="2">
        <v>0.17</v>
      </c>
      <c r="I18">
        <f t="shared" si="5"/>
        <v>0</v>
      </c>
      <c r="K18" s="52">
        <f>Population!L24</f>
        <v>18379116</v>
      </c>
      <c r="L18" s="53" cm="1">
        <f t="array" ref="L18">IF(($A18-$A$3) &lt;= short_term, SUMPRODUCT($L17:$Q17, TRANSPOSE('Migration Matrix - vol'!AF$65:AF$70)), SUMPRODUCT($L17:$Q17, TRANSPOSE('Migration Matrix - vol'!AF$77:AF$82)))+$K17*($B18-1)*C18</f>
        <v>6246598.5200879937</v>
      </c>
      <c r="M18" s="53" cm="1">
        <f t="array" ref="M18">IF(($A18-$A$3) &lt;= short_term, SUMPRODUCT($L17:$Q17, TRANSPOSE('Migration Matrix - vol'!AG$65:AG$70)), SUMPRODUCT($L17:$Q17, TRANSPOSE('Migration Matrix - vol'!AG$77:AG$82)))+$K17*($B18-1)*D18</f>
        <v>4134357.1636918141</v>
      </c>
      <c r="N18" s="53" cm="1">
        <f t="array" ref="N18">IF(($A18-$A$3) &lt;= short_term, SUMPRODUCT($L17:$Q17, TRANSPOSE('Migration Matrix - vol'!AH$65:AH$70)), SUMPRODUCT($L17:$Q17, TRANSPOSE('Migration Matrix - vol'!AH$77:AH$82)))+$K17*($B18-1)*E18</f>
        <v>5040943.8864842514</v>
      </c>
      <c r="O18" s="53" cm="1">
        <f t="array" ref="O18">IF(($A18-$A$3) &lt;= short_term, SUMPRODUCT($L17:$Q17, TRANSPOSE('Migration Matrix - vol'!AI$65:AI$70)), SUMPRODUCT($L17:$Q17, TRANSPOSE('Migration Matrix - vol'!AI$77:AI$82)))+$K17*($B18-1)*F18</f>
        <v>1200079.1226723557</v>
      </c>
      <c r="P18" s="53" cm="1">
        <f t="array" ref="P18">IF(($A18-$A$3) &lt;= short_term, SUMPRODUCT($L17:$Q17, TRANSPOSE('Migration Matrix - vol'!AJ$65:AJ$70)), SUMPRODUCT($L17:$Q17, TRANSPOSE('Migration Matrix - vol'!AJ$77:AJ$82)))+$K17*($B18-1)*G18</f>
        <v>1248309.8222533825</v>
      </c>
      <c r="Q18" s="53" cm="1">
        <f t="array" ref="Q18">IF(($A18-$A$3) &lt;= short_term, SUMPRODUCT($L17:$Q17, TRANSPOSE('Migration Matrix - vol'!AK$65:AK$70)), SUMPRODUCT($L17:$Q17, TRANSPOSE('Migration Matrix - vol'!AK$77:AK$82)))+$K17*($B18-1)*H18</f>
        <v>508827.48481020797</v>
      </c>
      <c r="R18" s="21">
        <f t="shared" si="0"/>
        <v>0</v>
      </c>
      <c r="T18" s="40">
        <f t="shared" si="3"/>
        <v>0.339874807911762</v>
      </c>
      <c r="U18" s="40">
        <f t="shared" si="4"/>
        <v>0.22494864082101731</v>
      </c>
      <c r="V18" s="40">
        <f t="shared" si="4"/>
        <v>0.27427564451327524</v>
      </c>
      <c r="W18" s="40">
        <f t="shared" si="4"/>
        <v>6.5295802185064575E-2</v>
      </c>
      <c r="X18" s="40">
        <f t="shared" si="4"/>
        <v>6.7920014338740883E-2</v>
      </c>
      <c r="Y18" s="40">
        <f t="shared" si="4"/>
        <v>2.7685090230139892E-2</v>
      </c>
      <c r="AB18" s="60" cm="1">
        <f t="array" ref="AB18" xml:space="preserve"> IF(($A18-$A$3) &lt;= short_term, SUMPRODUCT($L17:$Q17, TRANSPOSE('Migration Matrix - vol'!C$65:C$70)), SUMPRODUCT($L17:$Q17, TRANSPOSE('Migration Matrix - vol'!C$77:C$82)))+$K17*($B18-1)*C18</f>
        <v>3190.5915924019041</v>
      </c>
      <c r="AC18" s="60" cm="1">
        <f t="array" ref="AC18" xml:space="preserve"> IF(($A18-$A$3) &lt;= short_term, SUMPRODUCT($L17:$Q17, TRANSPOSE('Migration Matrix - vol'!D$65:D$70)), SUMPRODUCT($L17:$Q17, TRANSPOSE('Migration Matrix - vol'!D$77:D$82)))+$K17*($B18-1)*D18</f>
        <v>0</v>
      </c>
      <c r="AD18" s="60" cm="1">
        <f t="array" ref="AD18" xml:space="preserve"> IF(($A18-$A$3) &lt;= short_term, SUMPRODUCT($L17:$Q17, TRANSPOSE('Migration Matrix - vol'!E$65:E$70)), SUMPRODUCT($L17:$Q17, TRANSPOSE('Migration Matrix - vol'!E$77:E$82)))+$K17*($B18-1)*E18</f>
        <v>6889.1975354318492</v>
      </c>
      <c r="AE18" s="60" cm="1">
        <f t="array" ref="AE18" xml:space="preserve"> IF(($A18-$A$3) &lt;= short_term, SUMPRODUCT($L17:$Q17, TRANSPOSE('Migration Matrix - vol'!F$65:F$70)), SUMPRODUCT($L17:$Q17, TRANSPOSE('Migration Matrix - vol'!F$77:F$82)))+$K17*($B18-1)*F18</f>
        <v>10164.848601589139</v>
      </c>
      <c r="AF18" s="60" cm="1">
        <f t="array" ref="AF18" xml:space="preserve"> IF(($A18-$A$3) &lt;= short_term, SUMPRODUCT($L17:$Q17, TRANSPOSE('Migration Matrix - vol'!G$65:G$70)), SUMPRODUCT($L17:$Q17, TRANSPOSE('Migration Matrix - vol'!G$77:G$82)))+$K17*($B18-1)*G18</f>
        <v>2452.1057886431531</v>
      </c>
      <c r="AG18" s="60" cm="1">
        <f t="array" ref="AG18" xml:space="preserve"> IF(($A18-$A$3) &lt;= short_term, SUMPRODUCT($L17:$Q17, TRANSPOSE('Migration Matrix - vol'!H$65:H$70)), SUMPRODUCT($L17:$Q17, TRANSPOSE('Migration Matrix - vol'!H$77:H$82)))+$K17*($B18-1)*H18</f>
        <v>9869.6148674306551</v>
      </c>
      <c r="AJ18" s="60" cm="1">
        <f t="array" ref="AJ18" xml:space="preserve"> L17* IF(($A18-$A$3) &lt;= short_term, 1-INDEX('Migration Matrix - vol'!$AF$65:$AK$70, RIGHT(AJ$2,1), RIGHT(AJ$2,1)), 1-INDEX('Migration Matrix - vol'!$AF$77:$AK$82, RIGHT(AJ$2,1), RIGHT(AJ$2,1)))</f>
        <v>11095.817829089834</v>
      </c>
      <c r="AK18" s="60" cm="1">
        <f t="array" ref="AK18" xml:space="preserve"> M17* IF(($A18-$A$3) &lt;= short_term, 1-INDEX('Migration Matrix - vol'!$AF$65:$AK$70, RIGHT(AK$2,1), RIGHT(AK$2,1)), 1-INDEX('Migration Matrix - vol'!$AF$77:$AK$82, RIGHT(AK$2,1), RIGHT(AK$2,1)))</f>
        <v>12260.528943215766</v>
      </c>
      <c r="AL18" s="60" cm="1">
        <f t="array" ref="AL18" xml:space="preserve"> N17* IF(($A18-$A$3) &lt;= short_term, 1-INDEX('Migration Matrix - vol'!$AF$65:$AK$70, RIGHT(AL$2,1), RIGHT(AL$2,1)), 1-INDEX('Migration Matrix - vol'!$AF$77:$AK$82, RIGHT(AL$2,1), RIGHT(AL$2,1)))</f>
        <v>5960.8346639976116</v>
      </c>
      <c r="AM18" s="60" cm="1">
        <f t="array" ref="AM18" xml:space="preserve"> O17* IF(($A18-$A$3) &lt;= short_term, 1-INDEX('Migration Matrix - vol'!$AF$65:$AK$70, RIGHT(AM$2,1), RIGHT(AM$2,1)), 1-INDEX('Migration Matrix - vol'!$AF$77:$AK$82, RIGHT(AM$2,1), RIGHT(AM$2,1)))</f>
        <v>0</v>
      </c>
      <c r="AN18" s="60" cm="1">
        <f t="array" ref="AN18" xml:space="preserve"> P17* IF(($A18-$A$3) &lt;= short_term, 1-INDEX('Migration Matrix - vol'!$AF$65:$AK$70, RIGHT(AN$2,1), RIGHT(AN$2,1)), 1-INDEX('Migration Matrix - vol'!$AF$77:$AK$82, RIGHT(AN$2,1), RIGHT(AN$2,1)))</f>
        <v>2953.943215035004</v>
      </c>
      <c r="AO18" s="60" cm="1">
        <f t="array" ref="AO18" xml:space="preserve"> Q17* IF(($A18-$A$3) &lt;= short_term, 1-INDEX('Migration Matrix - vol'!$AF$65:$AK$70, RIGHT(AO$2,1), RIGHT(AO$2,1)), 1-INDEX('Migration Matrix - vol'!$AF$77:$AK$82, RIGHT(AO$2,1), RIGHT(AO$2,1)))</f>
        <v>295.23373415848346</v>
      </c>
      <c r="AP18" s="61">
        <f t="shared" si="6"/>
        <v>0</v>
      </c>
      <c r="AR18" s="60" cm="1">
        <f t="array" ref="AR18" xml:space="preserve"> IF(($A18-$A$3) &lt;= short_term, SUMPRODUCT($L17:$Q17, TRANSPOSE('Migration Matrix - vol'!C$65:C$70)), SUMPRODUCT($L17:$Q17, TRANSPOSE('Migration Matrix - vol'!C$77:C$82)))</f>
        <v>3190.5915924019041</v>
      </c>
      <c r="AS18" s="60" cm="1">
        <f t="array" ref="AS18" xml:space="preserve"> IF(($A18-$A$3) &lt;= short_term, SUMPRODUCT($L17:$Q17, TRANSPOSE('Migration Matrix - vol'!D$65:D$70)), SUMPRODUCT($L17:$Q17, TRANSPOSE('Migration Matrix - vol'!D$77:D$82)))</f>
        <v>0</v>
      </c>
      <c r="AT18" s="60" cm="1">
        <f t="array" ref="AT18" xml:space="preserve"> IF(($A18-$A$3) &lt;= short_term, SUMPRODUCT($L17:$Q17, TRANSPOSE('Migration Matrix - vol'!E$65:E$70)), SUMPRODUCT($L17:$Q17, TRANSPOSE('Migration Matrix - vol'!E$77:E$82)))</f>
        <v>6889.1975354318492</v>
      </c>
      <c r="AU18" s="60" cm="1">
        <f t="array" ref="AU18" xml:space="preserve"> IF(($A18-$A$3) &lt;= short_term, SUMPRODUCT($L17:$Q17, TRANSPOSE('Migration Matrix - vol'!F$65:F$70)), SUMPRODUCT($L17:$Q17, TRANSPOSE('Migration Matrix - vol'!F$77:F$82)))</f>
        <v>10164.848601589139</v>
      </c>
      <c r="AV18" s="60" cm="1">
        <f t="array" ref="AV18" xml:space="preserve"> IF(($A18-$A$3) &lt;= short_term, SUMPRODUCT($L17:$Q17, TRANSPOSE('Migration Matrix - vol'!G$65:G$70)), SUMPRODUCT($L17:$Q17, TRANSPOSE('Migration Matrix - vol'!G$77:G$82)))</f>
        <v>2452.1057886431531</v>
      </c>
      <c r="AW18" s="60" cm="1">
        <f t="array" ref="AW18" xml:space="preserve"> IF(($A18-$A$3) &lt;= short_term, SUMPRODUCT($L17:$Q17, TRANSPOSE('Migration Matrix - vol'!H$65:H$70)), SUMPRODUCT($L17:$Q17, TRANSPOSE('Migration Matrix - vol'!H$77:H$82)))</f>
        <v>9869.6148674306551</v>
      </c>
    </row>
    <row r="19" spans="1:49">
      <c r="A19">
        <f t="shared" si="2"/>
        <v>2036</v>
      </c>
      <c r="B19" s="40">
        <f>Population!B25</f>
        <v>1</v>
      </c>
      <c r="C19" s="2">
        <v>0.18</v>
      </c>
      <c r="D19" s="2">
        <v>0.15</v>
      </c>
      <c r="E19" s="2">
        <v>0.17</v>
      </c>
      <c r="F19" s="2">
        <v>0.18</v>
      </c>
      <c r="G19" s="2">
        <v>0.15</v>
      </c>
      <c r="H19" s="2">
        <v>0.17</v>
      </c>
      <c r="I19">
        <f t="shared" si="5"/>
        <v>0</v>
      </c>
      <c r="K19" s="52">
        <f>Population!L25</f>
        <v>18379116</v>
      </c>
      <c r="L19" s="53" cm="1">
        <f t="array" ref="L19">IF(($A19-$A$3) &lt;= short_term, SUMPRODUCT($L18:$Q18, TRANSPOSE('Migration Matrix - vol'!AF$65:AF$70)), SUMPRODUCT($L18:$Q18, TRANSPOSE('Migration Matrix - vol'!AF$77:AF$82)))+$K18*($B19-1)*C19</f>
        <v>6238699.7711015819</v>
      </c>
      <c r="M19" s="53" cm="1">
        <f t="array" ref="M19">IF(($A19-$A$3) &lt;= short_term, SUMPRODUCT($L18:$Q18, TRANSPOSE('Migration Matrix - vol'!AG$65:AG$70)), SUMPRODUCT($L18:$Q18, TRANSPOSE('Migration Matrix - vol'!AG$77:AG$82)))+$K18*($B19-1)*D19</f>
        <v>4122132.8861180539</v>
      </c>
      <c r="N19" s="53" cm="1">
        <f t="array" ref="N19">IF(($A19-$A$3) &lt;= short_term, SUMPRODUCT($L18:$Q18, TRANSPOSE('Migration Matrix - vol'!AH$65:AH$70)), SUMPRODUCT($L18:$Q18, TRANSPOSE('Migration Matrix - vol'!AH$77:AH$82)))+$K18*($B19-1)*E19</f>
        <v>5041858.9295814736</v>
      </c>
      <c r="O19" s="53" cm="1">
        <f t="array" ref="O19">IF(($A19-$A$3) &lt;= short_term, SUMPRODUCT($L18:$Q18, TRANSPOSE('Migration Matrix - vol'!AI$65:AI$70)), SUMPRODUCT($L18:$Q18, TRANSPOSE('Migration Matrix - vol'!AI$77:AI$82)))+$K18*($B19-1)*F19</f>
        <v>1210237.9602823502</v>
      </c>
      <c r="P19" s="53" cm="1">
        <f t="array" ref="P19">IF(($A19-$A$3) &lt;= short_term, SUMPRODUCT($L18:$Q18, TRANSPOSE('Migration Matrix - vol'!AJ$65:AJ$70)), SUMPRODUCT($L18:$Q18, TRANSPOSE('Migration Matrix - vol'!AJ$77:AJ$82)))+$K18*($B19-1)*G19</f>
        <v>1247801.9216010016</v>
      </c>
      <c r="Q19" s="53" cm="1">
        <f t="array" ref="Q19">IF(($A19-$A$3) &lt;= short_term, SUMPRODUCT($L18:$Q18, TRANSPOSE('Migration Matrix - vol'!AK$65:AK$70)), SUMPRODUCT($L18:$Q18, TRANSPOSE('Migration Matrix - vol'!AK$77:AK$82)))+$K18*($B19-1)*H19</f>
        <v>518384.53131554386</v>
      </c>
      <c r="R19" s="21">
        <f t="shared" si="0"/>
        <v>0</v>
      </c>
      <c r="T19" s="40">
        <f t="shared" si="3"/>
        <v>0.33944504028929251</v>
      </c>
      <c r="U19" s="40">
        <f t="shared" si="4"/>
        <v>0.22428352300067386</v>
      </c>
      <c r="V19" s="40">
        <f t="shared" si="4"/>
        <v>0.27432543162475675</v>
      </c>
      <c r="W19" s="40">
        <f t="shared" si="4"/>
        <v>6.584854028247876E-2</v>
      </c>
      <c r="X19" s="40">
        <f t="shared" si="4"/>
        <v>6.7892379677074857E-2</v>
      </c>
      <c r="Y19" s="40">
        <f t="shared" si="4"/>
        <v>2.8205085125723336E-2</v>
      </c>
      <c r="AB19" s="60" cm="1">
        <f t="array" ref="AB19" xml:space="preserve"> IF(($A19-$A$3) &lt;= short_term, SUMPRODUCT($L18:$Q18, TRANSPOSE('Migration Matrix - vol'!C$65:C$70)), SUMPRODUCT($L18:$Q18, TRANSPOSE('Migration Matrix - vol'!C$77:C$82)))+$K18*($B19-1)*C19</f>
        <v>3183.0445565352306</v>
      </c>
      <c r="AC19" s="60" cm="1">
        <f t="array" ref="AC19" xml:space="preserve"> IF(($A19-$A$3) &lt;= short_term, SUMPRODUCT($L18:$Q18, TRANSPOSE('Migration Matrix - vol'!D$65:D$70)), SUMPRODUCT($L18:$Q18, TRANSPOSE('Migration Matrix - vol'!D$77:D$82)))+$K18*($B19-1)*D19</f>
        <v>0</v>
      </c>
      <c r="AD19" s="60" cm="1">
        <f t="array" ref="AD19" xml:space="preserve"> IF(($A19-$A$3) &lt;= short_term, SUMPRODUCT($L18:$Q18, TRANSPOSE('Migration Matrix - vol'!E$65:E$70)), SUMPRODUCT($L18:$Q18, TRANSPOSE('Migration Matrix - vol'!E$77:E$82)))+$K18*($B19-1)*E19</f>
        <v>6876.9757375175568</v>
      </c>
      <c r="AE19" s="60" cm="1">
        <f t="array" ref="AE19" xml:space="preserve"> IF(($A19-$A$3) &lt;= short_term, SUMPRODUCT($L18:$Q18, TRANSPOSE('Migration Matrix - vol'!F$65:F$70)), SUMPRODUCT($L18:$Q18, TRANSPOSE('Migration Matrix - vol'!F$77:F$82)))+$K18*($B19-1)*F19</f>
        <v>10158.837609994493</v>
      </c>
      <c r="AF19" s="60" cm="1">
        <f t="array" ref="AF19" xml:space="preserve"> IF(($A19-$A$3) &lt;= short_term, SUMPRODUCT($L18:$Q18, TRANSPOSE('Migration Matrix - vol'!G$65:G$70)), SUMPRODUCT($L18:$Q18, TRANSPOSE('Migration Matrix - vol'!G$77:G$82)))+$K18*($B19-1)*G19</f>
        <v>2444.8555147520046</v>
      </c>
      <c r="AG19" s="60" cm="1">
        <f t="array" ref="AG19" xml:space="preserve"> IF(($A19-$A$3) &lt;= short_term, SUMPRODUCT($L18:$Q18, TRANSPOSE('Migration Matrix - vol'!H$65:H$70)), SUMPRODUCT($L18:$Q18, TRANSPOSE('Migration Matrix - vol'!H$77:H$82)))+$K18*($B19-1)*H19</f>
        <v>9857.9420576651974</v>
      </c>
      <c r="AJ19" s="60" cm="1">
        <f t="array" ref="AJ19" xml:space="preserve"> L18* IF(($A19-$A$3) &lt;= short_term, 1-INDEX('Migration Matrix - vol'!$AF$65:$AK$70, RIGHT(AJ$2,1), RIGHT(AJ$2,1)), 1-INDEX('Migration Matrix - vol'!$AF$77:$AK$82, RIGHT(AJ$2,1), RIGHT(AJ$2,1)))</f>
        <v>11081.793542946978</v>
      </c>
      <c r="AK19" s="60" cm="1">
        <f t="array" ref="AK19" xml:space="preserve"> M18* IF(($A19-$A$3) &lt;= short_term, 1-INDEX('Migration Matrix - vol'!$AF$65:$AK$70, RIGHT(AK$2,1), RIGHT(AK$2,1)), 1-INDEX('Migration Matrix - vol'!$AF$77:$AK$82, RIGHT(AK$2,1), RIGHT(AK$2,1)))</f>
        <v>12224.277573760022</v>
      </c>
      <c r="AL19" s="60" cm="1">
        <f t="array" ref="AL19" xml:space="preserve"> N18* IF(($A19-$A$3) &lt;= short_term, 1-INDEX('Migration Matrix - vol'!$AF$65:$AK$70, RIGHT(AL$2,1), RIGHT(AL$2,1)), 1-INDEX('Migration Matrix - vol'!$AF$77:$AK$82, RIGHT(AL$2,1), RIGHT(AL$2,1)))</f>
        <v>5961.932640295282</v>
      </c>
      <c r="AM19" s="60" cm="1">
        <f t="array" ref="AM19" xml:space="preserve"> O18* IF(($A19-$A$3) &lt;= short_term, 1-INDEX('Migration Matrix - vol'!$AF$65:$AK$70, RIGHT(AM$2,1), RIGHT(AM$2,1)), 1-INDEX('Migration Matrix - vol'!$AF$77:$AK$82, RIGHT(AM$2,1), RIGHT(AM$2,1)))</f>
        <v>0</v>
      </c>
      <c r="AN19" s="60" cm="1">
        <f t="array" ref="AN19" xml:space="preserve"> P18* IF(($A19-$A$3) &lt;= short_term, 1-INDEX('Migration Matrix - vol'!$AF$65:$AK$70, RIGHT(AN$2,1), RIGHT(AN$2,1)), 1-INDEX('Migration Matrix - vol'!$AF$77:$AK$82, RIGHT(AN$2,1), RIGHT(AN$2,1)))</f>
        <v>2952.7561671329045</v>
      </c>
      <c r="AO19" s="60" cm="1">
        <f t="array" ref="AO19" xml:space="preserve"> Q18* IF(($A19-$A$3) &lt;= short_term, 1-INDEX('Migration Matrix - vol'!$AF$65:$AK$70, RIGHT(AO$2,1), RIGHT(AO$2,1)), 1-INDEX('Migration Matrix - vol'!$AF$77:$AK$82, RIGHT(AO$2,1), RIGHT(AO$2,1)))</f>
        <v>300.8955523292957</v>
      </c>
      <c r="AP19" s="61">
        <f t="shared" si="6"/>
        <v>0</v>
      </c>
      <c r="AR19" s="60" cm="1">
        <f t="array" ref="AR19" xml:space="preserve"> IF(($A19-$A$3) &lt;= short_term, SUMPRODUCT($L18:$Q18, TRANSPOSE('Migration Matrix - vol'!C$65:C$70)), SUMPRODUCT($L18:$Q18, TRANSPOSE('Migration Matrix - vol'!C$77:C$82)))</f>
        <v>3183.0445565352306</v>
      </c>
      <c r="AS19" s="60" cm="1">
        <f t="array" ref="AS19" xml:space="preserve"> IF(($A19-$A$3) &lt;= short_term, SUMPRODUCT($L18:$Q18, TRANSPOSE('Migration Matrix - vol'!D$65:D$70)), SUMPRODUCT($L18:$Q18, TRANSPOSE('Migration Matrix - vol'!D$77:D$82)))</f>
        <v>0</v>
      </c>
      <c r="AT19" s="60" cm="1">
        <f t="array" ref="AT19" xml:space="preserve"> IF(($A19-$A$3) &lt;= short_term, SUMPRODUCT($L18:$Q18, TRANSPOSE('Migration Matrix - vol'!E$65:E$70)), SUMPRODUCT($L18:$Q18, TRANSPOSE('Migration Matrix - vol'!E$77:E$82)))</f>
        <v>6876.9757375175568</v>
      </c>
      <c r="AU19" s="60" cm="1">
        <f t="array" ref="AU19" xml:space="preserve"> IF(($A19-$A$3) &lt;= short_term, SUMPRODUCT($L18:$Q18, TRANSPOSE('Migration Matrix - vol'!F$65:F$70)), SUMPRODUCT($L18:$Q18, TRANSPOSE('Migration Matrix - vol'!F$77:F$82)))</f>
        <v>10158.837609994493</v>
      </c>
      <c r="AV19" s="60" cm="1">
        <f t="array" ref="AV19" xml:space="preserve"> IF(($A19-$A$3) &lt;= short_term, SUMPRODUCT($L18:$Q18, TRANSPOSE('Migration Matrix - vol'!G$65:G$70)), SUMPRODUCT($L18:$Q18, TRANSPOSE('Migration Matrix - vol'!G$77:G$82)))</f>
        <v>2444.8555147520046</v>
      </c>
      <c r="AW19" s="60" cm="1">
        <f t="array" ref="AW19" xml:space="preserve"> IF(($A19-$A$3) &lt;= short_term, SUMPRODUCT($L18:$Q18, TRANSPOSE('Migration Matrix - vol'!H$65:H$70)), SUMPRODUCT($L18:$Q18, TRANSPOSE('Migration Matrix - vol'!H$77:H$82)))</f>
        <v>9857.9420576651974</v>
      </c>
    </row>
    <row r="20" spans="1:49">
      <c r="A20">
        <f t="shared" si="2"/>
        <v>2037</v>
      </c>
      <c r="B20" s="40">
        <f>Population!B26</f>
        <v>1</v>
      </c>
      <c r="C20" s="2">
        <v>0.18</v>
      </c>
      <c r="D20" s="2">
        <v>0.15</v>
      </c>
      <c r="E20" s="2">
        <v>0.17</v>
      </c>
      <c r="F20" s="2">
        <v>0.18</v>
      </c>
      <c r="G20" s="2">
        <v>0.15</v>
      </c>
      <c r="H20" s="2">
        <v>0.17</v>
      </c>
      <c r="I20">
        <f t="shared" si="5"/>
        <v>0</v>
      </c>
      <c r="K20" s="52">
        <f>Population!L26</f>
        <v>18379116</v>
      </c>
      <c r="L20" s="53" cm="1">
        <f t="array" ref="L20">IF(($A20-$A$3) &lt;= short_term, SUMPRODUCT($L19:$Q19, TRANSPOSE('Migration Matrix - vol'!AF$65:AF$70)), SUMPRODUCT($L19:$Q19, TRANSPOSE('Migration Matrix - vol'!AF$77:AF$82)))+$K19*($B20-1)*C20</f>
        <v>6230807.505726248</v>
      </c>
      <c r="M20" s="53" cm="1">
        <f t="array" ref="M20">IF(($A20-$A$3) &lt;= short_term, SUMPRODUCT($L19:$Q19, TRANSPOSE('Migration Matrix - vol'!AG$65:AG$70)), SUMPRODUCT($L19:$Q19, TRANSPOSE('Migration Matrix - vol'!AG$77:AG$82)))+$K19*($B20-1)*D20</f>
        <v>4109944.7527273637</v>
      </c>
      <c r="N20" s="53" cm="1">
        <f t="array" ref="N20">IF(($A20-$A$3) &lt;= short_term, SUMPRODUCT($L19:$Q19, TRANSPOSE('Migration Matrix - vol'!AH$65:AH$70)), SUMPRODUCT($L19:$Q19, TRANSPOSE('Migration Matrix - vol'!AH$77:AH$82)))+$K19*($B20-1)*E20</f>
        <v>5042760.6903399136</v>
      </c>
      <c r="O20" s="53" cm="1">
        <f t="array" ref="O20">IF(($A20-$A$3) &lt;= short_term, SUMPRODUCT($L19:$Q19, TRANSPOSE('Migration Matrix - vol'!AI$65:AI$70)), SUMPRODUCT($L19:$Q19, TRANSPOSE('Migration Matrix - vol'!AI$77:AI$82)))+$K19*($B20-1)*F20</f>
        <v>1220390.7904553548</v>
      </c>
      <c r="P20" s="53" cm="1">
        <f t="array" ref="P20">IF(($A20-$A$3) &lt;= short_term, SUMPRODUCT($L19:$Q19, TRANSPOSE('Migration Matrix - vol'!AJ$65:AJ$70)), SUMPRODUCT($L19:$Q19, TRANSPOSE('Migration Matrix - vol'!AJ$77:AJ$82)))+$K19*($B20-1)*G20</f>
        <v>1247287.9935018837</v>
      </c>
      <c r="Q20" s="53" cm="1">
        <f t="array" ref="Q20">IF(($A20-$A$3) &lt;= short_term, SUMPRODUCT($L19:$Q19, TRANSPOSE('Migration Matrix - vol'!AK$65:AK$70)), SUMPRODUCT($L19:$Q19, TRANSPOSE('Migration Matrix - vol'!AK$77:AK$82)))+$K19*($B20-1)*H20</f>
        <v>527924.26724924135</v>
      </c>
      <c r="R20" s="21">
        <f t="shared" si="0"/>
        <v>0</v>
      </c>
      <c r="T20" s="40">
        <f t="shared" si="3"/>
        <v>0.33901562543738484</v>
      </c>
      <c r="U20" s="40">
        <f t="shared" si="4"/>
        <v>0.2236203717701854</v>
      </c>
      <c r="V20" s="40">
        <f t="shared" si="4"/>
        <v>0.27437449604975084</v>
      </c>
      <c r="W20" s="40">
        <f t="shared" si="4"/>
        <v>6.6400951517763679E-2</v>
      </c>
      <c r="X20" s="40">
        <f t="shared" si="4"/>
        <v>6.7864417064557592E-2</v>
      </c>
      <c r="Y20" s="40">
        <f t="shared" si="4"/>
        <v>2.8724138160357727E-2</v>
      </c>
      <c r="AB20" s="60" cm="1">
        <f t="array" ref="AB20" xml:space="preserve"> IF(($A20-$A$3) &lt;= short_term, SUMPRODUCT($L19:$Q19, TRANSPOSE('Migration Matrix - vol'!C$65:C$70)), SUMPRODUCT($L19:$Q19, TRANSPOSE('Migration Matrix - vol'!C$77:C$82)))+$K19*($B20-1)*C20</f>
        <v>3175.515372452066</v>
      </c>
      <c r="AC20" s="60" cm="1">
        <f t="array" ref="AC20" xml:space="preserve"> IF(($A20-$A$3) &lt;= short_term, SUMPRODUCT($L19:$Q19, TRANSPOSE('Migration Matrix - vol'!D$65:D$70)), SUMPRODUCT($L19:$Q19, TRANSPOSE('Migration Matrix - vol'!D$77:D$82)))+$K19*($B20-1)*D20</f>
        <v>0</v>
      </c>
      <c r="AD20" s="60" cm="1">
        <f t="array" ref="AD20" xml:space="preserve"> IF(($A20-$A$3) &lt;= short_term, SUMPRODUCT($L19:$Q19, TRANSPOSE('Migration Matrix - vol'!E$65:E$70)), SUMPRODUCT($L19:$Q19, TRANSPOSE('Migration Matrix - vol'!E$77:E$82)))+$K19*($B20-1)*E20</f>
        <v>6864.7756217140604</v>
      </c>
      <c r="AE20" s="60" cm="1">
        <f t="array" ref="AE20" xml:space="preserve"> IF(($A20-$A$3) &lt;= short_term, SUMPRODUCT($L19:$Q19, TRANSPOSE('Migration Matrix - vol'!F$65:F$70)), SUMPRODUCT($L19:$Q19, TRANSPOSE('Migration Matrix - vol'!F$77:F$82)))+$K19*($B20-1)*F20</f>
        <v>10152.830173004679</v>
      </c>
      <c r="AF20" s="60" cm="1">
        <f t="array" ref="AF20" xml:space="preserve"> IF(($A20-$A$3) &lt;= short_term, SUMPRODUCT($L19:$Q19, TRANSPOSE('Migration Matrix - vol'!G$65:G$70)), SUMPRODUCT($L19:$Q19, TRANSPOSE('Migration Matrix - vol'!G$77:G$82)))+$K19*($B20-1)*G20</f>
        <v>2437.6266781380486</v>
      </c>
      <c r="AG20" s="60" cm="1">
        <f t="array" ref="AG20" xml:space="preserve"> IF(($A20-$A$3) &lt;= short_term, SUMPRODUCT($L19:$Q19, TRANSPOSE('Migration Matrix - vol'!H$65:H$70)), SUMPRODUCT($L19:$Q19, TRANSPOSE('Migration Matrix - vol'!H$77:H$82)))+$K19*($B20-1)*H20</f>
        <v>9846.2830533510823</v>
      </c>
      <c r="AJ20" s="60" cm="1">
        <f t="array" ref="AJ20" xml:space="preserve"> L19* IF(($A20-$A$3) &lt;= short_term, 1-INDEX('Migration Matrix - vol'!$AF$65:$AK$70, RIGHT(AJ$2,1), RIGHT(AJ$2,1)), 1-INDEX('Migration Matrix - vol'!$AF$77:$AK$82, RIGHT(AJ$2,1), RIGHT(AJ$2,1)))</f>
        <v>11067.780747785981</v>
      </c>
      <c r="AK20" s="60" cm="1">
        <f t="array" ref="AK20" xml:space="preserve"> M19* IF(($A20-$A$3) &lt;= short_term, 1-INDEX('Migration Matrix - vol'!$AF$65:$AK$70, RIGHT(AK$2,1), RIGHT(AK$2,1)), 1-INDEX('Migration Matrix - vol'!$AF$77:$AK$82, RIGHT(AK$2,1), RIGHT(AK$2,1)))</f>
        <v>12188.133390690242</v>
      </c>
      <c r="AL20" s="60" cm="1">
        <f t="array" ref="AL20" xml:space="preserve"> N19* IF(($A20-$A$3) &lt;= short_term, 1-INDEX('Migration Matrix - vol'!$AF$65:$AK$70, RIGHT(AL$2,1), RIGHT(AL$2,1)), 1-INDEX('Migration Matrix - vol'!$AF$77:$AK$82, RIGHT(AL$2,1), RIGHT(AL$2,1)))</f>
        <v>5963.0148632740438</v>
      </c>
      <c r="AM20" s="60" cm="1">
        <f t="array" ref="AM20" xml:space="preserve"> O19* IF(($A20-$A$3) &lt;= short_term, 1-INDEX('Migration Matrix - vol'!$AF$65:$AK$70, RIGHT(AM$2,1), RIGHT(AM$2,1)), 1-INDEX('Migration Matrix - vol'!$AF$77:$AK$82, RIGHT(AM$2,1), RIGHT(AM$2,1)))</f>
        <v>0</v>
      </c>
      <c r="AN20" s="60" cm="1">
        <f t="array" ref="AN20" xml:space="preserve"> P19* IF(($A20-$A$3) &lt;= short_term, 1-INDEX('Migration Matrix - vol'!$AF$65:$AK$70, RIGHT(AN$2,1), RIGHT(AN$2,1)), 1-INDEX('Migration Matrix - vol'!$AF$77:$AK$82, RIGHT(AN$2,1), RIGHT(AN$2,1)))</f>
        <v>2951.5547772560699</v>
      </c>
      <c r="AO20" s="60" cm="1">
        <f t="array" ref="AO20" xml:space="preserve"> Q19* IF(($A20-$A$3) &lt;= short_term, 1-INDEX('Migration Matrix - vol'!$AF$65:$AK$70, RIGHT(AO$2,1), RIGHT(AO$2,1)), 1-INDEX('Migration Matrix - vol'!$AF$77:$AK$82, RIGHT(AO$2,1), RIGHT(AO$2,1)))</f>
        <v>306.54711965359701</v>
      </c>
      <c r="AP20" s="61">
        <f t="shared" si="6"/>
        <v>0</v>
      </c>
      <c r="AR20" s="60" cm="1">
        <f t="array" ref="AR20" xml:space="preserve"> IF(($A20-$A$3) &lt;= short_term, SUMPRODUCT($L19:$Q19, TRANSPOSE('Migration Matrix - vol'!C$65:C$70)), SUMPRODUCT($L19:$Q19, TRANSPOSE('Migration Matrix - vol'!C$77:C$82)))</f>
        <v>3175.515372452066</v>
      </c>
      <c r="AS20" s="60" cm="1">
        <f t="array" ref="AS20" xml:space="preserve"> IF(($A20-$A$3) &lt;= short_term, SUMPRODUCT($L19:$Q19, TRANSPOSE('Migration Matrix - vol'!D$65:D$70)), SUMPRODUCT($L19:$Q19, TRANSPOSE('Migration Matrix - vol'!D$77:D$82)))</f>
        <v>0</v>
      </c>
      <c r="AT20" s="60" cm="1">
        <f t="array" ref="AT20" xml:space="preserve"> IF(($A20-$A$3) &lt;= short_term, SUMPRODUCT($L19:$Q19, TRANSPOSE('Migration Matrix - vol'!E$65:E$70)), SUMPRODUCT($L19:$Q19, TRANSPOSE('Migration Matrix - vol'!E$77:E$82)))</f>
        <v>6864.7756217140604</v>
      </c>
      <c r="AU20" s="60" cm="1">
        <f t="array" ref="AU20" xml:space="preserve"> IF(($A20-$A$3) &lt;= short_term, SUMPRODUCT($L19:$Q19, TRANSPOSE('Migration Matrix - vol'!F$65:F$70)), SUMPRODUCT($L19:$Q19, TRANSPOSE('Migration Matrix - vol'!F$77:F$82)))</f>
        <v>10152.830173004679</v>
      </c>
      <c r="AV20" s="60" cm="1">
        <f t="array" ref="AV20" xml:space="preserve"> IF(($A20-$A$3) &lt;= short_term, SUMPRODUCT($L19:$Q19, TRANSPOSE('Migration Matrix - vol'!G$65:G$70)), SUMPRODUCT($L19:$Q19, TRANSPOSE('Migration Matrix - vol'!G$77:G$82)))</f>
        <v>2437.6266781380486</v>
      </c>
      <c r="AW20" s="60" cm="1">
        <f t="array" ref="AW20" xml:space="preserve"> IF(($A20-$A$3) &lt;= short_term, SUMPRODUCT($L19:$Q19, TRANSPOSE('Migration Matrix - vol'!H$65:H$70)), SUMPRODUCT($L19:$Q19, TRANSPOSE('Migration Matrix - vol'!H$77:H$82)))</f>
        <v>9846.2830533510823</v>
      </c>
    </row>
    <row r="21" spans="1:49">
      <c r="A21">
        <f t="shared" si="2"/>
        <v>2038</v>
      </c>
      <c r="B21" s="40">
        <f>Population!B27</f>
        <v>1</v>
      </c>
      <c r="C21" s="2">
        <v>0.18</v>
      </c>
      <c r="D21" s="2">
        <v>0.15</v>
      </c>
      <c r="E21" s="2">
        <v>0.17</v>
      </c>
      <c r="F21" s="2">
        <v>0.18</v>
      </c>
      <c r="G21" s="2">
        <v>0.15</v>
      </c>
      <c r="H21" s="2">
        <v>0.17</v>
      </c>
      <c r="I21">
        <f t="shared" si="5"/>
        <v>0</v>
      </c>
      <c r="K21" s="52">
        <f>Population!L27</f>
        <v>18379116</v>
      </c>
      <c r="L21" s="53" cm="1">
        <f t="array" ref="L21">IF(($A21-$A$3) &lt;= short_term, SUMPRODUCT($L20:$Q20, TRANSPOSE('Migration Matrix - vol'!AF$65:AF$70)), SUMPRODUCT($L20:$Q20, TRANSPOSE('Migration Matrix - vol'!AF$77:AF$82)))+$K20*($B21-1)*C21</f>
        <v>6222921.7302692821</v>
      </c>
      <c r="M21" s="53" cm="1">
        <f t="array" ref="M21">IF(($A21-$A$3) &lt;= short_term, SUMPRODUCT($L20:$Q20, TRANSPOSE('Migration Matrix - vol'!AG$65:AG$70)), SUMPRODUCT($L20:$Q20, TRANSPOSE('Migration Matrix - vol'!AG$77:AG$82)))+$K20*($B21-1)*D21</f>
        <v>4097792.656650281</v>
      </c>
      <c r="N21" s="53" cm="1">
        <f t="array" ref="N21">IF(($A21-$A$3) &lt;= short_term, SUMPRODUCT($L20:$Q20, TRANSPOSE('Migration Matrix - vol'!AH$65:AH$70)), SUMPRODUCT($L20:$Q20, TRANSPOSE('Migration Matrix - vol'!AH$77:AH$82)))+$K20*($B21-1)*E21</f>
        <v>5043649.2061122609</v>
      </c>
      <c r="O21" s="53" cm="1">
        <f t="array" ref="O21">IF(($A21-$A$3) &lt;= short_term, SUMPRODUCT($L20:$Q20, TRANSPOSE('Migration Matrix - vol'!AI$65:AI$70)), SUMPRODUCT($L20:$Q20, TRANSPOSE('Migration Matrix - vol'!AI$77:AI$82)))+$K20*($B21-1)*F21</f>
        <v>1230537.6167438724</v>
      </c>
      <c r="P21" s="53" cm="1">
        <f t="array" ref="P21">IF(($A21-$A$3) &lt;= short_term, SUMPRODUCT($L20:$Q20, TRANSPOSE('Migration Matrix - vol'!AJ$65:AJ$70)), SUMPRODUCT($L20:$Q20, TRANSPOSE('Migration Matrix - vol'!AJ$77:AJ$82)))+$K20*($B21-1)*G21</f>
        <v>1246768.0735872635</v>
      </c>
      <c r="Q21" s="53" cm="1">
        <f t="array" ref="Q21">IF(($A21-$A$3) &lt;= short_term, SUMPRODUCT($L20:$Q20, TRANSPOSE('Migration Matrix - vol'!AK$65:AK$70)), SUMPRODUCT($L20:$Q20, TRANSPOSE('Migration Matrix - vol'!AK$77:AK$82)))+$K20*($B21-1)*H21</f>
        <v>537446.71663704491</v>
      </c>
      <c r="R21" s="21">
        <f t="shared" si="0"/>
        <v>0</v>
      </c>
      <c r="T21" s="40">
        <f t="shared" si="3"/>
        <v>0.33858656369921603</v>
      </c>
      <c r="U21" s="40">
        <f t="shared" si="4"/>
        <v>0.22295918131482931</v>
      </c>
      <c r="V21" s="40">
        <f t="shared" si="4"/>
        <v>0.27442283982060184</v>
      </c>
      <c r="W21" s="40">
        <f t="shared" si="4"/>
        <v>6.6953036084209494E-2</v>
      </c>
      <c r="X21" s="40">
        <f t="shared" si="4"/>
        <v>6.783612843986965E-2</v>
      </c>
      <c r="Y21" s="40">
        <f t="shared" si="4"/>
        <v>2.9242250641273761E-2</v>
      </c>
      <c r="AB21" s="60" cm="1">
        <f t="array" ref="AB21" xml:space="preserve"> IF(($A21-$A$3) &lt;= short_term, SUMPRODUCT($L20:$Q20, TRANSPOSE('Migration Matrix - vol'!C$65:C$70)), SUMPRODUCT($L20:$Q20, TRANSPOSE('Migration Matrix - vol'!C$77:C$82)))+$K20*($B21-1)*C21</f>
        <v>3168.0039979257426</v>
      </c>
      <c r="AC21" s="60" cm="1">
        <f t="array" ref="AC21" xml:space="preserve"> IF(($A21-$A$3) &lt;= short_term, SUMPRODUCT($L20:$Q20, TRANSPOSE('Migration Matrix - vol'!D$65:D$70)), SUMPRODUCT($L20:$Q20, TRANSPOSE('Migration Matrix - vol'!D$77:D$82)))+$K20*($B21-1)*D21</f>
        <v>0</v>
      </c>
      <c r="AD21" s="60" cm="1">
        <f t="array" ref="AD21" xml:space="preserve"> IF(($A21-$A$3) &lt;= short_term, SUMPRODUCT($L20:$Q20, TRANSPOSE('Migration Matrix - vol'!E$65:E$70)), SUMPRODUCT($L20:$Q20, TRANSPOSE('Migration Matrix - vol'!E$77:E$82)))+$K20*($B21-1)*E21</f>
        <v>6852.5971495561562</v>
      </c>
      <c r="AE21" s="60" cm="1">
        <f t="array" ref="AE21" xml:space="preserve"> IF(($A21-$A$3) &lt;= short_term, SUMPRODUCT($L20:$Q20, TRANSPOSE('Migration Matrix - vol'!F$65:F$70)), SUMPRODUCT($L20:$Q20, TRANSPOSE('Migration Matrix - vol'!F$77:F$82)))+$K20*($B21-1)*F21</f>
        <v>10146.826288517675</v>
      </c>
      <c r="AF21" s="60" cm="1">
        <f t="array" ref="AF21" xml:space="preserve"> IF(($A21-$A$3) &lt;= short_term, SUMPRODUCT($L20:$Q20, TRANSPOSE('Migration Matrix - vol'!G$65:G$70)), SUMPRODUCT($L20:$Q20, TRANSPOSE('Migration Matrix - vol'!G$77:G$82)))+$K20*($B21-1)*G21</f>
        <v>2430.4192154165275</v>
      </c>
      <c r="AG21" s="60" cm="1">
        <f t="array" ref="AG21" xml:space="preserve"> IF(($A21-$A$3) &lt;= short_term, SUMPRODUCT($L20:$Q20, TRANSPOSE('Migration Matrix - vol'!H$65:H$70)), SUMPRODUCT($L20:$Q20, TRANSPOSE('Migration Matrix - vol'!H$77:H$82)))+$K20*($B21-1)*H21</f>
        <v>9834.6378381605773</v>
      </c>
      <c r="AJ21" s="60" cm="1">
        <f t="array" ref="AJ21" xml:space="preserve"> L20* IF(($A21-$A$3) &lt;= short_term, 1-INDEX('Migration Matrix - vol'!$AF$65:$AK$70, RIGHT(AJ$2,1), RIGHT(AJ$2,1)), 1-INDEX('Migration Matrix - vol'!$AF$77:$AK$82, RIGHT(AJ$2,1), RIGHT(AJ$2,1)))</f>
        <v>11053.779454891241</v>
      </c>
      <c r="AK21" s="60" cm="1">
        <f t="array" ref="AK21" xml:space="preserve"> M20* IF(($A21-$A$3) &lt;= short_term, 1-INDEX('Migration Matrix - vol'!$AF$65:$AK$70, RIGHT(AK$2,1), RIGHT(AK$2,1)), 1-INDEX('Migration Matrix - vol'!$AF$77:$AK$82, RIGHT(AK$2,1), RIGHT(AK$2,1)))</f>
        <v>12152.096077082637</v>
      </c>
      <c r="AL21" s="60" cm="1">
        <f t="array" ref="AL21" xml:space="preserve"> N20* IF(($A21-$A$3) &lt;= short_term, 1-INDEX('Migration Matrix - vol'!$AF$65:$AK$70, RIGHT(AL$2,1), RIGHT(AL$2,1)), 1-INDEX('Migration Matrix - vol'!$AF$77:$AK$82, RIGHT(AL$2,1), RIGHT(AL$2,1)))</f>
        <v>5964.0813772088441</v>
      </c>
      <c r="AM21" s="60" cm="1">
        <f t="array" ref="AM21" xml:space="preserve"> O20* IF(($A21-$A$3) &lt;= short_term, 1-INDEX('Migration Matrix - vol'!$AF$65:$AK$70, RIGHT(AM$2,1), RIGHT(AM$2,1)), 1-INDEX('Migration Matrix - vol'!$AF$77:$AK$82, RIGHT(AM$2,1), RIGHT(AM$2,1)))</f>
        <v>0</v>
      </c>
      <c r="AN21" s="60" cm="1">
        <f t="array" ref="AN21" xml:space="preserve"> P20* IF(($A21-$A$3) &lt;= short_term, 1-INDEX('Migration Matrix - vol'!$AF$65:$AK$70, RIGHT(AN$2,1), RIGHT(AN$2,1)), 1-INDEX('Migration Matrix - vol'!$AF$77:$AK$82, RIGHT(AN$2,1), RIGHT(AN$2,1)))</f>
        <v>2950.3391300368612</v>
      </c>
      <c r="AO21" s="60" cm="1">
        <f t="array" ref="AO21" xml:space="preserve"> Q20* IF(($A21-$A$3) &lt;= short_term, 1-INDEX('Migration Matrix - vol'!$AF$65:$AK$70, RIGHT(AO$2,1), RIGHT(AO$2,1)), 1-INDEX('Migration Matrix - vol'!$AF$77:$AK$82, RIGHT(AO$2,1), RIGHT(AO$2,1)))</f>
        <v>312.18845035709904</v>
      </c>
      <c r="AP21" s="61">
        <f t="shared" si="6"/>
        <v>0</v>
      </c>
      <c r="AR21" s="60" cm="1">
        <f t="array" ref="AR21" xml:space="preserve"> IF(($A21-$A$3) &lt;= short_term, SUMPRODUCT($L20:$Q20, TRANSPOSE('Migration Matrix - vol'!C$65:C$70)), SUMPRODUCT($L20:$Q20, TRANSPOSE('Migration Matrix - vol'!C$77:C$82)))</f>
        <v>3168.0039979257426</v>
      </c>
      <c r="AS21" s="60" cm="1">
        <f t="array" ref="AS21" xml:space="preserve"> IF(($A21-$A$3) &lt;= short_term, SUMPRODUCT($L20:$Q20, TRANSPOSE('Migration Matrix - vol'!D$65:D$70)), SUMPRODUCT($L20:$Q20, TRANSPOSE('Migration Matrix - vol'!D$77:D$82)))</f>
        <v>0</v>
      </c>
      <c r="AT21" s="60" cm="1">
        <f t="array" ref="AT21" xml:space="preserve"> IF(($A21-$A$3) &lt;= short_term, SUMPRODUCT($L20:$Q20, TRANSPOSE('Migration Matrix - vol'!E$65:E$70)), SUMPRODUCT($L20:$Q20, TRANSPOSE('Migration Matrix - vol'!E$77:E$82)))</f>
        <v>6852.5971495561562</v>
      </c>
      <c r="AU21" s="60" cm="1">
        <f t="array" ref="AU21" xml:space="preserve"> IF(($A21-$A$3) &lt;= short_term, SUMPRODUCT($L20:$Q20, TRANSPOSE('Migration Matrix - vol'!F$65:F$70)), SUMPRODUCT($L20:$Q20, TRANSPOSE('Migration Matrix - vol'!F$77:F$82)))</f>
        <v>10146.826288517675</v>
      </c>
      <c r="AV21" s="60" cm="1">
        <f t="array" ref="AV21" xml:space="preserve"> IF(($A21-$A$3) &lt;= short_term, SUMPRODUCT($L20:$Q20, TRANSPOSE('Migration Matrix - vol'!G$65:G$70)), SUMPRODUCT($L20:$Q20, TRANSPOSE('Migration Matrix - vol'!G$77:G$82)))</f>
        <v>2430.4192154165275</v>
      </c>
      <c r="AW21" s="60" cm="1">
        <f t="array" ref="AW21" xml:space="preserve"> IF(($A21-$A$3) &lt;= short_term, SUMPRODUCT($L20:$Q20, TRANSPOSE('Migration Matrix - vol'!H$65:H$70)), SUMPRODUCT($L20:$Q20, TRANSPOSE('Migration Matrix - vol'!H$77:H$82)))</f>
        <v>9834.6378381605773</v>
      </c>
    </row>
    <row r="22" spans="1:49">
      <c r="A22">
        <f t="shared" si="2"/>
        <v>2039</v>
      </c>
      <c r="B22" s="40">
        <f>Population!B28</f>
        <v>1</v>
      </c>
      <c r="C22" s="2">
        <v>0.18</v>
      </c>
      <c r="D22" s="2">
        <v>0.15</v>
      </c>
      <c r="E22" s="2">
        <v>0.17</v>
      </c>
      <c r="F22" s="2">
        <v>0.18</v>
      </c>
      <c r="G22" s="2">
        <v>0.15</v>
      </c>
      <c r="H22" s="2">
        <v>0.17</v>
      </c>
      <c r="I22">
        <f t="shared" si="5"/>
        <v>0</v>
      </c>
      <c r="K22" s="52">
        <f>Population!L28</f>
        <v>18379116</v>
      </c>
      <c r="L22" s="53" cm="1">
        <f t="array" ref="L22">IF(($A22-$A$3) &lt;= short_term, SUMPRODUCT($L21:$Q21, TRANSPOSE('Migration Matrix - vol'!AF$65:AF$70)), SUMPRODUCT($L21:$Q21, TRANSPOSE('Migration Matrix - vol'!AF$77:AF$82)))+$K21*($B22-1)*C22</f>
        <v>6215042.4509846605</v>
      </c>
      <c r="M22" s="53" cm="1">
        <f t="array" ref="M22">IF(($A22-$A$3) &lt;= short_term, SUMPRODUCT($L21:$Q21, TRANSPOSE('Migration Matrix - vol'!AG$65:AG$70)), SUMPRODUCT($L21:$Q21, TRANSPOSE('Migration Matrix - vol'!AG$77:AG$82)))+$K21*($B22-1)*D22</f>
        <v>4085676.4913333305</v>
      </c>
      <c r="N22" s="53" cm="1">
        <f t="array" ref="N22">IF(($A22-$A$3) &lt;= short_term, SUMPRODUCT($L21:$Q21, TRANSPOSE('Migration Matrix - vol'!AH$65:AH$70)), SUMPRODUCT($L21:$Q21, TRANSPOSE('Migration Matrix - vol'!AH$77:AH$82)))+$K21*($B22-1)*E22</f>
        <v>5044524.5141686313</v>
      </c>
      <c r="O22" s="53" cm="1">
        <f t="array" ref="O22">IF(($A22-$A$3) &lt;= short_term, SUMPRODUCT($L21:$Q21, TRANSPOSE('Migration Matrix - vol'!AI$65:AI$70)), SUMPRODUCT($L21:$Q21, TRANSPOSE('Migration Matrix - vol'!AI$77:AI$82)))+$K21*($B22-1)*F22</f>
        <v>1240678.442698305</v>
      </c>
      <c r="P22" s="53" cm="1">
        <f t="array" ref="P22">IF(($A22-$A$3) &lt;= short_term, SUMPRODUCT($L21:$Q21, TRANSPOSE('Migration Matrix - vol'!AJ$65:AJ$70)), SUMPRODUCT($L21:$Q21, TRANSPOSE('Migration Matrix - vol'!AJ$77:AJ$82)))+$K21*($B22-1)*G22</f>
        <v>1246242.1973408959</v>
      </c>
      <c r="Q22" s="53" cm="1">
        <f t="array" ref="Q22">IF(($A22-$A$3) &lt;= short_term, SUMPRODUCT($L21:$Q21, TRANSPOSE('Migration Matrix - vol'!AK$65:AK$70)), SUMPRODUCT($L21:$Q21, TRANSPOSE('Migration Matrix - vol'!AK$77:AK$82)))+$K21*($B22-1)*H22</f>
        <v>546951.90347418271</v>
      </c>
      <c r="R22" s="21">
        <f t="shared" si="0"/>
        <v>0</v>
      </c>
      <c r="T22" s="40">
        <f t="shared" si="3"/>
        <v>0.33815785541506238</v>
      </c>
      <c r="U22" s="40">
        <f t="shared" si="4"/>
        <v>0.2222999458370756</v>
      </c>
      <c r="V22" s="40">
        <f t="shared" si="4"/>
        <v>0.27447046496516103</v>
      </c>
      <c r="W22" s="40">
        <f t="shared" si="4"/>
        <v>6.7504794174992139E-2</v>
      </c>
      <c r="X22" s="40">
        <f t="shared" si="4"/>
        <v>6.7807515733667265E-2</v>
      </c>
      <c r="Y22" s="40">
        <f t="shared" si="4"/>
        <v>2.9759423874041742E-2</v>
      </c>
      <c r="AB22" s="60" cm="1">
        <f t="array" ref="AB22" xml:space="preserve"> IF(($A22-$A$3) &lt;= short_term, SUMPRODUCT($L21:$Q21, TRANSPOSE('Migration Matrix - vol'!C$65:C$70)), SUMPRODUCT($L21:$Q21, TRANSPOSE('Migration Matrix - vol'!C$77:C$82)))+$K21*($B22-1)*C22</f>
        <v>3160.5103908294764</v>
      </c>
      <c r="AC22" s="60" cm="1">
        <f t="array" ref="AC22" xml:space="preserve"> IF(($A22-$A$3) &lt;= short_term, SUMPRODUCT($L21:$Q21, TRANSPOSE('Migration Matrix - vol'!D$65:D$70)), SUMPRODUCT($L21:$Q21, TRANSPOSE('Migration Matrix - vol'!D$77:D$82)))+$K21*($B22-1)*D22</f>
        <v>0</v>
      </c>
      <c r="AD22" s="60" cm="1">
        <f t="array" ref="AD22" xml:space="preserve"> IF(($A22-$A$3) &lt;= short_term, SUMPRODUCT($L21:$Q21, TRANSPOSE('Migration Matrix - vol'!E$65:E$70)), SUMPRODUCT($L21:$Q21, TRANSPOSE('Migration Matrix - vol'!E$77:E$82)))+$K21*($B22-1)*E22</f>
        <v>6840.440282646884</v>
      </c>
      <c r="AE22" s="60" cm="1">
        <f t="array" ref="AE22" xml:space="preserve"> IF(($A22-$A$3) &lt;= short_term, SUMPRODUCT($L21:$Q21, TRANSPOSE('Migration Matrix - vol'!F$65:F$70)), SUMPRODUCT($L21:$Q21, TRANSPOSE('Migration Matrix - vol'!F$77:F$82)))+$K21*($B22-1)*F22</f>
        <v>10140.825954432714</v>
      </c>
      <c r="AF22" s="60" cm="1">
        <f t="array" ref="AF22" xml:space="preserve"> IF(($A22-$A$3) &lt;= short_term, SUMPRODUCT($L21:$Q21, TRANSPOSE('Migration Matrix - vol'!G$65:G$70)), SUMPRODUCT($L21:$Q21, TRANSPOSE('Migration Matrix - vol'!G$77:G$82)))+$K21*($B22-1)*G22</f>
        <v>2423.233063390097</v>
      </c>
      <c r="AG22" s="60" cm="1">
        <f t="array" ref="AG22" xml:space="preserve"> IF(($A22-$A$3) &lt;= short_term, SUMPRODUCT($L21:$Q21, TRANSPOSE('Migration Matrix - vol'!H$65:H$70)), SUMPRODUCT($L21:$Q21, TRANSPOSE('Migration Matrix - vol'!H$77:H$82)))+$K21*($B22-1)*H22</f>
        <v>9823.006395785269</v>
      </c>
      <c r="AJ22" s="60" cm="1">
        <f t="array" ref="AJ22" xml:space="preserve"> L21* IF(($A22-$A$3) &lt;= short_term, 1-INDEX('Migration Matrix - vol'!$AF$65:$AK$70, RIGHT(AJ$2,1), RIGHT(AJ$2,1)), 1-INDEX('Migration Matrix - vol'!$AF$77:$AK$82, RIGHT(AJ$2,1), RIGHT(AJ$2,1)))</f>
        <v>11039.789675452223</v>
      </c>
      <c r="AK22" s="60" cm="1">
        <f t="array" ref="AK22" xml:space="preserve"> M21* IF(($A22-$A$3) &lt;= short_term, 1-INDEX('Migration Matrix - vol'!$AF$65:$AK$70, RIGHT(AK$2,1), RIGHT(AK$2,1)), 1-INDEX('Migration Matrix - vol'!$AF$77:$AK$82, RIGHT(AK$2,1), RIGHT(AK$2,1)))</f>
        <v>12116.165316950484</v>
      </c>
      <c r="AL22" s="60" cm="1">
        <f t="array" ref="AL22" xml:space="preserve"> N21* IF(($A22-$A$3) &lt;= short_term, 1-INDEX('Migration Matrix - vol'!$AF$65:$AK$70, RIGHT(AL$2,1), RIGHT(AL$2,1)), 1-INDEX('Migration Matrix - vol'!$AF$77:$AK$82, RIGHT(AL$2,1), RIGHT(AL$2,1)))</f>
        <v>5965.1322262767699</v>
      </c>
      <c r="AM22" s="60" cm="1">
        <f t="array" ref="AM22" xml:space="preserve"> O21* IF(($A22-$A$3) &lt;= short_term, 1-INDEX('Migration Matrix - vol'!$AF$65:$AK$70, RIGHT(AM$2,1), RIGHT(AM$2,1)), 1-INDEX('Migration Matrix - vol'!$AF$77:$AK$82, RIGHT(AM$2,1), RIGHT(AM$2,1)))</f>
        <v>0</v>
      </c>
      <c r="AN22" s="60" cm="1">
        <f t="array" ref="AN22" xml:space="preserve"> P21* IF(($A22-$A$3) &lt;= short_term, 1-INDEX('Migration Matrix - vol'!$AF$65:$AK$70, RIGHT(AN$2,1), RIGHT(AN$2,1)), 1-INDEX('Migration Matrix - vol'!$AF$77:$AK$82, RIGHT(AN$2,1), RIGHT(AN$2,1)))</f>
        <v>2949.1093097575181</v>
      </c>
      <c r="AO22" s="60" cm="1">
        <f t="array" ref="AO22" xml:space="preserve"> Q21* IF(($A22-$A$3) &lt;= short_term, 1-INDEX('Migration Matrix - vol'!$AF$65:$AK$70, RIGHT(AO$2,1), RIGHT(AO$2,1)), 1-INDEX('Migration Matrix - vol'!$AF$77:$AK$82, RIGHT(AO$2,1), RIGHT(AO$2,1)))</f>
        <v>317.81955864744555</v>
      </c>
      <c r="AP22" s="61">
        <f t="shared" si="6"/>
        <v>0</v>
      </c>
      <c r="AR22" s="60" cm="1">
        <f t="array" ref="AR22" xml:space="preserve"> IF(($A22-$A$3) &lt;= short_term, SUMPRODUCT($L21:$Q21, TRANSPOSE('Migration Matrix - vol'!C$65:C$70)), SUMPRODUCT($L21:$Q21, TRANSPOSE('Migration Matrix - vol'!C$77:C$82)))</f>
        <v>3160.5103908294764</v>
      </c>
      <c r="AS22" s="60" cm="1">
        <f t="array" ref="AS22" xml:space="preserve"> IF(($A22-$A$3) &lt;= short_term, SUMPRODUCT($L21:$Q21, TRANSPOSE('Migration Matrix - vol'!D$65:D$70)), SUMPRODUCT($L21:$Q21, TRANSPOSE('Migration Matrix - vol'!D$77:D$82)))</f>
        <v>0</v>
      </c>
      <c r="AT22" s="60" cm="1">
        <f t="array" ref="AT22" xml:space="preserve"> IF(($A22-$A$3) &lt;= short_term, SUMPRODUCT($L21:$Q21, TRANSPOSE('Migration Matrix - vol'!E$65:E$70)), SUMPRODUCT($L21:$Q21, TRANSPOSE('Migration Matrix - vol'!E$77:E$82)))</f>
        <v>6840.440282646884</v>
      </c>
      <c r="AU22" s="60" cm="1">
        <f t="array" ref="AU22" xml:space="preserve"> IF(($A22-$A$3) &lt;= short_term, SUMPRODUCT($L21:$Q21, TRANSPOSE('Migration Matrix - vol'!F$65:F$70)), SUMPRODUCT($L21:$Q21, TRANSPOSE('Migration Matrix - vol'!F$77:F$82)))</f>
        <v>10140.825954432714</v>
      </c>
      <c r="AV22" s="60" cm="1">
        <f t="array" ref="AV22" xml:space="preserve"> IF(($A22-$A$3) &lt;= short_term, SUMPRODUCT($L21:$Q21, TRANSPOSE('Migration Matrix - vol'!G$65:G$70)), SUMPRODUCT($L21:$Q21, TRANSPOSE('Migration Matrix - vol'!G$77:G$82)))</f>
        <v>2423.233063390097</v>
      </c>
      <c r="AW22" s="60" cm="1">
        <f t="array" ref="AW22" xml:space="preserve"> IF(($A22-$A$3) &lt;= short_term, SUMPRODUCT($L21:$Q21, TRANSPOSE('Migration Matrix - vol'!H$65:H$70)), SUMPRODUCT($L21:$Q21, TRANSPOSE('Migration Matrix - vol'!H$77:H$82)))</f>
        <v>9823.006395785269</v>
      </c>
    </row>
    <row r="23" spans="1:49">
      <c r="A23">
        <f t="shared" si="2"/>
        <v>2040</v>
      </c>
      <c r="B23" s="40">
        <f>Population!B29</f>
        <v>1</v>
      </c>
      <c r="C23" s="2">
        <v>0.18</v>
      </c>
      <c r="D23" s="2">
        <v>0.15</v>
      </c>
      <c r="E23" s="2">
        <v>0.17</v>
      </c>
      <c r="F23" s="2">
        <v>0.18</v>
      </c>
      <c r="G23" s="2">
        <v>0.15</v>
      </c>
      <c r="H23" s="2">
        <v>0.17</v>
      </c>
      <c r="I23">
        <f t="shared" si="5"/>
        <v>0</v>
      </c>
      <c r="K23" s="52">
        <f>Population!L29</f>
        <v>18379116</v>
      </c>
      <c r="L23" s="53" cm="1">
        <f t="array" ref="L23">IF(($A23-$A$3) &lt;= short_term, SUMPRODUCT($L22:$Q22, TRANSPOSE('Migration Matrix - vol'!AF$65:AF$70)), SUMPRODUCT($L22:$Q22, TRANSPOSE('Migration Matrix - vol'!AF$77:AF$82)))+$K22*($B23-1)*C23</f>
        <v>6207169.6740732333</v>
      </c>
      <c r="M23" s="53" cm="1">
        <f t="array" ref="M23">IF(($A23-$A$3) &lt;= short_term, SUMPRODUCT($L22:$Q22, TRANSPOSE('Migration Matrix - vol'!AG$65:AG$70)), SUMPRODUCT($L22:$Q22, TRANSPOSE('Migration Matrix - vol'!AG$77:AG$82)))+$K22*($B23-1)*D23</f>
        <v>4073596.1505380892</v>
      </c>
      <c r="N23" s="53" cm="1">
        <f t="array" ref="N23">IF(($A23-$A$3) &lt;= short_term, SUMPRODUCT($L22:$Q22, TRANSPOSE('Migration Matrix - vol'!AH$65:AH$70)), SUMPRODUCT($L22:$Q22, TRANSPOSE('Migration Matrix - vol'!AH$77:AH$82)))+$K22*($B23-1)*E23</f>
        <v>5045386.6516967313</v>
      </c>
      <c r="O23" s="53" cm="1">
        <f t="array" ref="O23">IF(($A23-$A$3) &lt;= short_term, SUMPRODUCT($L22:$Q22, TRANSPOSE('Migration Matrix - vol'!AI$65:AI$70)), SUMPRODUCT($L22:$Q22, TRANSPOSE('Migration Matrix - vol'!AI$77:AI$82)))+$K22*($B23-1)*F23</f>
        <v>1250813.2718669553</v>
      </c>
      <c r="P23" s="53" cm="1">
        <f t="array" ref="P23">IF(($A23-$A$3) &lt;= short_term, SUMPRODUCT($L22:$Q22, TRANSPOSE('Migration Matrix - vol'!AJ$65:AJ$70)), SUMPRODUCT($L22:$Q22, TRANSPOSE('Migration Matrix - vol'!AJ$77:AJ$82)))+$K22*($B23-1)*G23</f>
        <v>1245710.4000995927</v>
      </c>
      <c r="Q23" s="53" cm="1">
        <f t="array" ref="Q23">IF(($A23-$A$3) &lt;= short_term, SUMPRODUCT($L22:$Q22, TRANSPOSE('Migration Matrix - vol'!AK$65:AK$70)), SUMPRODUCT($L22:$Q22, TRANSPOSE('Migration Matrix - vol'!AK$77:AK$82)))+$K22*($B23-1)*H23</f>
        <v>556439.8517254045</v>
      </c>
      <c r="R23" s="21">
        <f t="shared" si="0"/>
        <v>0</v>
      </c>
      <c r="T23" s="40">
        <f t="shared" si="3"/>
        <v>0.33772950092230936</v>
      </c>
      <c r="U23" s="40">
        <f t="shared" si="4"/>
        <v>0.2216426595565362</v>
      </c>
      <c r="V23" s="40">
        <f t="shared" si="4"/>
        <v>0.27451737350679595</v>
      </c>
      <c r="W23" s="40">
        <f t="shared" si="4"/>
        <v>6.8056225983173235E-2</v>
      </c>
      <c r="X23" s="40">
        <f t="shared" si="4"/>
        <v>6.7778580868611535E-2</v>
      </c>
      <c r="Y23" s="40">
        <f t="shared" si="4"/>
        <v>3.0275659162573666E-2</v>
      </c>
      <c r="AB23" s="60" cm="1">
        <f t="array" ref="AB23" xml:space="preserve"> IF(($A23-$A$3) &lt;= short_term, SUMPRODUCT($L22:$Q22, TRANSPOSE('Migration Matrix - vol'!C$65:C$70)), SUMPRODUCT($L22:$Q22, TRANSPOSE('Migration Matrix - vol'!C$77:C$82)))+$K22*($B23-1)*C23</f>
        <v>3153.0345091361296</v>
      </c>
      <c r="AC23" s="60" cm="1">
        <f t="array" ref="AC23" xml:space="preserve"> IF(($A23-$A$3) &lt;= short_term, SUMPRODUCT($L22:$Q22, TRANSPOSE('Migration Matrix - vol'!D$65:D$70)), SUMPRODUCT($L22:$Q22, TRANSPOSE('Migration Matrix - vol'!D$77:D$82)))+$K22*($B23-1)*D23</f>
        <v>0</v>
      </c>
      <c r="AD23" s="60" cm="1">
        <f t="array" ref="AD23" xml:space="preserve"> IF(($A23-$A$3) &lt;= short_term, SUMPRODUCT($L22:$Q22, TRANSPOSE('Migration Matrix - vol'!E$65:E$70)), SUMPRODUCT($L22:$Q22, TRANSPOSE('Migration Matrix - vol'!E$77:E$82)))+$K22*($B23-1)*E23</f>
        <v>6828.304982657397</v>
      </c>
      <c r="AE23" s="60" cm="1">
        <f t="array" ref="AE23" xml:space="preserve"> IF(($A23-$A$3) &lt;= short_term, SUMPRODUCT($L22:$Q22, TRANSPOSE('Migration Matrix - vol'!F$65:F$70)), SUMPRODUCT($L22:$Q22, TRANSPOSE('Migration Matrix - vol'!F$77:F$82)))+$K22*($B23-1)*F23</f>
        <v>10134.829168650254</v>
      </c>
      <c r="AF23" s="60" cm="1">
        <f t="array" ref="AF23" xml:space="preserve"> IF(($A23-$A$3) &lt;= short_term, SUMPRODUCT($L22:$Q22, TRANSPOSE('Migration Matrix - vol'!G$65:G$70)), SUMPRODUCT($L22:$Q22, TRANSPOSE('Migration Matrix - vol'!G$77:G$82)))+$K22*($B23-1)*G23</f>
        <v>2416.0681590482714</v>
      </c>
      <c r="AG23" s="60" cm="1">
        <f t="array" ref="AG23" xml:space="preserve"> IF(($A23-$A$3) &lt;= short_term, SUMPRODUCT($L22:$Q22, TRANSPOSE('Migration Matrix - vol'!H$65:H$70)), SUMPRODUCT($L22:$Q22, TRANSPOSE('Migration Matrix - vol'!H$77:H$82)))+$K22*($B23-1)*H23</f>
        <v>9811.3887099360199</v>
      </c>
      <c r="AJ23" s="60" cm="1">
        <f t="array" ref="AJ23" xml:space="preserve"> L22* IF(($A23-$A$3) &lt;= short_term, 1-INDEX('Migration Matrix - vol'!$AF$65:$AK$70, RIGHT(AJ$2,1), RIGHT(AJ$2,1)), 1-INDEX('Migration Matrix - vol'!$AF$77:$AK$82, RIGHT(AJ$2,1), RIGHT(AJ$2,1)))</f>
        <v>11025.811420563805</v>
      </c>
      <c r="AK23" s="60" cm="1">
        <f t="array" ref="AK23" xml:space="preserve"> M22* IF(($A23-$A$3) &lt;= short_term, 1-INDEX('Migration Matrix - vol'!$AF$65:$AK$70, RIGHT(AK$2,1), RIGHT(AK$2,1)), 1-INDEX('Migration Matrix - vol'!$AF$77:$AK$82, RIGHT(AK$2,1), RIGHT(AK$2,1)))</f>
        <v>12080.340795241356</v>
      </c>
      <c r="AL23" s="60" cm="1">
        <f t="array" ref="AL23" xml:space="preserve"> N22* IF(($A23-$A$3) &lt;= short_term, 1-INDEX('Migration Matrix - vol'!$AF$65:$AK$70, RIGHT(AL$2,1), RIGHT(AL$2,1)), 1-INDEX('Migration Matrix - vol'!$AF$77:$AK$82, RIGHT(AL$2,1), RIGHT(AL$2,1)))</f>
        <v>5966.1674545572469</v>
      </c>
      <c r="AM23" s="60" cm="1">
        <f t="array" ref="AM23" xml:space="preserve"> O22* IF(($A23-$A$3) &lt;= short_term, 1-INDEX('Migration Matrix - vol'!$AF$65:$AK$70, RIGHT(AM$2,1), RIGHT(AM$2,1)), 1-INDEX('Migration Matrix - vol'!$AF$77:$AK$82, RIGHT(AM$2,1), RIGHT(AM$2,1)))</f>
        <v>0</v>
      </c>
      <c r="AN23" s="60" cm="1">
        <f t="array" ref="AN23" xml:space="preserve"> P22* IF(($A23-$A$3) &lt;= short_term, 1-INDEX('Migration Matrix - vol'!$AF$65:$AK$70, RIGHT(AN$2,1), RIGHT(AN$2,1)), 1-INDEX('Migration Matrix - vol'!$AF$77:$AK$82, RIGHT(AN$2,1), RIGHT(AN$2,1)))</f>
        <v>2947.8654003514321</v>
      </c>
      <c r="AO23" s="60" cm="1">
        <f t="array" ref="AO23" xml:space="preserve"> Q22* IF(($A23-$A$3) &lt;= short_term, 1-INDEX('Migration Matrix - vol'!$AF$65:$AK$70, RIGHT(AO$2,1), RIGHT(AO$2,1)), 1-INDEX('Migration Matrix - vol'!$AF$77:$AK$82, RIGHT(AO$2,1), RIGHT(AO$2,1)))</f>
        <v>323.44045871423447</v>
      </c>
      <c r="AP23" s="61">
        <f t="shared" si="6"/>
        <v>0</v>
      </c>
      <c r="AR23" s="60" cm="1">
        <f t="array" ref="AR23" xml:space="preserve"> IF(($A23-$A$3) &lt;= short_term, SUMPRODUCT($L22:$Q22, TRANSPOSE('Migration Matrix - vol'!C$65:C$70)), SUMPRODUCT($L22:$Q22, TRANSPOSE('Migration Matrix - vol'!C$77:C$82)))</f>
        <v>3153.0345091361296</v>
      </c>
      <c r="AS23" s="60" cm="1">
        <f t="array" ref="AS23" xml:space="preserve"> IF(($A23-$A$3) &lt;= short_term, SUMPRODUCT($L22:$Q22, TRANSPOSE('Migration Matrix - vol'!D$65:D$70)), SUMPRODUCT($L22:$Q22, TRANSPOSE('Migration Matrix - vol'!D$77:D$82)))</f>
        <v>0</v>
      </c>
      <c r="AT23" s="60" cm="1">
        <f t="array" ref="AT23" xml:space="preserve"> IF(($A23-$A$3) &lt;= short_term, SUMPRODUCT($L22:$Q22, TRANSPOSE('Migration Matrix - vol'!E$65:E$70)), SUMPRODUCT($L22:$Q22, TRANSPOSE('Migration Matrix - vol'!E$77:E$82)))</f>
        <v>6828.304982657397</v>
      </c>
      <c r="AU23" s="60" cm="1">
        <f t="array" ref="AU23" xml:space="preserve"> IF(($A23-$A$3) &lt;= short_term, SUMPRODUCT($L22:$Q22, TRANSPOSE('Migration Matrix - vol'!F$65:F$70)), SUMPRODUCT($L22:$Q22, TRANSPOSE('Migration Matrix - vol'!F$77:F$82)))</f>
        <v>10134.829168650254</v>
      </c>
      <c r="AV23" s="60" cm="1">
        <f t="array" ref="AV23" xml:space="preserve"> IF(($A23-$A$3) &lt;= short_term, SUMPRODUCT($L22:$Q22, TRANSPOSE('Migration Matrix - vol'!G$65:G$70)), SUMPRODUCT($L22:$Q22, TRANSPOSE('Migration Matrix - vol'!G$77:G$82)))</f>
        <v>2416.0681590482714</v>
      </c>
      <c r="AW23" s="60" cm="1">
        <f t="array" ref="AW23" xml:space="preserve"> IF(($A23-$A$3) &lt;= short_term, SUMPRODUCT($L22:$Q22, TRANSPOSE('Migration Matrix - vol'!H$65:H$70)), SUMPRODUCT($L22:$Q22, TRANSPOSE('Migration Matrix - vol'!H$77:H$82)))</f>
        <v>9811.3887099360199</v>
      </c>
    </row>
    <row r="24" spans="1:49">
      <c r="A24">
        <f t="shared" si="2"/>
        <v>2041</v>
      </c>
      <c r="B24" s="40">
        <f>Population!B30</f>
        <v>1</v>
      </c>
      <c r="C24" s="2">
        <v>0.18</v>
      </c>
      <c r="D24" s="2">
        <v>0.15</v>
      </c>
      <c r="E24" s="2">
        <v>0.17</v>
      </c>
      <c r="F24" s="2">
        <v>0.18</v>
      </c>
      <c r="G24" s="2">
        <v>0.15</v>
      </c>
      <c r="H24" s="2">
        <v>0.17</v>
      </c>
      <c r="I24">
        <f t="shared" si="5"/>
        <v>0</v>
      </c>
      <c r="K24" s="52">
        <f>Population!L30</f>
        <v>18379116</v>
      </c>
      <c r="L24" s="53" cm="1">
        <f t="array" ref="L24">IF(($A24-$A$3) &lt;= short_term, SUMPRODUCT($L23:$Q23, TRANSPOSE('Migration Matrix - vol'!AF$65:AF$70)), SUMPRODUCT($L23:$Q23, TRANSPOSE('Migration Matrix - vol'!AF$77:AF$82)))+$K23*($B24-1)*C24</f>
        <v>6199303.4056829251</v>
      </c>
      <c r="M24" s="53" cm="1">
        <f t="array" ref="M24">IF(($A24-$A$3) &lt;= short_term, SUMPRODUCT($L23:$Q23, TRANSPOSE('Migration Matrix - vol'!AG$65:AG$70)), SUMPRODUCT($L23:$Q23, TRANSPOSE('Migration Matrix - vol'!AG$77:AG$82)))+$K23*($B24-1)*D24</f>
        <v>4061551.5283402549</v>
      </c>
      <c r="N24" s="53" cm="1">
        <f t="array" ref="N24">IF(($A24-$A$3) &lt;= short_term, SUMPRODUCT($L23:$Q23, TRANSPOSE('Migration Matrix - vol'!AH$65:AH$70)), SUMPRODUCT($L23:$Q23, TRANSPOSE('Migration Matrix - vol'!AH$77:AH$82)))+$K23*($B24-1)*E24</f>
        <v>5046235.6558020264</v>
      </c>
      <c r="O24" s="53" cm="1">
        <f t="array" ref="O24">IF(($A24-$A$3) &lt;= short_term, SUMPRODUCT($L23:$Q23, TRANSPOSE('Migration Matrix - vol'!AI$65:AI$70)), SUMPRODUCT($L23:$Q23, TRANSPOSE('Migration Matrix - vol'!AI$77:AI$82)))+$K23*($B24-1)*F24</f>
        <v>1260942.1077960273</v>
      </c>
      <c r="P24" s="53" cm="1">
        <f t="array" ref="P24">IF(($A24-$A$3) &lt;= short_term, SUMPRODUCT($L23:$Q23, TRANSPOSE('Migration Matrix - vol'!AJ$65:AJ$70)), SUMPRODUCT($L23:$Q23, TRANSPOSE('Migration Matrix - vol'!AJ$77:AJ$82)))+$K23*($B24-1)*G24</f>
        <v>1245172.7170537552</v>
      </c>
      <c r="Q24" s="53" cm="1">
        <f t="array" ref="Q24">IF(($A24-$A$3) &lt;= short_term, SUMPRODUCT($L23:$Q23, TRANSPOSE('Migration Matrix - vol'!AK$65:AK$70)), SUMPRODUCT($L23:$Q23, TRANSPOSE('Migration Matrix - vol'!AK$77:AK$82)))+$K23*($B24-1)*H24</f>
        <v>565910.58532501839</v>
      </c>
      <c r="R24" s="21">
        <f t="shared" si="0"/>
        <v>0</v>
      </c>
      <c r="T24" s="40">
        <f t="shared" si="3"/>
        <v>0.33730150055546321</v>
      </c>
      <c r="U24" s="40">
        <f t="shared" si="4"/>
        <v>0.22098731670991431</v>
      </c>
      <c r="V24" s="40">
        <f t="shared" si="4"/>
        <v>0.27456356746439953</v>
      </c>
      <c r="W24" s="40">
        <f t="shared" si="4"/>
        <v>6.8607331701700275E-2</v>
      </c>
      <c r="X24" s="40">
        <f t="shared" si="4"/>
        <v>6.7749325759397502E-2</v>
      </c>
      <c r="Y24" s="40">
        <f t="shared" si="4"/>
        <v>3.0790957809125212E-2</v>
      </c>
      <c r="AB24" s="60" cm="1">
        <f t="array" ref="AB24" xml:space="preserve"> IF(($A24-$A$3) &lt;= short_term, SUMPRODUCT($L23:$Q23, TRANSPOSE('Migration Matrix - vol'!C$65:C$70)), SUMPRODUCT($L23:$Q23, TRANSPOSE('Migration Matrix - vol'!C$77:C$82)))+$K23*($B24-1)*C24</f>
        <v>3145.5763109179752</v>
      </c>
      <c r="AC24" s="60" cm="1">
        <f t="array" ref="AC24" xml:space="preserve"> IF(($A24-$A$3) &lt;= short_term, SUMPRODUCT($L23:$Q23, TRANSPOSE('Migration Matrix - vol'!D$65:D$70)), SUMPRODUCT($L23:$Q23, TRANSPOSE('Migration Matrix - vol'!D$77:D$82)))+$K23*($B24-1)*D24</f>
        <v>0</v>
      </c>
      <c r="AD24" s="60" cm="1">
        <f t="array" ref="AD24" xml:space="preserve"> IF(($A24-$A$3) &lt;= short_term, SUMPRODUCT($L23:$Q23, TRANSPOSE('Migration Matrix - vol'!E$65:E$70)), SUMPRODUCT($L23:$Q23, TRANSPOSE('Migration Matrix - vol'!E$77:E$82)))+$K23*($B24-1)*E24</f>
        <v>6816.19121132685</v>
      </c>
      <c r="AE24" s="60" cm="1">
        <f t="array" ref="AE24" xml:space="preserve"> IF(($A24-$A$3) &lt;= short_term, SUMPRODUCT($L23:$Q23, TRANSPOSE('Migration Matrix - vol'!F$65:F$70)), SUMPRODUCT($L23:$Q23, TRANSPOSE('Migration Matrix - vol'!F$77:F$82)))+$K23*($B24-1)*F24</f>
        <v>10128.835929072009</v>
      </c>
      <c r="AF24" s="60" cm="1">
        <f t="array" ref="AF24" xml:space="preserve"> IF(($A24-$A$3) &lt;= short_term, SUMPRODUCT($L23:$Q23, TRANSPOSE('Migration Matrix - vol'!G$65:G$70)), SUMPRODUCT($L23:$Q23, TRANSPOSE('Migration Matrix - vol'!G$77:G$82)))+$K23*($B24-1)*G24</f>
        <v>2408.9244395668716</v>
      </c>
      <c r="AG24" s="60" cm="1">
        <f t="array" ref="AG24" xml:space="preserve"> IF(($A24-$A$3) &lt;= short_term, SUMPRODUCT($L23:$Q23, TRANSPOSE('Migration Matrix - vol'!H$65:H$70)), SUMPRODUCT($L23:$Q23, TRANSPOSE('Migration Matrix - vol'!H$77:H$82)))+$K23*($B24-1)*H24</f>
        <v>9799.7847643429686</v>
      </c>
      <c r="AJ24" s="60" cm="1">
        <f t="array" ref="AJ24" xml:space="preserve"> L23* IF(($A24-$A$3) &lt;= short_term, 1-INDEX('Migration Matrix - vol'!$AF$65:$AK$70, RIGHT(AJ$2,1), RIGHT(AJ$2,1)), 1-INDEX('Migration Matrix - vol'!$AF$77:$AK$82, RIGHT(AJ$2,1), RIGHT(AJ$2,1)))</f>
        <v>11011.844701226624</v>
      </c>
      <c r="AK24" s="60" cm="1">
        <f t="array" ref="AK24" xml:space="preserve"> M23* IF(($A24-$A$3) &lt;= short_term, 1-INDEX('Migration Matrix - vol'!$AF$65:$AK$70, RIGHT(AK$2,1), RIGHT(AK$2,1)), 1-INDEX('Migration Matrix - vol'!$AF$77:$AK$82, RIGHT(AK$2,1), RIGHT(AK$2,1)))</f>
        <v>12044.622197834358</v>
      </c>
      <c r="AL24" s="60" cm="1">
        <f t="array" ref="AL24" xml:space="preserve"> N23* IF(($A24-$A$3) &lt;= short_term, 1-INDEX('Migration Matrix - vol'!$AF$65:$AK$70, RIGHT(AL$2,1), RIGHT(AL$2,1)), 1-INDEX('Migration Matrix - vol'!$AF$77:$AK$82, RIGHT(AL$2,1), RIGHT(AL$2,1)))</f>
        <v>5967.1871060322383</v>
      </c>
      <c r="AM24" s="60" cm="1">
        <f t="array" ref="AM24" xml:space="preserve"> O23* IF(($A24-$A$3) &lt;= short_term, 1-INDEX('Migration Matrix - vol'!$AF$65:$AK$70, RIGHT(AM$2,1), RIGHT(AM$2,1)), 1-INDEX('Migration Matrix - vol'!$AF$77:$AK$82, RIGHT(AM$2,1), RIGHT(AM$2,1)))</f>
        <v>0</v>
      </c>
      <c r="AN24" s="60" cm="1">
        <f t="array" ref="AN24" xml:space="preserve"> P23* IF(($A24-$A$3) &lt;= short_term, 1-INDEX('Migration Matrix - vol'!$AF$65:$AK$70, RIGHT(AN$2,1), RIGHT(AN$2,1)), 1-INDEX('Migration Matrix - vol'!$AF$77:$AK$82, RIGHT(AN$2,1), RIGHT(AN$2,1)))</f>
        <v>2946.6074854044141</v>
      </c>
      <c r="AO24" s="60" cm="1">
        <f t="array" ref="AO24" xml:space="preserve"> Q23* IF(($A24-$A$3) &lt;= short_term, 1-INDEX('Migration Matrix - vol'!$AF$65:$AK$70, RIGHT(AO$2,1), RIGHT(AO$2,1)), 1-INDEX('Migration Matrix - vol'!$AF$77:$AK$82, RIGHT(AO$2,1), RIGHT(AO$2,1)))</f>
        <v>329.05116472904029</v>
      </c>
      <c r="AP24" s="61">
        <f t="shared" si="6"/>
        <v>0</v>
      </c>
      <c r="AR24" s="60" cm="1">
        <f t="array" ref="AR24" xml:space="preserve"> IF(($A24-$A$3) &lt;= short_term, SUMPRODUCT($L23:$Q23, TRANSPOSE('Migration Matrix - vol'!C$65:C$70)), SUMPRODUCT($L23:$Q23, TRANSPOSE('Migration Matrix - vol'!C$77:C$82)))</f>
        <v>3145.5763109179752</v>
      </c>
      <c r="AS24" s="60" cm="1">
        <f t="array" ref="AS24" xml:space="preserve"> IF(($A24-$A$3) &lt;= short_term, SUMPRODUCT($L23:$Q23, TRANSPOSE('Migration Matrix - vol'!D$65:D$70)), SUMPRODUCT($L23:$Q23, TRANSPOSE('Migration Matrix - vol'!D$77:D$82)))</f>
        <v>0</v>
      </c>
      <c r="AT24" s="60" cm="1">
        <f t="array" ref="AT24" xml:space="preserve"> IF(($A24-$A$3) &lt;= short_term, SUMPRODUCT($L23:$Q23, TRANSPOSE('Migration Matrix - vol'!E$65:E$70)), SUMPRODUCT($L23:$Q23, TRANSPOSE('Migration Matrix - vol'!E$77:E$82)))</f>
        <v>6816.19121132685</v>
      </c>
      <c r="AU24" s="60" cm="1">
        <f t="array" ref="AU24" xml:space="preserve"> IF(($A24-$A$3) &lt;= short_term, SUMPRODUCT($L23:$Q23, TRANSPOSE('Migration Matrix - vol'!F$65:F$70)), SUMPRODUCT($L23:$Q23, TRANSPOSE('Migration Matrix - vol'!F$77:F$82)))</f>
        <v>10128.835929072009</v>
      </c>
      <c r="AV24" s="60" cm="1">
        <f t="array" ref="AV24" xml:space="preserve"> IF(($A24-$A$3) &lt;= short_term, SUMPRODUCT($L23:$Q23, TRANSPOSE('Migration Matrix - vol'!G$65:G$70)), SUMPRODUCT($L23:$Q23, TRANSPOSE('Migration Matrix - vol'!G$77:G$82)))</f>
        <v>2408.9244395668716</v>
      </c>
      <c r="AW24" s="60" cm="1">
        <f t="array" ref="AW24" xml:space="preserve"> IF(($A24-$A$3) &lt;= short_term, SUMPRODUCT($L23:$Q23, TRANSPOSE('Migration Matrix - vol'!H$65:H$70)), SUMPRODUCT($L23:$Q23, TRANSPOSE('Migration Matrix - vol'!H$77:H$82)))</f>
        <v>9799.7847643429686</v>
      </c>
    </row>
    <row r="25" spans="1:49">
      <c r="A25">
        <f t="shared" si="2"/>
        <v>2042</v>
      </c>
      <c r="B25" s="40">
        <f>Population!B31</f>
        <v>1</v>
      </c>
      <c r="C25" s="2">
        <v>0.18</v>
      </c>
      <c r="D25" s="2">
        <v>0.15</v>
      </c>
      <c r="E25" s="2">
        <v>0.17</v>
      </c>
      <c r="F25" s="2">
        <v>0.18</v>
      </c>
      <c r="G25" s="2">
        <v>0.15</v>
      </c>
      <c r="H25" s="2">
        <v>0.17</v>
      </c>
      <c r="I25">
        <f t="shared" si="5"/>
        <v>0</v>
      </c>
      <c r="K25" s="52">
        <f>Population!L31</f>
        <v>18379116</v>
      </c>
      <c r="L25" s="53" cm="1">
        <f t="array" ref="L25">IF(($A25-$A$3) &lt;= short_term, SUMPRODUCT($L24:$Q24, TRANSPOSE('Migration Matrix - vol'!AF$65:AF$70)), SUMPRODUCT($L24:$Q24, TRANSPOSE('Migration Matrix - vol'!AF$77:AF$82)))+$K24*($B25-1)*C25</f>
        <v>6191443.6519089248</v>
      </c>
      <c r="M25" s="53" cm="1">
        <f t="array" ref="M25">IF(($A25-$A$3) &lt;= short_term, SUMPRODUCT($L24:$Q24, TRANSPOSE('Migration Matrix - vol'!AG$65:AG$70)), SUMPRODUCT($L24:$Q24, TRANSPOSE('Migration Matrix - vol'!AG$77:AG$82)))+$K24*($B25-1)*D25</f>
        <v>4049542.5191287175</v>
      </c>
      <c r="N25" s="53" cm="1">
        <f t="array" ref="N25">IF(($A25-$A$3) &lt;= short_term, SUMPRODUCT($L24:$Q24, TRANSPOSE('Migration Matrix - vol'!AH$65:AH$70)), SUMPRODUCT($L24:$Q24, TRANSPOSE('Migration Matrix - vol'!AH$77:AH$82)))+$K24*($B25-1)*E25</f>
        <v>5047071.5635079024</v>
      </c>
      <c r="O25" s="53" cm="1">
        <f t="array" ref="O25">IF(($A25-$A$3) &lt;= short_term, SUMPRODUCT($L24:$Q24, TRANSPOSE('Migration Matrix - vol'!AI$65:AI$70)), SUMPRODUCT($L24:$Q24, TRANSPOSE('Migration Matrix - vol'!AI$77:AI$82)))+$K24*($B25-1)*F25</f>
        <v>1271064.9540296281</v>
      </c>
      <c r="P25" s="53" cm="1">
        <f t="array" ref="P25">IF(($A25-$A$3) &lt;= short_term, SUMPRODUCT($L24:$Q24, TRANSPOSE('Migration Matrix - vol'!AJ$65:AJ$70)), SUMPRODUCT($L24:$Q24, TRANSPOSE('Migration Matrix - vol'!AJ$77:AJ$82)))+$K24*($B25-1)*G25</f>
        <v>1244629.1832479066</v>
      </c>
      <c r="Q25" s="53" cm="1">
        <f t="array" ref="Q25">IF(($A25-$A$3) &lt;= short_term, SUMPRODUCT($L24:$Q24, TRANSPOSE('Migration Matrix - vol'!AK$65:AK$70)), SUMPRODUCT($L24:$Q24, TRANSPOSE('Migration Matrix - vol'!AK$77:AK$82)))+$K24*($B25-1)*H25</f>
        <v>575364.1281769285</v>
      </c>
      <c r="R25" s="21">
        <f t="shared" si="0"/>
        <v>0</v>
      </c>
      <c r="T25" s="40">
        <f t="shared" si="3"/>
        <v>0.33687385464616054</v>
      </c>
      <c r="U25" s="40">
        <f t="shared" si="4"/>
        <v>0.22033391155095364</v>
      </c>
      <c r="V25" s="40">
        <f t="shared" si="4"/>
        <v>0.27460904885239862</v>
      </c>
      <c r="W25" s="40">
        <f t="shared" si="4"/>
        <v>6.915811152340666E-2</v>
      </c>
      <c r="X25" s="40">
        <f t="shared" si="4"/>
        <v>6.771975231278296E-2</v>
      </c>
      <c r="Y25" s="40">
        <f t="shared" si="4"/>
        <v>3.1305321114297791E-2</v>
      </c>
      <c r="AB25" s="60" cm="1">
        <f t="array" ref="AB25" xml:space="preserve"> IF(($A25-$A$3) &lt;= short_term, SUMPRODUCT($L24:$Q24, TRANSPOSE('Migration Matrix - vol'!C$65:C$70)), SUMPRODUCT($L24:$Q24, TRANSPOSE('Migration Matrix - vol'!C$77:C$82)))+$K24*($B25-1)*C25</f>
        <v>3138.1357543464633</v>
      </c>
      <c r="AC25" s="60" cm="1">
        <f t="array" ref="AC25" xml:space="preserve"> IF(($A25-$A$3) &lt;= short_term, SUMPRODUCT($L24:$Q24, TRANSPOSE('Migration Matrix - vol'!D$65:D$70)), SUMPRODUCT($L24:$Q24, TRANSPOSE('Migration Matrix - vol'!D$77:D$82)))+$K24*($B25-1)*D25</f>
        <v>0</v>
      </c>
      <c r="AD25" s="60" cm="1">
        <f t="array" ref="AD25" xml:space="preserve"> IF(($A25-$A$3) &lt;= short_term, SUMPRODUCT($L24:$Q24, TRANSPOSE('Migration Matrix - vol'!E$65:E$70)), SUMPRODUCT($L24:$Q24, TRANSPOSE('Migration Matrix - vol'!E$77:E$82)))+$K24*($B25-1)*E25</f>
        <v>6804.0989304622699</v>
      </c>
      <c r="AE25" s="60" cm="1">
        <f t="array" ref="AE25" xml:space="preserve"> IF(($A25-$A$3) &lt;= short_term, SUMPRODUCT($L24:$Q24, TRANSPOSE('Migration Matrix - vol'!F$65:F$70)), SUMPRODUCT($L24:$Q24, TRANSPOSE('Migration Matrix - vol'!F$77:F$82)))+$K24*($B25-1)*F25</f>
        <v>10122.846233600925</v>
      </c>
      <c r="AF25" s="60" cm="1">
        <f t="array" ref="AF25" xml:space="preserve"> IF(($A25-$A$3) &lt;= short_term, SUMPRODUCT($L24:$Q24, TRANSPOSE('Migration Matrix - vol'!G$65:G$70)), SUMPRODUCT($L24:$Q24, TRANSPOSE('Migration Matrix - vol'!G$77:G$82)))+$K24*($B25-1)*G25</f>
        <v>2401.8018423074745</v>
      </c>
      <c r="AG25" s="60" cm="1">
        <f t="array" ref="AG25" xml:space="preserve"> IF(($A25-$A$3) &lt;= short_term, SUMPRODUCT($L24:$Q24, TRANSPOSE('Migration Matrix - vol'!H$65:H$70)), SUMPRODUCT($L24:$Q24, TRANSPOSE('Migration Matrix - vol'!H$77:H$82)))+$K24*($B25-1)*H25</f>
        <v>9788.1945427554892</v>
      </c>
      <c r="AJ25" s="60" cm="1">
        <f t="array" ref="AJ25" xml:space="preserve"> L24* IF(($A25-$A$3) &lt;= short_term, 1-INDEX('Migration Matrix - vol'!$AF$65:$AK$70, RIGHT(AJ$2,1), RIGHT(AJ$2,1)), 1-INDEX('Migration Matrix - vol'!$AF$77:$AK$82, RIGHT(AJ$2,1), RIGHT(AJ$2,1)))</f>
        <v>10997.889528347421</v>
      </c>
      <c r="AK25" s="60" cm="1">
        <f t="array" ref="AK25" xml:space="preserve"> M24* IF(($A25-$A$3) &lt;= short_term, 1-INDEX('Migration Matrix - vol'!$AF$65:$AK$70, RIGHT(AK$2,1), RIGHT(AK$2,1)), 1-INDEX('Migration Matrix - vol'!$AF$77:$AK$82, RIGHT(AK$2,1), RIGHT(AK$2,1)))</f>
        <v>12009.009211537374</v>
      </c>
      <c r="AL25" s="60" cm="1">
        <f t="array" ref="AL25" xml:space="preserve"> N24* IF(($A25-$A$3) &lt;= short_term, 1-INDEX('Migration Matrix - vol'!$AF$65:$AK$70, RIGHT(AL$2,1), RIGHT(AL$2,1)), 1-INDEX('Migration Matrix - vol'!$AF$77:$AK$82, RIGHT(AL$2,1), RIGHT(AL$2,1)))</f>
        <v>5968.1912245864387</v>
      </c>
      <c r="AM25" s="60" cm="1">
        <f t="array" ref="AM25" xml:space="preserve"> O24* IF(($A25-$A$3) &lt;= short_term, 1-INDEX('Migration Matrix - vol'!$AF$65:$AK$70, RIGHT(AM$2,1), RIGHT(AM$2,1)), 1-INDEX('Migration Matrix - vol'!$AF$77:$AK$82, RIGHT(AM$2,1), RIGHT(AM$2,1)))</f>
        <v>0</v>
      </c>
      <c r="AN25" s="60" cm="1">
        <f t="array" ref="AN25" xml:space="preserve"> P24* IF(($A25-$A$3) &lt;= short_term, 1-INDEX('Migration Matrix - vol'!$AF$65:$AK$70, RIGHT(AN$2,1), RIGHT(AN$2,1)), 1-INDEX('Migration Matrix - vol'!$AF$77:$AK$82, RIGHT(AN$2,1), RIGHT(AN$2,1)))</f>
        <v>2945.3356481559545</v>
      </c>
      <c r="AO25" s="60" cm="1">
        <f t="array" ref="AO25" xml:space="preserve"> Q24* IF(($A25-$A$3) &lt;= short_term, 1-INDEX('Migration Matrix - vol'!$AF$65:$AK$70, RIGHT(AO$2,1), RIGHT(AO$2,1)), 1-INDEX('Migration Matrix - vol'!$AF$77:$AK$82, RIGHT(AO$2,1), RIGHT(AO$2,1)))</f>
        <v>334.65169084543584</v>
      </c>
      <c r="AP25" s="61">
        <f t="shared" si="6"/>
        <v>0</v>
      </c>
      <c r="AR25" s="60" cm="1">
        <f t="array" ref="AR25" xml:space="preserve"> IF(($A25-$A$3) &lt;= short_term, SUMPRODUCT($L24:$Q24, TRANSPOSE('Migration Matrix - vol'!C$65:C$70)), SUMPRODUCT($L24:$Q24, TRANSPOSE('Migration Matrix - vol'!C$77:C$82)))</f>
        <v>3138.1357543464633</v>
      </c>
      <c r="AS25" s="60" cm="1">
        <f t="array" ref="AS25" xml:space="preserve"> IF(($A25-$A$3) &lt;= short_term, SUMPRODUCT($L24:$Q24, TRANSPOSE('Migration Matrix - vol'!D$65:D$70)), SUMPRODUCT($L24:$Q24, TRANSPOSE('Migration Matrix - vol'!D$77:D$82)))</f>
        <v>0</v>
      </c>
      <c r="AT25" s="60" cm="1">
        <f t="array" ref="AT25" xml:space="preserve"> IF(($A25-$A$3) &lt;= short_term, SUMPRODUCT($L24:$Q24, TRANSPOSE('Migration Matrix - vol'!E$65:E$70)), SUMPRODUCT($L24:$Q24, TRANSPOSE('Migration Matrix - vol'!E$77:E$82)))</f>
        <v>6804.0989304622699</v>
      </c>
      <c r="AU25" s="60" cm="1">
        <f t="array" ref="AU25" xml:space="preserve"> IF(($A25-$A$3) &lt;= short_term, SUMPRODUCT($L24:$Q24, TRANSPOSE('Migration Matrix - vol'!F$65:F$70)), SUMPRODUCT($L24:$Q24, TRANSPOSE('Migration Matrix - vol'!F$77:F$82)))</f>
        <v>10122.846233600925</v>
      </c>
      <c r="AV25" s="60" cm="1">
        <f t="array" ref="AV25" xml:space="preserve"> IF(($A25-$A$3) &lt;= short_term, SUMPRODUCT($L24:$Q24, TRANSPOSE('Migration Matrix - vol'!G$65:G$70)), SUMPRODUCT($L24:$Q24, TRANSPOSE('Migration Matrix - vol'!G$77:G$82)))</f>
        <v>2401.8018423074745</v>
      </c>
      <c r="AW25" s="60" cm="1">
        <f t="array" ref="AW25" xml:space="preserve"> IF(($A25-$A$3) &lt;= short_term, SUMPRODUCT($L24:$Q24, TRANSPOSE('Migration Matrix - vol'!H$65:H$70)), SUMPRODUCT($L24:$Q24, TRANSPOSE('Migration Matrix - vol'!H$77:H$82)))</f>
        <v>9788.1945427554892</v>
      </c>
    </row>
    <row r="26" spans="1:49">
      <c r="A26">
        <f t="shared" si="2"/>
        <v>2043</v>
      </c>
      <c r="B26" s="40">
        <f>Population!B32</f>
        <v>1</v>
      </c>
      <c r="C26" s="2">
        <v>0.18</v>
      </c>
      <c r="D26" s="2">
        <v>0.15</v>
      </c>
      <c r="E26" s="2">
        <v>0.17</v>
      </c>
      <c r="F26" s="2">
        <v>0.18</v>
      </c>
      <c r="G26" s="2">
        <v>0.15</v>
      </c>
      <c r="H26" s="2">
        <v>0.17</v>
      </c>
      <c r="I26">
        <f t="shared" si="5"/>
        <v>0</v>
      </c>
      <c r="K26" s="52">
        <f>Population!L32</f>
        <v>18379116</v>
      </c>
      <c r="L26" s="53" cm="1">
        <f t="array" ref="L26">IF(($A26-$A$3) &lt;= short_term, SUMPRODUCT($L25:$Q25, TRANSPOSE('Migration Matrix - vol'!AF$65:AF$70)), SUMPRODUCT($L25:$Q25, TRANSPOSE('Migration Matrix - vol'!AF$77:AF$82)))+$K25*($B26-1)*C26</f>
        <v>6183590.4187938776</v>
      </c>
      <c r="M26" s="53" cm="1">
        <f t="array" ref="M26">IF(($A26-$A$3) &lt;= short_term, SUMPRODUCT($L25:$Q25, TRANSPOSE('Migration Matrix - vol'!AG$65:AG$70)), SUMPRODUCT($L25:$Q25, TRANSPOSE('Migration Matrix - vol'!AG$77:AG$82)))+$K25*($B26-1)*D26</f>
        <v>4037569.0176046332</v>
      </c>
      <c r="N26" s="53" cm="1">
        <f t="array" ref="N26">IF(($A26-$A$3) &lt;= short_term, SUMPRODUCT($L25:$Q25, TRANSPOSE('Migration Matrix - vol'!AH$65:AH$70)), SUMPRODUCT($L25:$Q25, TRANSPOSE('Migration Matrix - vol'!AH$77:AH$82)))+$K25*($B26-1)*E26</f>
        <v>5047894.4117558338</v>
      </c>
      <c r="O26" s="53" cm="1">
        <f t="array" ref="O26">IF(($A26-$A$3) &lt;= short_term, SUMPRODUCT($L25:$Q25, TRANSPOSE('Migration Matrix - vol'!AI$65:AI$70)), SUMPRODUCT($L25:$Q25, TRANSPOSE('Migration Matrix - vol'!AI$77:AI$82)))+$K25*($B26-1)*F26</f>
        <v>1281181.8141097694</v>
      </c>
      <c r="P26" s="53" cm="1">
        <f t="array" ref="P26">IF(($A26-$A$3) &lt;= short_term, SUMPRODUCT($L25:$Q25, TRANSPOSE('Migration Matrix - vol'!AJ$65:AJ$70)), SUMPRODUCT($L25:$Q25, TRANSPOSE('Migration Matrix - vol'!AJ$77:AJ$82)))+$K25*($B26-1)*G26</f>
        <v>1244079.8335812232</v>
      </c>
      <c r="Q26" s="53" cm="1">
        <f t="array" ref="Q26">IF(($A26-$A$3) &lt;= short_term, SUMPRODUCT($L25:$Q25, TRANSPOSE('Migration Matrix - vol'!AK$65:AK$70)), SUMPRODUCT($L25:$Q25, TRANSPOSE('Migration Matrix - vol'!AK$77:AK$82)))+$K25*($B26-1)*H26</f>
        <v>584800.50415467168</v>
      </c>
      <c r="R26" s="21">
        <f t="shared" si="0"/>
        <v>0</v>
      </c>
      <c r="T26" s="40">
        <f t="shared" si="3"/>
        <v>0.33644656352317898</v>
      </c>
      <c r="U26" s="40">
        <f t="shared" si="4"/>
        <v>0.21968243835038812</v>
      </c>
      <c r="V26" s="40">
        <f t="shared" si="4"/>
        <v>0.2746538196807633</v>
      </c>
      <c r="W26" s="40">
        <f t="shared" si="4"/>
        <v>6.970856564101173E-2</v>
      </c>
      <c r="X26" s="40">
        <f t="shared" si="4"/>
        <v>6.7689862427617445E-2</v>
      </c>
      <c r="Y26" s="40">
        <f t="shared" si="4"/>
        <v>3.1818750377040517E-2</v>
      </c>
      <c r="AB26" s="60" cm="1">
        <f t="array" ref="AB26" xml:space="preserve"> IF(($A26-$A$3) &lt;= short_term, SUMPRODUCT($L25:$Q25, TRANSPOSE('Migration Matrix - vol'!C$65:C$70)), SUMPRODUCT($L25:$Q25, TRANSPOSE('Migration Matrix - vol'!C$77:C$82)))+$K25*($B26-1)*C26</f>
        <v>3130.7127976919842</v>
      </c>
      <c r="AC26" s="60" cm="1">
        <f t="array" ref="AC26" xml:space="preserve"> IF(($A26-$A$3) &lt;= short_term, SUMPRODUCT($L25:$Q25, TRANSPOSE('Migration Matrix - vol'!D$65:D$70)), SUMPRODUCT($L25:$Q25, TRANSPOSE('Migration Matrix - vol'!D$77:D$82)))+$K25*($B26-1)*D26</f>
        <v>0</v>
      </c>
      <c r="AD26" s="60" cm="1">
        <f t="array" ref="AD26" xml:space="preserve"> IF(($A26-$A$3) &lt;= short_term, SUMPRODUCT($L25:$Q25, TRANSPOSE('Migration Matrix - vol'!E$65:E$70)), SUMPRODUCT($L25:$Q25, TRANSPOSE('Migration Matrix - vol'!E$77:E$82)))+$K25*($B26-1)*E26</f>
        <v>6792.0281019384438</v>
      </c>
      <c r="AE26" s="60" cm="1">
        <f t="array" ref="AE26" xml:space="preserve"> IF(($A26-$A$3) &lt;= short_term, SUMPRODUCT($L25:$Q25, TRANSPOSE('Migration Matrix - vol'!F$65:F$70)), SUMPRODUCT($L25:$Q25, TRANSPOSE('Migration Matrix - vol'!F$77:F$82)))+$K25*($B26-1)*F26</f>
        <v>10116.860080141194</v>
      </c>
      <c r="AF26" s="60" cm="1">
        <f t="array" ref="AF26" xml:space="preserve"> IF(($A26-$A$3) &lt;= short_term, SUMPRODUCT($L25:$Q25, TRANSPOSE('Migration Matrix - vol'!G$65:G$70)), SUMPRODUCT($L25:$Q25, TRANSPOSE('Migration Matrix - vol'!G$77:G$82)))+$K25*($B26-1)*G26</f>
        <v>2394.7003048168631</v>
      </c>
      <c r="AG26" s="60" cm="1">
        <f t="array" ref="AG26" xml:space="preserve"> IF(($A26-$A$3) &lt;= short_term, SUMPRODUCT($L25:$Q25, TRANSPOSE('Migration Matrix - vol'!H$65:H$70)), SUMPRODUCT($L25:$Q25, TRANSPOSE('Migration Matrix - vol'!H$77:H$82)))+$K25*($B26-1)*H26</f>
        <v>9776.6180289421791</v>
      </c>
      <c r="AJ26" s="60" cm="1">
        <f t="array" ref="AJ26" xml:space="preserve"> L25* IF(($A26-$A$3) &lt;= short_term, 1-INDEX('Migration Matrix - vol'!$AF$65:$AK$70, RIGHT(AJ$2,1), RIGHT(AJ$2,1)), 1-INDEX('Migration Matrix - vol'!$AF$77:$AK$82, RIGHT(AJ$2,1), RIGHT(AJ$2,1)))</f>
        <v>10983.94591273938</v>
      </c>
      <c r="AK26" s="60" cm="1">
        <f t="array" ref="AK26" xml:space="preserve"> M25* IF(($A26-$A$3) &lt;= short_term, 1-INDEX('Migration Matrix - vol'!$AF$65:$AK$70, RIGHT(AK$2,1), RIGHT(AK$2,1)), 1-INDEX('Migration Matrix - vol'!$AF$77:$AK$82, RIGHT(AK$2,1), RIGHT(AK$2,1)))</f>
        <v>11973.501524084317</v>
      </c>
      <c r="AL26" s="60" cm="1">
        <f t="array" ref="AL26" xml:space="preserve"> N25* IF(($A26-$A$3) &lt;= short_term, 1-INDEX('Migration Matrix - vol'!$AF$65:$AK$70, RIGHT(AL$2,1), RIGHT(AL$2,1)), 1-INDEX('Migration Matrix - vol'!$AF$77:$AK$82, RIGHT(AL$2,1), RIGHT(AL$2,1)))</f>
        <v>5969.1798540074687</v>
      </c>
      <c r="AM26" s="60" cm="1">
        <f t="array" ref="AM26" xml:space="preserve"> O25* IF(($A26-$A$3) &lt;= short_term, 1-INDEX('Migration Matrix - vol'!$AF$65:$AK$70, RIGHT(AM$2,1), RIGHT(AM$2,1)), 1-INDEX('Migration Matrix - vol'!$AF$77:$AK$82, RIGHT(AM$2,1), RIGHT(AM$2,1)))</f>
        <v>0</v>
      </c>
      <c r="AN26" s="60" cm="1">
        <f t="array" ref="AN26" xml:space="preserve"> P25* IF(($A26-$A$3) &lt;= short_term, 1-INDEX('Migration Matrix - vol'!$AF$65:$AK$70, RIGHT(AN$2,1), RIGHT(AN$2,1)), 1-INDEX('Migration Matrix - vol'!$AF$77:$AK$82, RIGHT(AN$2,1), RIGHT(AN$2,1)))</f>
        <v>2944.0499715004848</v>
      </c>
      <c r="AO26" s="60" cm="1">
        <f t="array" ref="AO26" xml:space="preserve"> Q25* IF(($A26-$A$3) &lt;= short_term, 1-INDEX('Migration Matrix - vol'!$AF$65:$AK$70, RIGHT(AO$2,1), RIGHT(AO$2,1)), 1-INDEX('Migration Matrix - vol'!$AF$77:$AK$82, RIGHT(AO$2,1), RIGHT(AO$2,1)))</f>
        <v>340.24205119901455</v>
      </c>
      <c r="AP26" s="61">
        <f t="shared" si="6"/>
        <v>0</v>
      </c>
      <c r="AR26" s="60" cm="1">
        <f t="array" ref="AR26" xml:space="preserve"> IF(($A26-$A$3) &lt;= short_term, SUMPRODUCT($L25:$Q25, TRANSPOSE('Migration Matrix - vol'!C$65:C$70)), SUMPRODUCT($L25:$Q25, TRANSPOSE('Migration Matrix - vol'!C$77:C$82)))</f>
        <v>3130.7127976919842</v>
      </c>
      <c r="AS26" s="60" cm="1">
        <f t="array" ref="AS26" xml:space="preserve"> IF(($A26-$A$3) &lt;= short_term, SUMPRODUCT($L25:$Q25, TRANSPOSE('Migration Matrix - vol'!D$65:D$70)), SUMPRODUCT($L25:$Q25, TRANSPOSE('Migration Matrix - vol'!D$77:D$82)))</f>
        <v>0</v>
      </c>
      <c r="AT26" s="60" cm="1">
        <f t="array" ref="AT26" xml:space="preserve"> IF(($A26-$A$3) &lt;= short_term, SUMPRODUCT($L25:$Q25, TRANSPOSE('Migration Matrix - vol'!E$65:E$70)), SUMPRODUCT($L25:$Q25, TRANSPOSE('Migration Matrix - vol'!E$77:E$82)))</f>
        <v>6792.0281019384438</v>
      </c>
      <c r="AU26" s="60" cm="1">
        <f t="array" ref="AU26" xml:space="preserve"> IF(($A26-$A$3) &lt;= short_term, SUMPRODUCT($L25:$Q25, TRANSPOSE('Migration Matrix - vol'!F$65:F$70)), SUMPRODUCT($L25:$Q25, TRANSPOSE('Migration Matrix - vol'!F$77:F$82)))</f>
        <v>10116.860080141194</v>
      </c>
      <c r="AV26" s="60" cm="1">
        <f t="array" ref="AV26" xml:space="preserve"> IF(($A26-$A$3) &lt;= short_term, SUMPRODUCT($L25:$Q25, TRANSPOSE('Migration Matrix - vol'!G$65:G$70)), SUMPRODUCT($L25:$Q25, TRANSPOSE('Migration Matrix - vol'!G$77:G$82)))</f>
        <v>2394.7003048168631</v>
      </c>
      <c r="AW26" s="60" cm="1">
        <f t="array" ref="AW26" xml:space="preserve"> IF(($A26-$A$3) &lt;= short_term, SUMPRODUCT($L25:$Q25, TRANSPOSE('Migration Matrix - vol'!H$65:H$70)), SUMPRODUCT($L25:$Q25, TRANSPOSE('Migration Matrix - vol'!H$77:H$82)))</f>
        <v>9776.6180289421791</v>
      </c>
    </row>
    <row r="27" spans="1:49">
      <c r="A27">
        <f t="shared" si="2"/>
        <v>2044</v>
      </c>
      <c r="B27" s="40">
        <f>Population!B33</f>
        <v>1</v>
      </c>
      <c r="C27" s="2">
        <v>0.18</v>
      </c>
      <c r="D27" s="2">
        <v>0.15</v>
      </c>
      <c r="E27" s="2">
        <v>0.17</v>
      </c>
      <c r="F27" s="2">
        <v>0.18</v>
      </c>
      <c r="G27" s="2">
        <v>0.15</v>
      </c>
      <c r="H27" s="2">
        <v>0.17</v>
      </c>
      <c r="I27">
        <f t="shared" si="5"/>
        <v>0</v>
      </c>
      <c r="K27" s="52">
        <f>Population!L33</f>
        <v>18379116</v>
      </c>
      <c r="L27" s="53" cm="1">
        <f t="array" ref="L27">IF(($A27-$A$3) &lt;= short_term, SUMPRODUCT($L26:$Q26, TRANSPOSE('Migration Matrix - vol'!AF$65:AF$70)), SUMPRODUCT($L26:$Q26, TRANSPOSE('Migration Matrix - vol'!AF$77:AF$82)))+$K26*($B27-1)*C27</f>
        <v>6175743.7123280782</v>
      </c>
      <c r="M27" s="53" cm="1">
        <f t="array" ref="M27">IF(($A27-$A$3) &lt;= short_term, SUMPRODUCT($L26:$Q26, TRANSPOSE('Migration Matrix - vol'!AG$65:AG$70)), SUMPRODUCT($L26:$Q26, TRANSPOSE('Migration Matrix - vol'!AG$77:AG$82)))+$K26*($B27-1)*D27</f>
        <v>4025630.918780501</v>
      </c>
      <c r="N27" s="53" cm="1">
        <f t="array" ref="N27">IF(($A27-$A$3) &lt;= short_term, SUMPRODUCT($L26:$Q26, TRANSPOSE('Migration Matrix - vol'!AH$65:AH$70)), SUMPRODUCT($L26:$Q26, TRANSPOSE('Migration Matrix - vol'!AH$77:AH$82)))+$K26*($B27-1)*E27</f>
        <v>5048704.237405546</v>
      </c>
      <c r="O27" s="53" cm="1">
        <f t="array" ref="O27">IF(($A27-$A$3) &lt;= short_term, SUMPRODUCT($L26:$Q26, TRANSPOSE('Migration Matrix - vol'!AI$65:AI$70)), SUMPRODUCT($L26:$Q26, TRANSPOSE('Migration Matrix - vol'!AI$77:AI$82)))+$K26*($B27-1)*F27</f>
        <v>1291292.6915763677</v>
      </c>
      <c r="P27" s="53" cm="1">
        <f t="array" ref="P27">IF(($A27-$A$3) &lt;= short_term, SUMPRODUCT($L26:$Q26, TRANSPOSE('Migration Matrix - vol'!AJ$65:AJ$70)), SUMPRODUCT($L26:$Q26, TRANSPOSE('Migration Matrix - vol'!AJ$77:AJ$82)))+$K26*($B27-1)*G27</f>
        <v>1243524.7028080609</v>
      </c>
      <c r="Q27" s="53" cm="1">
        <f t="array" ref="Q27">IF(($A27-$A$3) &lt;= short_term, SUMPRODUCT($L26:$Q26, TRANSPOSE('Migration Matrix - vol'!AK$65:AK$70)), SUMPRODUCT($L26:$Q26, TRANSPOSE('Migration Matrix - vol'!AK$77:AK$82)))+$K26*($B27-1)*H27</f>
        <v>594219.7371014551</v>
      </c>
      <c r="R27" s="21">
        <f t="shared" si="0"/>
        <v>0</v>
      </c>
      <c r="T27" s="40">
        <f t="shared" si="3"/>
        <v>0.33601962751244813</v>
      </c>
      <c r="U27" s="40">
        <f t="shared" si="4"/>
        <v>0.21903289139589191</v>
      </c>
      <c r="V27" s="40">
        <f t="shared" si="4"/>
        <v>0.27469788195501588</v>
      </c>
      <c r="W27" s="40">
        <f t="shared" si="4"/>
        <v>7.0258694247120876E-2</v>
      </c>
      <c r="X27" s="40">
        <f t="shared" si="4"/>
        <v>6.7659657994870934E-2</v>
      </c>
      <c r="Y27" s="40">
        <f t="shared" si="4"/>
        <v>3.2331246894652325E-2</v>
      </c>
      <c r="AB27" s="60" cm="1">
        <f t="array" ref="AB27" xml:space="preserve"> IF(($A27-$A$3) &lt;= short_term, SUMPRODUCT($L26:$Q26, TRANSPOSE('Migration Matrix - vol'!C$65:C$70)), SUMPRODUCT($L26:$Q26, TRANSPOSE('Migration Matrix - vol'!C$77:C$82)))+$K26*($B27-1)*C27</f>
        <v>3123.3073993236376</v>
      </c>
      <c r="AC27" s="60" cm="1">
        <f t="array" ref="AC27" xml:space="preserve"> IF(($A27-$A$3) &lt;= short_term, SUMPRODUCT($L26:$Q26, TRANSPOSE('Migration Matrix - vol'!D$65:D$70)), SUMPRODUCT($L26:$Q26, TRANSPOSE('Migration Matrix - vol'!D$77:D$82)))+$K26*($B27-1)*D27</f>
        <v>0</v>
      </c>
      <c r="AD27" s="60" cm="1">
        <f t="array" ref="AD27" xml:space="preserve"> IF(($A27-$A$3) &lt;= short_term, SUMPRODUCT($L26:$Q26, TRANSPOSE('Migration Matrix - vol'!E$65:E$70)), SUMPRODUCT($L26:$Q26, TRANSPOSE('Migration Matrix - vol'!E$77:E$82)))+$K26*($B27-1)*E27</f>
        <v>6779.9786876977932</v>
      </c>
      <c r="AE27" s="60" cm="1">
        <f t="array" ref="AE27" xml:space="preserve"> IF(($A27-$A$3) &lt;= short_term, SUMPRODUCT($L26:$Q26, TRANSPOSE('Migration Matrix - vol'!F$65:F$70)), SUMPRODUCT($L26:$Q26, TRANSPOSE('Migration Matrix - vol'!F$77:F$82)))+$K26*($B27-1)*F27</f>
        <v>10110.87746659824</v>
      </c>
      <c r="AF27" s="60" cm="1">
        <f t="array" ref="AF27" xml:space="preserve"> IF(($A27-$A$3) &lt;= short_term, SUMPRODUCT($L26:$Q26, TRANSPOSE('Migration Matrix - vol'!G$65:G$70)), SUMPRODUCT($L26:$Q26, TRANSPOSE('Migration Matrix - vol'!G$77:G$82)))+$K26*($B27-1)*G27</f>
        <v>2387.6197648264797</v>
      </c>
      <c r="AG27" s="60" cm="1">
        <f t="array" ref="AG27" xml:space="preserve"> IF(($A27-$A$3) &lt;= short_term, SUMPRODUCT($L26:$Q26, TRANSPOSE('Migration Matrix - vol'!H$65:H$70)), SUMPRODUCT($L26:$Q26, TRANSPOSE('Migration Matrix - vol'!H$77:H$82)))+$K26*($B27-1)*H27</f>
        <v>9765.0552066908276</v>
      </c>
      <c r="AJ27" s="60" cm="1">
        <f t="array" ref="AJ27" xml:space="preserve"> L26* IF(($A27-$A$3) &lt;= short_term, 1-INDEX('Migration Matrix - vol'!$AF$65:$AK$70, RIGHT(AJ$2,1), RIGHT(AJ$2,1)), 1-INDEX('Migration Matrix - vol'!$AF$77:$AK$82, RIGHT(AJ$2,1), RIGHT(AJ$2,1)))</f>
        <v>10970.01386512247</v>
      </c>
      <c r="AK27" s="60" cm="1">
        <f t="array" ref="AK27" xml:space="preserve"> M26* IF(($A27-$A$3) &lt;= short_term, 1-INDEX('Migration Matrix - vol'!$AF$65:$AK$70, RIGHT(AK$2,1), RIGHT(AK$2,1)), 1-INDEX('Migration Matrix - vol'!$AF$77:$AK$82, RIGHT(AK$2,1), RIGHT(AK$2,1)))</f>
        <v>11938.098824132398</v>
      </c>
      <c r="AL27" s="60" cm="1">
        <f t="array" ref="AL27" xml:space="preserve"> N26* IF(($A27-$A$3) &lt;= short_term, 1-INDEX('Migration Matrix - vol'!$AF$65:$AK$70, RIGHT(AL$2,1), RIGHT(AL$2,1)), 1-INDEX('Migration Matrix - vol'!$AF$77:$AK$82, RIGHT(AL$2,1), RIGHT(AL$2,1)))</f>
        <v>5970.1530379860687</v>
      </c>
      <c r="AM27" s="60" cm="1">
        <f t="array" ref="AM27" xml:space="preserve"> O26* IF(($A27-$A$3) &lt;= short_term, 1-INDEX('Migration Matrix - vol'!$AF$65:$AK$70, RIGHT(AM$2,1), RIGHT(AM$2,1)), 1-INDEX('Migration Matrix - vol'!$AF$77:$AK$82, RIGHT(AM$2,1), RIGHT(AM$2,1)))</f>
        <v>0</v>
      </c>
      <c r="AN27" s="60" cm="1">
        <f t="array" ref="AN27" xml:space="preserve"> P26* IF(($A27-$A$3) &lt;= short_term, 1-INDEX('Migration Matrix - vol'!$AF$65:$AK$70, RIGHT(AN$2,1), RIGHT(AN$2,1)), 1-INDEX('Migration Matrix - vol'!$AF$77:$AK$82, RIGHT(AN$2,1), RIGHT(AN$2,1)))</f>
        <v>2942.7505379886311</v>
      </c>
      <c r="AO27" s="60" cm="1">
        <f t="array" ref="AO27" xml:space="preserve"> Q26* IF(($A27-$A$3) &lt;= short_term, 1-INDEX('Migration Matrix - vol'!$AF$65:$AK$70, RIGHT(AO$2,1), RIGHT(AO$2,1)), 1-INDEX('Migration Matrix - vol'!$AF$77:$AK$82, RIGHT(AO$2,1), RIGHT(AO$2,1)))</f>
        <v>345.8222599074121</v>
      </c>
      <c r="AP27" s="61">
        <f t="shared" si="6"/>
        <v>0</v>
      </c>
      <c r="AR27" s="60" cm="1">
        <f t="array" ref="AR27" xml:space="preserve"> IF(($A27-$A$3) &lt;= short_term, SUMPRODUCT($L26:$Q26, TRANSPOSE('Migration Matrix - vol'!C$65:C$70)), SUMPRODUCT($L26:$Q26, TRANSPOSE('Migration Matrix - vol'!C$77:C$82)))</f>
        <v>3123.3073993236376</v>
      </c>
      <c r="AS27" s="60" cm="1">
        <f t="array" ref="AS27" xml:space="preserve"> IF(($A27-$A$3) &lt;= short_term, SUMPRODUCT($L26:$Q26, TRANSPOSE('Migration Matrix - vol'!D$65:D$70)), SUMPRODUCT($L26:$Q26, TRANSPOSE('Migration Matrix - vol'!D$77:D$82)))</f>
        <v>0</v>
      </c>
      <c r="AT27" s="60" cm="1">
        <f t="array" ref="AT27" xml:space="preserve"> IF(($A27-$A$3) &lt;= short_term, SUMPRODUCT($L26:$Q26, TRANSPOSE('Migration Matrix - vol'!E$65:E$70)), SUMPRODUCT($L26:$Q26, TRANSPOSE('Migration Matrix - vol'!E$77:E$82)))</f>
        <v>6779.9786876977932</v>
      </c>
      <c r="AU27" s="60" cm="1">
        <f t="array" ref="AU27" xml:space="preserve"> IF(($A27-$A$3) &lt;= short_term, SUMPRODUCT($L26:$Q26, TRANSPOSE('Migration Matrix - vol'!F$65:F$70)), SUMPRODUCT($L26:$Q26, TRANSPOSE('Migration Matrix - vol'!F$77:F$82)))</f>
        <v>10110.87746659824</v>
      </c>
      <c r="AV27" s="60" cm="1">
        <f t="array" ref="AV27" xml:space="preserve"> IF(($A27-$A$3) &lt;= short_term, SUMPRODUCT($L26:$Q26, TRANSPOSE('Migration Matrix - vol'!G$65:G$70)), SUMPRODUCT($L26:$Q26, TRANSPOSE('Migration Matrix - vol'!G$77:G$82)))</f>
        <v>2387.6197648264797</v>
      </c>
      <c r="AW27" s="60" cm="1">
        <f t="array" ref="AW27" xml:space="preserve"> IF(($A27-$A$3) &lt;= short_term, SUMPRODUCT($L26:$Q26, TRANSPOSE('Migration Matrix - vol'!H$65:H$70)), SUMPRODUCT($L26:$Q26, TRANSPOSE('Migration Matrix - vol'!H$77:H$82)))</f>
        <v>9765.0552066908276</v>
      </c>
    </row>
    <row r="28" spans="1:49">
      <c r="A28">
        <f t="shared" si="2"/>
        <v>2045</v>
      </c>
      <c r="B28" s="40">
        <f>Population!B34</f>
        <v>1</v>
      </c>
      <c r="C28" s="2">
        <v>0.18</v>
      </c>
      <c r="D28" s="2">
        <v>0.15</v>
      </c>
      <c r="E28" s="2">
        <v>0.17</v>
      </c>
      <c r="F28" s="2">
        <v>0.18</v>
      </c>
      <c r="G28" s="2">
        <v>0.15</v>
      </c>
      <c r="H28" s="2">
        <v>0.17</v>
      </c>
      <c r="I28">
        <f t="shared" si="5"/>
        <v>0</v>
      </c>
      <c r="K28" s="52">
        <f>Population!L34</f>
        <v>18379116</v>
      </c>
      <c r="L28" s="53" cm="1">
        <f t="array" ref="L28">IF(($A28-$A$3) &lt;= short_term, SUMPRODUCT($L27:$Q27, TRANSPOSE('Migration Matrix - vol'!AF$65:AF$70)), SUMPRODUCT($L27:$Q27, TRANSPOSE('Migration Matrix - vol'!AF$77:AF$82)))+$K27*($B28-1)*C28</f>
        <v>6167903.5384496637</v>
      </c>
      <c r="M28" s="53" cm="1">
        <f t="array" ref="M28">IF(($A28-$A$3) &lt;= short_term, SUMPRODUCT($L27:$Q27, TRANSPOSE('Migration Matrix - vol'!AG$65:AG$70)), SUMPRODUCT($L27:$Q27, TRANSPOSE('Migration Matrix - vol'!AG$77:AG$82)))+$K27*($B28-1)*D28</f>
        <v>4013728.1179792415</v>
      </c>
      <c r="N28" s="53" cm="1">
        <f t="array" ref="N28">IF(($A28-$A$3) &lt;= short_term, SUMPRODUCT($L27:$Q27, TRANSPOSE('Migration Matrix - vol'!AH$65:AH$70)), SUMPRODUCT($L27:$Q27, TRANSPOSE('Migration Matrix - vol'!AH$77:AH$82)))+$K27*($B28-1)*E28</f>
        <v>5049501.077235179</v>
      </c>
      <c r="O28" s="53" cm="1">
        <f t="array" ref="O28">IF(($A28-$A$3) &lt;= short_term, SUMPRODUCT($L27:$Q27, TRANSPOSE('Migration Matrix - vol'!AI$65:AI$70)), SUMPRODUCT($L27:$Q27, TRANSPOSE('Migration Matrix - vol'!AI$77:AI$82)))+$K27*($B28-1)*F28</f>
        <v>1301397.5899672464</v>
      </c>
      <c r="P28" s="53" cm="1">
        <f t="array" ref="P28">IF(($A28-$A$3) &lt;= short_term, SUMPRODUCT($L27:$Q27, TRANSPOSE('Migration Matrix - vol'!AJ$65:AJ$70)), SUMPRODUCT($L27:$Q27, TRANSPOSE('Migration Matrix - vol'!AJ$77:AJ$82)))+$K27*($B28-1)*G28</f>
        <v>1242963.8255384841</v>
      </c>
      <c r="Q28" s="53" cm="1">
        <f t="array" ref="Q28">IF(($A28-$A$3) &lt;= short_term, SUMPRODUCT($L27:$Q27, TRANSPOSE('Migration Matrix - vol'!AK$65:AK$70)), SUMPRODUCT($L27:$Q27, TRANSPOSE('Migration Matrix - vol'!AK$77:AK$82)))+$K27*($B28-1)*H28</f>
        <v>603621.85083019314</v>
      </c>
      <c r="R28" s="21">
        <f t="shared" si="0"/>
        <v>0</v>
      </c>
      <c r="T28" s="40">
        <f t="shared" si="3"/>
        <v>0.33559304693705949</v>
      </c>
      <c r="U28" s="40">
        <f t="shared" si="4"/>
        <v>0.21838526499202898</v>
      </c>
      <c r="V28" s="40">
        <f t="shared" si="4"/>
        <v>0.27474123767623954</v>
      </c>
      <c r="W28" s="40">
        <f t="shared" si="4"/>
        <v>7.0808497534225578E-2</v>
      </c>
      <c r="X28" s="40">
        <f t="shared" si="4"/>
        <v>6.7629140897662518E-2</v>
      </c>
      <c r="Y28" s="40">
        <f t="shared" si="4"/>
        <v>3.2842811962783894E-2</v>
      </c>
      <c r="AB28" s="60" cm="1">
        <f t="array" ref="AB28" xml:space="preserve"> IF(($A28-$A$3) &lt;= short_term, SUMPRODUCT($L27:$Q27, TRANSPOSE('Migration Matrix - vol'!C$65:C$70)), SUMPRODUCT($L27:$Q27, TRANSPOSE('Migration Matrix - vol'!C$77:C$82)))+$K27*($B28-1)*C28</f>
        <v>3115.9195177089941</v>
      </c>
      <c r="AC28" s="60" cm="1">
        <f t="array" ref="AC28" xml:space="preserve"> IF(($A28-$A$3) &lt;= short_term, SUMPRODUCT($L27:$Q27, TRANSPOSE('Migration Matrix - vol'!D$65:D$70)), SUMPRODUCT($L27:$Q27, TRANSPOSE('Migration Matrix - vol'!D$77:D$82)))+$K27*($B28-1)*D28</f>
        <v>0</v>
      </c>
      <c r="AD28" s="60" cm="1">
        <f t="array" ref="AD28" xml:space="preserve"> IF(($A28-$A$3) &lt;= short_term, SUMPRODUCT($L27:$Q27, TRANSPOSE('Migration Matrix - vol'!E$65:E$70)), SUMPRODUCT($L27:$Q27, TRANSPOSE('Migration Matrix - vol'!E$77:E$82)))+$K27*($B28-1)*E28</f>
        <v>6767.9506497502571</v>
      </c>
      <c r="AE28" s="60" cm="1">
        <f t="array" ref="AE28" xml:space="preserve"> IF(($A28-$A$3) &lt;= short_term, SUMPRODUCT($L27:$Q27, TRANSPOSE('Migration Matrix - vol'!F$65:F$70)), SUMPRODUCT($L27:$Q27, TRANSPOSE('Migration Matrix - vol'!F$77:F$82)))+$K27*($B28-1)*F28</f>
        <v>10104.898390878734</v>
      </c>
      <c r="AF28" s="60" cm="1">
        <f t="array" ref="AF28" xml:space="preserve"> IF(($A28-$A$3) &lt;= short_term, SUMPRODUCT($L27:$Q27, TRANSPOSE('Migration Matrix - vol'!G$65:G$70)), SUMPRODUCT($L27:$Q27, TRANSPOSE('Migration Matrix - vol'!G$77:G$82)))+$K27*($B28-1)*G28</f>
        <v>2380.5601602518786</v>
      </c>
      <c r="AG28" s="60" cm="1">
        <f t="array" ref="AG28" xml:space="preserve"> IF(($A28-$A$3) &lt;= short_term, SUMPRODUCT($L27:$Q27, TRANSPOSE('Migration Matrix - vol'!H$65:H$70)), SUMPRODUCT($L27:$Q27, TRANSPOSE('Migration Matrix - vol'!H$77:H$82)))+$K27*($B28-1)*H28</f>
        <v>9753.5060598084056</v>
      </c>
      <c r="AJ28" s="60" cm="1">
        <f t="array" ref="AJ28" xml:space="preserve"> L27* IF(($A28-$A$3) &lt;= short_term, 1-INDEX('Migration Matrix - vol'!$AF$65:$AK$70, RIGHT(AJ$2,1), RIGHT(AJ$2,1)), 1-INDEX('Migration Matrix - vol'!$AF$77:$AK$82, RIGHT(AJ$2,1), RIGHT(AJ$2,1)))</f>
        <v>10956.093396123788</v>
      </c>
      <c r="AK28" s="60" cm="1">
        <f t="array" ref="AK28" xml:space="preserve"> M27* IF(($A28-$A$3) &lt;= short_term, 1-INDEX('Migration Matrix - vol'!$AF$65:$AK$70, RIGHT(AK$2,1), RIGHT(AK$2,1)), 1-INDEX('Migration Matrix - vol'!$AF$77:$AK$82, RIGHT(AK$2,1), RIGHT(AK$2,1)))</f>
        <v>11902.800801259393</v>
      </c>
      <c r="AL28" s="60" cm="1">
        <f t="array" ref="AL28" xml:space="preserve"> N27* IF(($A28-$A$3) &lt;= short_term, 1-INDEX('Migration Matrix - vol'!$AF$65:$AK$70, RIGHT(AL$2,1), RIGHT(AL$2,1)), 1-INDEX('Migration Matrix - vol'!$AF$77:$AK$82, RIGHT(AL$2,1), RIGHT(AL$2,1)))</f>
        <v>5971.1108201162997</v>
      </c>
      <c r="AM28" s="60" cm="1">
        <f t="array" ref="AM28" xml:space="preserve"> O27* IF(($A28-$A$3) &lt;= short_term, 1-INDEX('Migration Matrix - vol'!$AF$65:$AK$70, RIGHT(AM$2,1), RIGHT(AM$2,1)), 1-INDEX('Migration Matrix - vol'!$AF$77:$AK$82, RIGHT(AM$2,1), RIGHT(AM$2,1)))</f>
        <v>0</v>
      </c>
      <c r="AN28" s="60" cm="1">
        <f t="array" ref="AN28" xml:space="preserve"> P27* IF(($A28-$A$3) &lt;= short_term, 1-INDEX('Migration Matrix - vol'!$AF$65:$AK$70, RIGHT(AN$2,1), RIGHT(AN$2,1)), 1-INDEX('Migration Matrix - vol'!$AF$77:$AK$82, RIGHT(AN$2,1), RIGHT(AN$2,1)))</f>
        <v>2941.4374298284624</v>
      </c>
      <c r="AO28" s="60" cm="1">
        <f t="array" ref="AO28" xml:space="preserve"> Q27* IF(($A28-$A$3) &lt;= short_term, 1-INDEX('Migration Matrix - vol'!$AF$65:$AK$70, RIGHT(AO$2,1), RIGHT(AO$2,1)), 1-INDEX('Migration Matrix - vol'!$AF$77:$AK$82, RIGHT(AO$2,1), RIGHT(AO$2,1)))</f>
        <v>351.39233107032862</v>
      </c>
      <c r="AP28" s="61">
        <f t="shared" si="6"/>
        <v>0</v>
      </c>
      <c r="AR28" s="60" cm="1">
        <f t="array" ref="AR28" xml:space="preserve"> IF(($A28-$A$3) &lt;= short_term, SUMPRODUCT($L27:$Q27, TRANSPOSE('Migration Matrix - vol'!C$65:C$70)), SUMPRODUCT($L27:$Q27, TRANSPOSE('Migration Matrix - vol'!C$77:C$82)))</f>
        <v>3115.9195177089941</v>
      </c>
      <c r="AS28" s="60" cm="1">
        <f t="array" ref="AS28" xml:space="preserve"> IF(($A28-$A$3) &lt;= short_term, SUMPRODUCT($L27:$Q27, TRANSPOSE('Migration Matrix - vol'!D$65:D$70)), SUMPRODUCT($L27:$Q27, TRANSPOSE('Migration Matrix - vol'!D$77:D$82)))</f>
        <v>0</v>
      </c>
      <c r="AT28" s="60" cm="1">
        <f t="array" ref="AT28" xml:space="preserve"> IF(($A28-$A$3) &lt;= short_term, SUMPRODUCT($L27:$Q27, TRANSPOSE('Migration Matrix - vol'!E$65:E$70)), SUMPRODUCT($L27:$Q27, TRANSPOSE('Migration Matrix - vol'!E$77:E$82)))</f>
        <v>6767.9506497502571</v>
      </c>
      <c r="AU28" s="60" cm="1">
        <f t="array" ref="AU28" xml:space="preserve"> IF(($A28-$A$3) &lt;= short_term, SUMPRODUCT($L27:$Q27, TRANSPOSE('Migration Matrix - vol'!F$65:F$70)), SUMPRODUCT($L27:$Q27, TRANSPOSE('Migration Matrix - vol'!F$77:F$82)))</f>
        <v>10104.898390878734</v>
      </c>
      <c r="AV28" s="60" cm="1">
        <f t="array" ref="AV28" xml:space="preserve"> IF(($A28-$A$3) &lt;= short_term, SUMPRODUCT($L27:$Q27, TRANSPOSE('Migration Matrix - vol'!G$65:G$70)), SUMPRODUCT($L27:$Q27, TRANSPOSE('Migration Matrix - vol'!G$77:G$82)))</f>
        <v>2380.5601602518786</v>
      </c>
      <c r="AW28" s="60" cm="1">
        <f t="array" ref="AW28" xml:space="preserve"> IF(($A28-$A$3) &lt;= short_term, SUMPRODUCT($L27:$Q27, TRANSPOSE('Migration Matrix - vol'!H$65:H$70)), SUMPRODUCT($L27:$Q27, TRANSPOSE('Migration Matrix - vol'!H$77:H$82)))</f>
        <v>9753.5060598084056</v>
      </c>
    </row>
    <row r="29" spans="1:49">
      <c r="A29">
        <f t="shared" si="2"/>
        <v>2046</v>
      </c>
      <c r="B29" s="40">
        <f>Population!B35</f>
        <v>1</v>
      </c>
      <c r="C29" s="2">
        <v>0.18</v>
      </c>
      <c r="D29" s="2">
        <v>0.15</v>
      </c>
      <c r="E29" s="2">
        <v>0.17</v>
      </c>
      <c r="F29" s="2">
        <v>0.18</v>
      </c>
      <c r="G29" s="2">
        <v>0.15</v>
      </c>
      <c r="H29" s="2">
        <v>0.17</v>
      </c>
      <c r="I29">
        <f t="shared" si="5"/>
        <v>0</v>
      </c>
      <c r="K29" s="52">
        <f>Population!L35</f>
        <v>18379116</v>
      </c>
      <c r="L29" s="53" cm="1">
        <f t="array" ref="L29">IF(($A29-$A$3) &lt;= short_term, SUMPRODUCT($L28:$Q28, TRANSPOSE('Migration Matrix - vol'!AF$65:AF$70)), SUMPRODUCT($L28:$Q28, TRANSPOSE('Migration Matrix - vol'!AF$77:AF$82)))+$K28*($B29-1)*C29</f>
        <v>6160069.9030447993</v>
      </c>
      <c r="M29" s="53" cm="1">
        <f t="array" ref="M29">IF(($A29-$A$3) &lt;= short_term, SUMPRODUCT($L28:$Q28, TRANSPOSE('Migration Matrix - vol'!AG$65:AG$70)), SUMPRODUCT($L28:$Q28, TRANSPOSE('Migration Matrix - vol'!AG$77:AG$82)))+$K28*($B29-1)*D29</f>
        <v>4001860.5108332806</v>
      </c>
      <c r="N29" s="53" cm="1">
        <f t="array" ref="N29">IF(($A29-$A$3) &lt;= short_term, SUMPRODUCT($L28:$Q28, TRANSPOSE('Migration Matrix - vol'!AH$65:AH$70)), SUMPRODUCT($L28:$Q28, TRANSPOSE('Migration Matrix - vol'!AH$77:AH$82)))+$K28*($B29-1)*E29</f>
        <v>5050284.9679414555</v>
      </c>
      <c r="O29" s="53" cm="1">
        <f t="array" ref="O29">IF(($A29-$A$3) &lt;= short_term, SUMPRODUCT($L28:$Q28, TRANSPOSE('Migration Matrix - vol'!AI$65:AI$70)), SUMPRODUCT($L28:$Q28, TRANSPOSE('Migration Matrix - vol'!AI$77:AI$82)))+$K28*($B29-1)*F29</f>
        <v>1311496.512818137</v>
      </c>
      <c r="P29" s="53" cm="1">
        <f t="array" ref="P29">IF(($A29-$A$3) &lt;= short_term, SUMPRODUCT($L28:$Q28, TRANSPOSE('Migration Matrix - vol'!AJ$65:AJ$70)), SUMPRODUCT($L28:$Q28, TRANSPOSE('Migration Matrix - vol'!AJ$77:AJ$82)))+$K28*($B29-1)*G29</f>
        <v>1242397.2362387897</v>
      </c>
      <c r="Q29" s="53" cm="1">
        <f t="array" ref="Q29">IF(($A29-$A$3) &lt;= short_term, SUMPRODUCT($L28:$Q28, TRANSPOSE('Migration Matrix - vol'!AK$65:AK$70)), SUMPRODUCT($L28:$Q28, TRANSPOSE('Migration Matrix - vol'!AK$77:AK$82)))+$K28*($B29-1)*H29</f>
        <v>613006.86912354454</v>
      </c>
      <c r="R29" s="21">
        <f t="shared" si="0"/>
        <v>0</v>
      </c>
      <c r="T29" s="40">
        <f t="shared" si="3"/>
        <v>0.33516682211727683</v>
      </c>
      <c r="U29" s="40">
        <f t="shared" si="4"/>
        <v>0.21773955346020335</v>
      </c>
      <c r="V29" s="40">
        <f t="shared" si="4"/>
        <v>0.27478388884108756</v>
      </c>
      <c r="W29" s="40">
        <f t="shared" si="4"/>
        <v>7.1357975694703507E-2</v>
      </c>
      <c r="X29" s="40">
        <f t="shared" si="4"/>
        <v>6.7598313011288963E-2</v>
      </c>
      <c r="Y29" s="40">
        <f t="shared" si="4"/>
        <v>3.335344687543973E-2</v>
      </c>
      <c r="AB29" s="60" cm="1">
        <f t="array" ref="AB29" xml:space="preserve"> IF(($A29-$A$3) &lt;= short_term, SUMPRODUCT($L28:$Q28, TRANSPOSE('Migration Matrix - vol'!C$65:C$70)), SUMPRODUCT($L28:$Q28, TRANSPOSE('Migration Matrix - vol'!C$77:C$82)))+$K28*($B29-1)*C29</f>
        <v>3108.5491114138667</v>
      </c>
      <c r="AC29" s="60" cm="1">
        <f t="array" ref="AC29" xml:space="preserve"> IF(($A29-$A$3) &lt;= short_term, SUMPRODUCT($L28:$Q28, TRANSPOSE('Migration Matrix - vol'!D$65:D$70)), SUMPRODUCT($L28:$Q28, TRANSPOSE('Migration Matrix - vol'!D$77:D$82)))+$K28*($B29-1)*D29</f>
        <v>0</v>
      </c>
      <c r="AD29" s="60" cm="1">
        <f t="array" ref="AD29" xml:space="preserve"> IF(($A29-$A$3) &lt;= short_term, SUMPRODUCT($L28:$Q28, TRANSPOSE('Migration Matrix - vol'!E$65:E$70)), SUMPRODUCT($L28:$Q28, TRANSPOSE('Migration Matrix - vol'!E$77:E$82)))+$K28*($B29-1)*E29</f>
        <v>6755.9439501731677</v>
      </c>
      <c r="AE29" s="60" cm="1">
        <f t="array" ref="AE29" xml:space="preserve"> IF(($A29-$A$3) &lt;= short_term, SUMPRODUCT($L28:$Q28, TRANSPOSE('Migration Matrix - vol'!F$65:F$70)), SUMPRODUCT($L28:$Q28, TRANSPOSE('Migration Matrix - vol'!F$77:F$82)))+$K28*($B29-1)*F29</f>
        <v>10098.922850890582</v>
      </c>
      <c r="AF29" s="60" cm="1">
        <f t="array" ref="AF29" xml:space="preserve"> IF(($A29-$A$3) &lt;= short_term, SUMPRODUCT($L28:$Q28, TRANSPOSE('Migration Matrix - vol'!G$65:G$70)), SUMPRODUCT($L28:$Q28, TRANSPOSE('Migration Matrix - vol'!G$77:G$82)))+$K28*($B29-1)*G29</f>
        <v>2373.5214291921825</v>
      </c>
      <c r="AG29" s="60" cm="1">
        <f t="array" ref="AG29" xml:space="preserve"> IF(($A29-$A$3) &lt;= short_term, SUMPRODUCT($L28:$Q28, TRANSPOSE('Migration Matrix - vol'!H$65:H$70)), SUMPRODUCT($L28:$Q28, TRANSPOSE('Migration Matrix - vol'!H$77:H$82)))+$K28*($B29-1)*H29</f>
        <v>9741.9705721210303</v>
      </c>
      <c r="AJ29" s="60" cm="1">
        <f t="array" ref="AJ29" xml:space="preserve"> L28* IF(($A29-$A$3) &lt;= short_term, 1-INDEX('Migration Matrix - vol'!$AF$65:$AK$70, RIGHT(AJ$2,1), RIGHT(AJ$2,1)), 1-INDEX('Migration Matrix - vol'!$AF$77:$AK$82, RIGHT(AJ$2,1), RIGHT(AJ$2,1)))</f>
        <v>10942.184516277901</v>
      </c>
      <c r="AK29" s="60" cm="1">
        <f t="array" ref="AK29" xml:space="preserve"> M28* IF(($A29-$A$3) &lt;= short_term, 1-INDEX('Migration Matrix - vol'!$AF$65:$AK$70, RIGHT(AK$2,1), RIGHT(AK$2,1)), 1-INDEX('Migration Matrix - vol'!$AF$77:$AK$82, RIGHT(AK$2,1), RIGHT(AK$2,1)))</f>
        <v>11867.607145960912</v>
      </c>
      <c r="AL29" s="60" cm="1">
        <f t="array" ref="AL29" xml:space="preserve"> N28* IF(($A29-$A$3) &lt;= short_term, 1-INDEX('Migration Matrix - vol'!$AF$65:$AK$70, RIGHT(AL$2,1), RIGHT(AL$2,1)), 1-INDEX('Migration Matrix - vol'!$AF$77:$AK$82, RIGHT(AL$2,1), RIGHT(AL$2,1)))</f>
        <v>5972.0532438957252</v>
      </c>
      <c r="AM29" s="60" cm="1">
        <f t="array" ref="AM29" xml:space="preserve"> O28* IF(($A29-$A$3) &lt;= short_term, 1-INDEX('Migration Matrix - vol'!$AF$65:$AK$70, RIGHT(AM$2,1), RIGHT(AM$2,1)), 1-INDEX('Migration Matrix - vol'!$AF$77:$AK$82, RIGHT(AM$2,1), RIGHT(AM$2,1)))</f>
        <v>0</v>
      </c>
      <c r="AN29" s="60" cm="1">
        <f t="array" ref="AN29" xml:space="preserve"> P28* IF(($A29-$A$3) &lt;= short_term, 1-INDEX('Migration Matrix - vol'!$AF$65:$AK$70, RIGHT(AN$2,1), RIGHT(AN$2,1)), 1-INDEX('Migration Matrix - vol'!$AF$77:$AK$82, RIGHT(AN$2,1), RIGHT(AN$2,1)))</f>
        <v>2940.1107288867379</v>
      </c>
      <c r="AO29" s="60" cm="1">
        <f t="array" ref="AO29" xml:space="preserve"> Q28* IF(($A29-$A$3) &lt;= short_term, 1-INDEX('Migration Matrix - vol'!$AF$65:$AK$70, RIGHT(AO$2,1), RIGHT(AO$2,1)), 1-INDEX('Migration Matrix - vol'!$AF$77:$AK$82, RIGHT(AO$2,1), RIGHT(AO$2,1)))</f>
        <v>356.95227876955073</v>
      </c>
      <c r="AP29" s="61">
        <f t="shared" si="6"/>
        <v>0</v>
      </c>
      <c r="AR29" s="60" cm="1">
        <f t="array" ref="AR29" xml:space="preserve"> IF(($A29-$A$3) &lt;= short_term, SUMPRODUCT($L28:$Q28, TRANSPOSE('Migration Matrix - vol'!C$65:C$70)), SUMPRODUCT($L28:$Q28, TRANSPOSE('Migration Matrix - vol'!C$77:C$82)))</f>
        <v>3108.5491114138667</v>
      </c>
      <c r="AS29" s="60" cm="1">
        <f t="array" ref="AS29" xml:space="preserve"> IF(($A29-$A$3) &lt;= short_term, SUMPRODUCT($L28:$Q28, TRANSPOSE('Migration Matrix - vol'!D$65:D$70)), SUMPRODUCT($L28:$Q28, TRANSPOSE('Migration Matrix - vol'!D$77:D$82)))</f>
        <v>0</v>
      </c>
      <c r="AT29" s="60" cm="1">
        <f t="array" ref="AT29" xml:space="preserve"> IF(($A29-$A$3) &lt;= short_term, SUMPRODUCT($L28:$Q28, TRANSPOSE('Migration Matrix - vol'!E$65:E$70)), SUMPRODUCT($L28:$Q28, TRANSPOSE('Migration Matrix - vol'!E$77:E$82)))</f>
        <v>6755.9439501731677</v>
      </c>
      <c r="AU29" s="60" cm="1">
        <f t="array" ref="AU29" xml:space="preserve"> IF(($A29-$A$3) &lt;= short_term, SUMPRODUCT($L28:$Q28, TRANSPOSE('Migration Matrix - vol'!F$65:F$70)), SUMPRODUCT($L28:$Q28, TRANSPOSE('Migration Matrix - vol'!F$77:F$82)))</f>
        <v>10098.922850890582</v>
      </c>
      <c r="AV29" s="60" cm="1">
        <f t="array" ref="AV29" xml:space="preserve"> IF(($A29-$A$3) &lt;= short_term, SUMPRODUCT($L28:$Q28, TRANSPOSE('Migration Matrix - vol'!G$65:G$70)), SUMPRODUCT($L28:$Q28, TRANSPOSE('Migration Matrix - vol'!G$77:G$82)))</f>
        <v>2373.5214291921825</v>
      </c>
      <c r="AW29" s="60" cm="1">
        <f t="array" ref="AW29" xml:space="preserve"> IF(($A29-$A$3) &lt;= short_term, SUMPRODUCT($L28:$Q28, TRANSPOSE('Migration Matrix - vol'!H$65:H$70)), SUMPRODUCT($L28:$Q28, TRANSPOSE('Migration Matrix - vol'!H$77:H$82)))</f>
        <v>9741.9705721210303</v>
      </c>
    </row>
    <row r="30" spans="1:49">
      <c r="A30">
        <f t="shared" si="2"/>
        <v>2047</v>
      </c>
      <c r="B30" s="40">
        <f>Population!B36</f>
        <v>1</v>
      </c>
      <c r="C30" s="2">
        <v>0.18</v>
      </c>
      <c r="D30" s="2">
        <v>0.15</v>
      </c>
      <c r="E30" s="2">
        <v>0.17</v>
      </c>
      <c r="F30" s="2">
        <v>0.18</v>
      </c>
      <c r="G30" s="2">
        <v>0.15</v>
      </c>
      <c r="H30" s="2">
        <v>0.17</v>
      </c>
      <c r="I30">
        <f t="shared" si="5"/>
        <v>0</v>
      </c>
      <c r="K30" s="52">
        <f>Population!L36</f>
        <v>18379116</v>
      </c>
      <c r="L30" s="53" cm="1">
        <f t="array" ref="L30">IF(($A30-$A$3) &lt;= short_term, SUMPRODUCT($L29:$Q29, TRANSPOSE('Migration Matrix - vol'!AF$65:AF$70)), SUMPRODUCT($L29:$Q29, TRANSPOSE('Migration Matrix - vol'!AF$77:AF$82)))+$K29*($B30-1)*C30</f>
        <v>6152242.8119478738</v>
      </c>
      <c r="M30" s="53" cm="1">
        <f t="array" ref="M30">IF(($A30-$A$3) &lt;= short_term, SUMPRODUCT($L29:$Q29, TRANSPOSE('Migration Matrix - vol'!AG$65:AG$70)), SUMPRODUCT($L29:$Q29, TRANSPOSE('Migration Matrix - vol'!AG$77:AG$82)))+$K29*($B30-1)*D30</f>
        <v>3990027.9932836331</v>
      </c>
      <c r="N30" s="53" cm="1">
        <f t="array" ref="N30">IF(($A30-$A$3) &lt;= short_term, SUMPRODUCT($L29:$Q29, TRANSPOSE('Migration Matrix - vol'!AH$65:AH$70)), SUMPRODUCT($L29:$Q29, TRANSPOSE('Migration Matrix - vol'!AH$77:AH$82)))+$K29*($B30-1)*E30</f>
        <v>5051055.9461398404</v>
      </c>
      <c r="O30" s="53" cm="1">
        <f t="array" ref="O30">IF(($A30-$A$3) &lt;= short_term, SUMPRODUCT($L29:$Q29, TRANSPOSE('Migration Matrix - vol'!AI$65:AI$70)), SUMPRODUCT($L29:$Q29, TRANSPOSE('Migration Matrix - vol'!AI$77:AI$82)))+$K29*($B30-1)*F30</f>
        <v>1321589.4636626798</v>
      </c>
      <c r="P30" s="53" cm="1">
        <f t="array" ref="P30">IF(($A30-$A$3) &lt;= short_term, SUMPRODUCT($L29:$Q29, TRANSPOSE('Migration Matrix - vol'!AJ$65:AJ$70)), SUMPRODUCT($L29:$Q29, TRANSPOSE('Migration Matrix - vol'!AJ$77:AJ$82)))+$K29*($B30-1)*G30</f>
        <v>1241824.9692320293</v>
      </c>
      <c r="Q30" s="53" cm="1">
        <f t="array" ref="Q30">IF(($A30-$A$3) &lt;= short_term, SUMPRODUCT($L29:$Q29, TRANSPOSE('Migration Matrix - vol'!AK$65:AK$70)), SUMPRODUCT($L29:$Q29, TRANSPOSE('Migration Matrix - vol'!AK$77:AK$82)))+$K29*($B30-1)*H30</f>
        <v>622374.81573394954</v>
      </c>
      <c r="R30" s="21">
        <f t="shared" si="0"/>
        <v>0</v>
      </c>
      <c r="T30" s="40">
        <f t="shared" si="3"/>
        <v>0.33474095337054682</v>
      </c>
      <c r="U30" s="40">
        <f t="shared" si="4"/>
        <v>0.21709575113860924</v>
      </c>
      <c r="V30" s="40">
        <f t="shared" si="4"/>
        <v>0.27482583744179201</v>
      </c>
      <c r="W30" s="40">
        <f t="shared" si="4"/>
        <v>7.1907128920818561E-2</v>
      </c>
      <c r="X30" s="40">
        <f t="shared" si="4"/>
        <v>6.7567176203253129E-2</v>
      </c>
      <c r="Y30" s="40">
        <f t="shared" si="4"/>
        <v>3.3863152924980142E-2</v>
      </c>
      <c r="AB30" s="60" cm="1">
        <f t="array" ref="AB30" xml:space="preserve"> IF(($A30-$A$3) &lt;= short_term, SUMPRODUCT($L29:$Q29, TRANSPOSE('Migration Matrix - vol'!C$65:C$70)), SUMPRODUCT($L29:$Q29, TRANSPOSE('Migration Matrix - vol'!C$77:C$82)))+$K29*($B30-1)*C30</f>
        <v>3101.1961391020786</v>
      </c>
      <c r="AC30" s="60" cm="1">
        <f t="array" ref="AC30" xml:space="preserve"> IF(($A30-$A$3) &lt;= short_term, SUMPRODUCT($L29:$Q29, TRANSPOSE('Migration Matrix - vol'!D$65:D$70)), SUMPRODUCT($L29:$Q29, TRANSPOSE('Migration Matrix - vol'!D$77:D$82)))+$K29*($B30-1)*D30</f>
        <v>0</v>
      </c>
      <c r="AD30" s="60" cm="1">
        <f t="array" ref="AD30" xml:space="preserve"> IF(($A30-$A$3) &lt;= short_term, SUMPRODUCT($L29:$Q29, TRANSPOSE('Migration Matrix - vol'!E$65:E$70)), SUMPRODUCT($L29:$Q29, TRANSPOSE('Migration Matrix - vol'!E$77:E$82)))+$K29*($B30-1)*E30</f>
        <v>6743.9585511111372</v>
      </c>
      <c r="AE30" s="60" cm="1">
        <f t="array" ref="AE30" xml:space="preserve"> IF(($A30-$A$3) &lt;= short_term, SUMPRODUCT($L29:$Q29, TRANSPOSE('Migration Matrix - vol'!F$65:F$70)), SUMPRODUCT($L29:$Q29, TRANSPOSE('Migration Matrix - vol'!F$77:F$82)))+$K29*($B30-1)*F30</f>
        <v>10092.950844542922</v>
      </c>
      <c r="AF30" s="60" cm="1">
        <f t="array" ref="AF30" xml:space="preserve"> IF(($A30-$A$3) &lt;= short_term, SUMPRODUCT($L29:$Q29, TRANSPOSE('Migration Matrix - vol'!G$65:G$70)), SUMPRODUCT($L29:$Q29, TRANSPOSE('Migration Matrix - vol'!G$77:G$82)))+$K29*($B30-1)*G30</f>
        <v>2366.503509929541</v>
      </c>
      <c r="AG30" s="60" cm="1">
        <f t="array" ref="AG30" xml:space="preserve"> IF(($A30-$A$3) &lt;= short_term, SUMPRODUCT($L29:$Q29, TRANSPOSE('Migration Matrix - vol'!H$65:H$70)), SUMPRODUCT($L29:$Q29, TRANSPOSE('Migration Matrix - vol'!H$77:H$82)))+$K29*($B30-1)*H30</f>
        <v>9730.4487274739495</v>
      </c>
      <c r="AJ30" s="60" cm="1">
        <f t="array" ref="AJ30" xml:space="preserve"> L29* IF(($A30-$A$3) &lt;= short_term, 1-INDEX('Migration Matrix - vol'!$AF$65:$AK$70, RIGHT(AJ$2,1), RIGHT(AJ$2,1)), 1-INDEX('Migration Matrix - vol'!$AF$77:$AK$82, RIGHT(AJ$2,1), RIGHT(AJ$2,1)))</f>
        <v>10928.287236027176</v>
      </c>
      <c r="AK30" s="60" cm="1">
        <f t="array" ref="AK30" xml:space="preserve"> M29* IF(($A30-$A$3) &lt;= short_term, 1-INDEX('Migration Matrix - vol'!$AF$65:$AK$70, RIGHT(AK$2,1), RIGHT(AK$2,1)), 1-INDEX('Migration Matrix - vol'!$AF$77:$AK$82, RIGHT(AK$2,1), RIGHT(AK$2,1)))</f>
        <v>11832.517549647706</v>
      </c>
      <c r="AL30" s="60" cm="1">
        <f t="array" ref="AL30" xml:space="preserve"> N29* IF(($A30-$A$3) &lt;= short_term, 1-INDEX('Migration Matrix - vol'!$AF$65:$AK$70, RIGHT(AL$2,1), RIGHT(AL$2,1)), 1-INDEX('Migration Matrix - vol'!$AF$77:$AK$82, RIGHT(AL$2,1), RIGHT(AL$2,1)))</f>
        <v>5972.9803527256227</v>
      </c>
      <c r="AM30" s="60" cm="1">
        <f t="array" ref="AM30" xml:space="preserve"> O29* IF(($A30-$A$3) &lt;= short_term, 1-INDEX('Migration Matrix - vol'!$AF$65:$AK$70, RIGHT(AM$2,1), RIGHT(AM$2,1)), 1-INDEX('Migration Matrix - vol'!$AF$77:$AK$82, RIGHT(AM$2,1), RIGHT(AM$2,1)))</f>
        <v>0</v>
      </c>
      <c r="AN30" s="60" cm="1">
        <f t="array" ref="AN30" xml:space="preserve"> P29* IF(($A30-$A$3) &lt;= short_term, 1-INDEX('Migration Matrix - vol'!$AF$65:$AK$70, RIGHT(AN$2,1), RIGHT(AN$2,1)), 1-INDEX('Migration Matrix - vol'!$AF$77:$AK$82, RIGHT(AN$2,1), RIGHT(AN$2,1)))</f>
        <v>2938.7705166901501</v>
      </c>
      <c r="AO30" s="60" cm="1">
        <f t="array" ref="AO30" xml:space="preserve"> Q29* IF(($A30-$A$3) &lt;= short_term, 1-INDEX('Migration Matrix - vol'!$AF$65:$AK$70, RIGHT(AO$2,1), RIGHT(AO$2,1)), 1-INDEX('Migration Matrix - vol'!$AF$77:$AK$82, RIGHT(AO$2,1), RIGHT(AO$2,1)))</f>
        <v>362.50211706897323</v>
      </c>
      <c r="AP30" s="61">
        <f t="shared" si="6"/>
        <v>0</v>
      </c>
      <c r="AR30" s="60" cm="1">
        <f t="array" ref="AR30" xml:space="preserve"> IF(($A30-$A$3) &lt;= short_term, SUMPRODUCT($L29:$Q29, TRANSPOSE('Migration Matrix - vol'!C$65:C$70)), SUMPRODUCT($L29:$Q29, TRANSPOSE('Migration Matrix - vol'!C$77:C$82)))</f>
        <v>3101.1961391020786</v>
      </c>
      <c r="AS30" s="60" cm="1">
        <f t="array" ref="AS30" xml:space="preserve"> IF(($A30-$A$3) &lt;= short_term, SUMPRODUCT($L29:$Q29, TRANSPOSE('Migration Matrix - vol'!D$65:D$70)), SUMPRODUCT($L29:$Q29, TRANSPOSE('Migration Matrix - vol'!D$77:D$82)))</f>
        <v>0</v>
      </c>
      <c r="AT30" s="60" cm="1">
        <f t="array" ref="AT30" xml:space="preserve"> IF(($A30-$A$3) &lt;= short_term, SUMPRODUCT($L29:$Q29, TRANSPOSE('Migration Matrix - vol'!E$65:E$70)), SUMPRODUCT($L29:$Q29, TRANSPOSE('Migration Matrix - vol'!E$77:E$82)))</f>
        <v>6743.9585511111372</v>
      </c>
      <c r="AU30" s="60" cm="1">
        <f t="array" ref="AU30" xml:space="preserve"> IF(($A30-$A$3) &lt;= short_term, SUMPRODUCT($L29:$Q29, TRANSPOSE('Migration Matrix - vol'!F$65:F$70)), SUMPRODUCT($L29:$Q29, TRANSPOSE('Migration Matrix - vol'!F$77:F$82)))</f>
        <v>10092.950844542922</v>
      </c>
      <c r="AV30" s="60" cm="1">
        <f t="array" ref="AV30" xml:space="preserve"> IF(($A30-$A$3) &lt;= short_term, SUMPRODUCT($L29:$Q29, TRANSPOSE('Migration Matrix - vol'!G$65:G$70)), SUMPRODUCT($L29:$Q29, TRANSPOSE('Migration Matrix - vol'!G$77:G$82)))</f>
        <v>2366.503509929541</v>
      </c>
      <c r="AW30" s="60" cm="1">
        <f t="array" ref="AW30" xml:space="preserve"> IF(($A30-$A$3) &lt;= short_term, SUMPRODUCT($L29:$Q29, TRANSPOSE('Migration Matrix - vol'!H$65:H$70)), SUMPRODUCT($L29:$Q29, TRANSPOSE('Migration Matrix - vol'!H$77:H$82)))</f>
        <v>9730.4487274739495</v>
      </c>
    </row>
    <row r="31" spans="1:49">
      <c r="A31">
        <f t="shared" si="2"/>
        <v>2048</v>
      </c>
      <c r="B31" s="40">
        <f>Population!B37</f>
        <v>1</v>
      </c>
      <c r="C31" s="2">
        <v>0.18</v>
      </c>
      <c r="D31" s="2">
        <v>0.15</v>
      </c>
      <c r="E31" s="2">
        <v>0.17</v>
      </c>
      <c r="F31" s="2">
        <v>0.18</v>
      </c>
      <c r="G31" s="2">
        <v>0.15</v>
      </c>
      <c r="H31" s="2">
        <v>0.17</v>
      </c>
      <c r="I31">
        <f t="shared" si="5"/>
        <v>0</v>
      </c>
      <c r="K31" s="52">
        <f>Population!L37</f>
        <v>18379116</v>
      </c>
      <c r="L31" s="53" cm="1">
        <f t="array" ref="L31">IF(($A31-$A$3) &lt;= short_term, SUMPRODUCT($L30:$Q30, TRANSPOSE('Migration Matrix - vol'!AF$65:AF$70)), SUMPRODUCT($L30:$Q30, TRANSPOSE('Migration Matrix - vol'!AF$77:AF$82)))+$K30*($B31-1)*C31</f>
        <v>6144422.2709416868</v>
      </c>
      <c r="M31" s="53" cm="1">
        <f t="array" ref="M31">IF(($A31-$A$3) &lt;= short_term, SUMPRODUCT($L30:$Q30, TRANSPOSE('Migration Matrix - vol'!AG$65:AG$70)), SUMPRODUCT($L30:$Q30, TRANSPOSE('Migration Matrix - vol'!AG$77:AG$82)))+$K30*($B31-1)*D31</f>
        <v>3978230.4615789903</v>
      </c>
      <c r="N31" s="53" cm="1">
        <f t="array" ref="N31">IF(($A31-$A$3) &lt;= short_term, SUMPRODUCT($L30:$Q30, TRANSPOSE('Migration Matrix - vol'!AH$65:AH$70)), SUMPRODUCT($L30:$Q30, TRANSPOSE('Migration Matrix - vol'!AH$77:AH$82)))+$K30*($B31-1)*E31</f>
        <v>5051814.0483647054</v>
      </c>
      <c r="O31" s="53" cm="1">
        <f t="array" ref="O31">IF(($A31-$A$3) &lt;= short_term, SUMPRODUCT($L30:$Q30, TRANSPOSE('Migration Matrix - vol'!AI$65:AI$70)), SUMPRODUCT($L30:$Q30, TRANSPOSE('Migration Matrix - vol'!AI$77:AI$82)))+$K30*($B31-1)*F31</f>
        <v>1331676.4460324259</v>
      </c>
      <c r="P31" s="53" cm="1">
        <f t="array" ref="P31">IF(($A31-$A$3) &lt;= short_term, SUMPRODUCT($L30:$Q30, TRANSPOSE('Migration Matrix - vol'!AJ$65:AJ$70)), SUMPRODUCT($L30:$Q30, TRANSPOSE('Migration Matrix - vol'!AJ$77:AJ$82)))+$K30*($B31-1)*G31</f>
        <v>1241247.0586985312</v>
      </c>
      <c r="Q31" s="53" cm="1">
        <f t="array" ref="Q31">IF(($A31-$A$3) &lt;= short_term, SUMPRODUCT($L30:$Q30, TRANSPOSE('Migration Matrix - vol'!AK$65:AK$70)), SUMPRODUCT($L30:$Q30, TRANSPOSE('Migration Matrix - vol'!AK$77:AK$82)))+$K30*($B31-1)*H31</f>
        <v>631725.7143836664</v>
      </c>
      <c r="R31" s="21">
        <f t="shared" si="0"/>
        <v>0</v>
      </c>
      <c r="T31" s="40">
        <f t="shared" si="3"/>
        <v>0.33431544101150923</v>
      </c>
      <c r="U31" s="40">
        <f t="shared" si="4"/>
        <v>0.21645385238218146</v>
      </c>
      <c r="V31" s="40">
        <f t="shared" si="4"/>
        <v>0.27486708546617283</v>
      </c>
      <c r="W31" s="40">
        <f t="shared" si="4"/>
        <v>7.2455957404720966E-2</v>
      </c>
      <c r="X31" s="40">
        <f t="shared" si="4"/>
        <v>6.7535732333292367E-2</v>
      </c>
      <c r="Y31" s="40">
        <f t="shared" si="4"/>
        <v>3.4371931402123274E-2</v>
      </c>
      <c r="AB31" s="60" cm="1">
        <f t="array" ref="AB31" xml:space="preserve"> IF(($A31-$A$3) &lt;= short_term, SUMPRODUCT($L30:$Q30, TRANSPOSE('Migration Matrix - vol'!C$65:C$70)), SUMPRODUCT($L30:$Q30, TRANSPOSE('Migration Matrix - vol'!C$77:C$82)))+$K30*($B31-1)*C31</f>
        <v>3093.8605595352269</v>
      </c>
      <c r="AC31" s="60" cm="1">
        <f t="array" ref="AC31" xml:space="preserve"> IF(($A31-$A$3) &lt;= short_term, SUMPRODUCT($L30:$Q30, TRANSPOSE('Migration Matrix - vol'!D$65:D$70)), SUMPRODUCT($L30:$Q30, TRANSPOSE('Migration Matrix - vol'!D$77:D$82)))+$K30*($B31-1)*D31</f>
        <v>0</v>
      </c>
      <c r="AD31" s="60" cm="1">
        <f t="array" ref="AD31" xml:space="preserve"> IF(($A31-$A$3) &lt;= short_term, SUMPRODUCT($L30:$Q30, TRANSPOSE('Migration Matrix - vol'!E$65:E$70)), SUMPRODUCT($L30:$Q30, TRANSPOSE('Migration Matrix - vol'!E$77:E$82)))+$K30*($B31-1)*E31</f>
        <v>6731.9944147759352</v>
      </c>
      <c r="AE31" s="60" cm="1">
        <f t="array" ref="AE31" xml:space="preserve"> IF(($A31-$A$3) &lt;= short_term, SUMPRODUCT($L30:$Q30, TRANSPOSE('Migration Matrix - vol'!F$65:F$70)), SUMPRODUCT($L30:$Q30, TRANSPOSE('Migration Matrix - vol'!F$77:F$82)))+$K30*($B31-1)*F31</f>
        <v>10086.982369746134</v>
      </c>
      <c r="AF31" s="60" cm="1">
        <f t="array" ref="AF31" xml:space="preserve"> IF(($A31-$A$3) &lt;= short_term, SUMPRODUCT($L30:$Q30, TRANSPOSE('Migration Matrix - vol'!G$65:G$70)), SUMPRODUCT($L30:$Q30, TRANSPOSE('Migration Matrix - vol'!G$77:G$82)))+$K30*($B31-1)*G31</f>
        <v>2359.5063409285872</v>
      </c>
      <c r="AG31" s="60" cm="1">
        <f t="array" ref="AG31" xml:space="preserve"> IF(($A31-$A$3) &lt;= short_term, SUMPRODUCT($L30:$Q30, TRANSPOSE('Migration Matrix - vol'!H$65:H$70)), SUMPRODUCT($L30:$Q30, TRANSPOSE('Migration Matrix - vol'!H$77:H$82)))+$K30*($B31-1)*H31</f>
        <v>9718.9405097315139</v>
      </c>
      <c r="AJ31" s="60" cm="1">
        <f t="array" ref="AJ31" xml:space="preserve"> L30* IF(($A31-$A$3) &lt;= short_term, 1-INDEX('Migration Matrix - vol'!$AF$65:$AK$70, RIGHT(AJ$2,1), RIGHT(AJ$2,1)), 1-INDEX('Migration Matrix - vol'!$AF$77:$AK$82, RIGHT(AJ$2,1), RIGHT(AJ$2,1)))</f>
        <v>10914.401565722124</v>
      </c>
      <c r="AK31" s="60" cm="1">
        <f t="array" ref="AK31" xml:space="preserve"> M30* IF(($A31-$A$3) &lt;= short_term, 1-INDEX('Migration Matrix - vol'!$AF$65:$AK$70, RIGHT(AK$2,1), RIGHT(AK$2,1)), 1-INDEX('Migration Matrix - vol'!$AF$77:$AK$82, RIGHT(AK$2,1), RIGHT(AK$2,1)))</f>
        <v>11797.531704642935</v>
      </c>
      <c r="AL31" s="60" cm="1">
        <f t="array" ref="AL31" xml:space="preserve"> N30* IF(($A31-$A$3) &lt;= short_term, 1-INDEX('Migration Matrix - vol'!$AF$65:$AK$70, RIGHT(AL$2,1), RIGHT(AL$2,1)), 1-INDEX('Migration Matrix - vol'!$AF$77:$AK$82, RIGHT(AL$2,1), RIGHT(AL$2,1)))</f>
        <v>5973.8921899111601</v>
      </c>
      <c r="AM31" s="60" cm="1">
        <f t="array" ref="AM31" xml:space="preserve"> O30* IF(($A31-$A$3) &lt;= short_term, 1-INDEX('Migration Matrix - vol'!$AF$65:$AK$70, RIGHT(AM$2,1), RIGHT(AM$2,1)), 1-INDEX('Migration Matrix - vol'!$AF$77:$AK$82, RIGHT(AM$2,1), RIGHT(AM$2,1)))</f>
        <v>0</v>
      </c>
      <c r="AN31" s="60" cm="1">
        <f t="array" ref="AN31" xml:space="preserve"> P30* IF(($A31-$A$3) &lt;= short_term, 1-INDEX('Migration Matrix - vol'!$AF$65:$AK$70, RIGHT(AN$2,1), RIGHT(AN$2,1)), 1-INDEX('Migration Matrix - vol'!$AF$77:$AK$82, RIGHT(AN$2,1), RIGHT(AN$2,1)))</f>
        <v>2937.4168744265585</v>
      </c>
      <c r="AO31" s="60" cm="1">
        <f t="array" ref="AO31" xml:space="preserve"> Q30* IF(($A31-$A$3) &lt;= short_term, 1-INDEX('Migration Matrix - vol'!$AF$65:$AK$70, RIGHT(AO$2,1), RIGHT(AO$2,1)), 1-INDEX('Migration Matrix - vol'!$AF$77:$AK$82, RIGHT(AO$2,1), RIGHT(AO$2,1)))</f>
        <v>368.04186001462125</v>
      </c>
      <c r="AP31" s="61">
        <f t="shared" si="6"/>
        <v>0</v>
      </c>
      <c r="AR31" s="60" cm="1">
        <f t="array" ref="AR31" xml:space="preserve"> IF(($A31-$A$3) &lt;= short_term, SUMPRODUCT($L30:$Q30, TRANSPOSE('Migration Matrix - vol'!C$65:C$70)), SUMPRODUCT($L30:$Q30, TRANSPOSE('Migration Matrix - vol'!C$77:C$82)))</f>
        <v>3093.8605595352269</v>
      </c>
      <c r="AS31" s="60" cm="1">
        <f t="array" ref="AS31" xml:space="preserve"> IF(($A31-$A$3) &lt;= short_term, SUMPRODUCT($L30:$Q30, TRANSPOSE('Migration Matrix - vol'!D$65:D$70)), SUMPRODUCT($L30:$Q30, TRANSPOSE('Migration Matrix - vol'!D$77:D$82)))</f>
        <v>0</v>
      </c>
      <c r="AT31" s="60" cm="1">
        <f t="array" ref="AT31" xml:space="preserve"> IF(($A31-$A$3) &lt;= short_term, SUMPRODUCT($L30:$Q30, TRANSPOSE('Migration Matrix - vol'!E$65:E$70)), SUMPRODUCT($L30:$Q30, TRANSPOSE('Migration Matrix - vol'!E$77:E$82)))</f>
        <v>6731.9944147759352</v>
      </c>
      <c r="AU31" s="60" cm="1">
        <f t="array" ref="AU31" xml:space="preserve"> IF(($A31-$A$3) &lt;= short_term, SUMPRODUCT($L30:$Q30, TRANSPOSE('Migration Matrix - vol'!F$65:F$70)), SUMPRODUCT($L30:$Q30, TRANSPOSE('Migration Matrix - vol'!F$77:F$82)))</f>
        <v>10086.982369746134</v>
      </c>
      <c r="AV31" s="60" cm="1">
        <f t="array" ref="AV31" xml:space="preserve"> IF(($A31-$A$3) &lt;= short_term, SUMPRODUCT($L30:$Q30, TRANSPOSE('Migration Matrix - vol'!G$65:G$70)), SUMPRODUCT($L30:$Q30, TRANSPOSE('Migration Matrix - vol'!G$77:G$82)))</f>
        <v>2359.5063409285872</v>
      </c>
      <c r="AW31" s="60" cm="1">
        <f t="array" ref="AW31" xml:space="preserve"> IF(($A31-$A$3) &lt;= short_term, SUMPRODUCT($L30:$Q30, TRANSPOSE('Migration Matrix - vol'!H$65:H$70)), SUMPRODUCT($L30:$Q30, TRANSPOSE('Migration Matrix - vol'!H$77:H$82)))</f>
        <v>9718.9405097315139</v>
      </c>
    </row>
    <row r="32" spans="1:49">
      <c r="A32">
        <f t="shared" si="2"/>
        <v>2049</v>
      </c>
      <c r="B32" s="40">
        <f>Population!B38</f>
        <v>1</v>
      </c>
      <c r="C32" s="2">
        <v>0.18</v>
      </c>
      <c r="D32" s="2">
        <v>0.15</v>
      </c>
      <c r="E32" s="2">
        <v>0.17</v>
      </c>
      <c r="F32" s="2">
        <v>0.18</v>
      </c>
      <c r="G32" s="2">
        <v>0.15</v>
      </c>
      <c r="H32" s="2">
        <v>0.17</v>
      </c>
      <c r="I32">
        <f t="shared" si="5"/>
        <v>0</v>
      </c>
      <c r="K32" s="52">
        <f>Population!L38</f>
        <v>18379116</v>
      </c>
      <c r="L32" s="53" cm="1">
        <f t="array" ref="L32">IF(($A32-$A$3) &lt;= short_term, SUMPRODUCT($L31:$Q31, TRANSPOSE('Migration Matrix - vol'!AF$65:AF$70)), SUMPRODUCT($L31:$Q31, TRANSPOSE('Migration Matrix - vol'!AF$77:AF$82)))+$K31*($B32-1)*C32</f>
        <v>6136608.2857576367</v>
      </c>
      <c r="M32" s="53" cm="1">
        <f t="array" ref="M32">IF(($A32-$A$3) &lt;= short_term, SUMPRODUCT($L31:$Q31, TRANSPOSE('Migration Matrix - vol'!AG$65:AG$70)), SUMPRODUCT($L31:$Q31, TRANSPOSE('Migration Matrix - vol'!AG$77:AG$82)))+$K31*($B32-1)*D32</f>
        <v>3966467.8122748109</v>
      </c>
      <c r="N32" s="53" cm="1">
        <f t="array" ref="N32">IF(($A32-$A$3) &lt;= short_term, SUMPRODUCT($L31:$Q31, TRANSPOSE('Migration Matrix - vol'!AH$65:AH$70)), SUMPRODUCT($L31:$Q31, TRANSPOSE('Migration Matrix - vol'!AH$77:AH$82)))+$K31*($B32-1)*E32</f>
        <v>5052559.3110694895</v>
      </c>
      <c r="O32" s="53" cm="1">
        <f t="array" ref="O32">IF(($A32-$A$3) &lt;= short_term, SUMPRODUCT($L31:$Q31, TRANSPOSE('Migration Matrix - vol'!AI$65:AI$70)), SUMPRODUCT($L31:$Q31, TRANSPOSE('Migration Matrix - vol'!AI$77:AI$82)))+$K31*($B32-1)*F32</f>
        <v>1341757.4634568377</v>
      </c>
      <c r="P32" s="53" cm="1">
        <f t="array" ref="P32">IF(($A32-$A$3) &lt;= short_term, SUMPRODUCT($L31:$Q31, TRANSPOSE('Migration Matrix - vol'!AJ$65:AJ$70)), SUMPRODUCT($L31:$Q31, TRANSPOSE('Migration Matrix - vol'!AJ$77:AJ$82)))+$K31*($B32-1)*G32</f>
        <v>1240663.5386764209</v>
      </c>
      <c r="Q32" s="53" cm="1">
        <f t="array" ref="Q32">IF(($A32-$A$3) &lt;= short_term, SUMPRODUCT($L31:$Q31, TRANSPOSE('Migration Matrix - vol'!AK$65:AK$70)), SUMPRODUCT($L31:$Q31, TRANSPOSE('Migration Matrix - vol'!AK$77:AK$82)))+$K31*($B32-1)*H32</f>
        <v>641059.58876480884</v>
      </c>
      <c r="R32" s="21">
        <f t="shared" si="0"/>
        <v>0</v>
      </c>
      <c r="T32" s="40">
        <f t="shared" si="3"/>
        <v>0.33389028535200688</v>
      </c>
      <c r="U32" s="40">
        <f t="shared" si="4"/>
        <v>0.21581385156254579</v>
      </c>
      <c r="V32" s="40">
        <f t="shared" si="4"/>
        <v>0.27490763489764625</v>
      </c>
      <c r="W32" s="40">
        <f t="shared" si="4"/>
        <v>7.3004461338447263E-2</v>
      </c>
      <c r="X32" s="40">
        <f t="shared" si="4"/>
        <v>6.7503983253406785E-2</v>
      </c>
      <c r="Y32" s="40">
        <f t="shared" si="4"/>
        <v>3.4879783595947088E-2</v>
      </c>
      <c r="AB32" s="60" cm="1">
        <f t="array" ref="AB32" xml:space="preserve"> IF(($A32-$A$3) &lt;= short_term, SUMPRODUCT($L31:$Q31, TRANSPOSE('Migration Matrix - vol'!C$65:C$70)), SUMPRODUCT($L31:$Q31, TRANSPOSE('Migration Matrix - vol'!C$77:C$82)))+$K31*($B32-1)*C32</f>
        <v>3086.5423315724556</v>
      </c>
      <c r="AC32" s="60" cm="1">
        <f t="array" ref="AC32" xml:space="preserve"> IF(($A32-$A$3) &lt;= short_term, SUMPRODUCT($L31:$Q31, TRANSPOSE('Migration Matrix - vol'!D$65:D$70)), SUMPRODUCT($L31:$Q31, TRANSPOSE('Migration Matrix - vol'!D$77:D$82)))+$K31*($B32-1)*D32</f>
        <v>0</v>
      </c>
      <c r="AD32" s="60" cm="1">
        <f t="array" ref="AD32" xml:space="preserve"> IF(($A32-$A$3) &lt;= short_term, SUMPRODUCT($L31:$Q31, TRANSPOSE('Migration Matrix - vol'!E$65:E$70)), SUMPRODUCT($L31:$Q31, TRANSPOSE('Migration Matrix - vol'!E$77:E$82)))+$K31*($B32-1)*E32</f>
        <v>6720.0515034463679</v>
      </c>
      <c r="AE32" s="60" cm="1">
        <f t="array" ref="AE32" xml:space="preserve"> IF(($A32-$A$3) &lt;= short_term, SUMPRODUCT($L31:$Q31, TRANSPOSE('Migration Matrix - vol'!F$65:F$70)), SUMPRODUCT($L31:$Q31, TRANSPOSE('Migration Matrix - vol'!F$77:F$82)))+$K31*($B32-1)*F32</f>
        <v>10081.017424411841</v>
      </c>
      <c r="AF32" s="60" cm="1">
        <f t="array" ref="AF32" xml:space="preserve"> IF(($A32-$A$3) &lt;= short_term, SUMPRODUCT($L31:$Q31, TRANSPOSE('Migration Matrix - vol'!G$65:G$70)), SUMPRODUCT($L31:$Q31, TRANSPOSE('Migration Matrix - vol'!G$77:G$82)))+$K31*($B32-1)*G32</f>
        <v>2352.5298608358994</v>
      </c>
      <c r="AG32" s="60" cm="1">
        <f t="array" ref="AG32" xml:space="preserve"> IF(($A32-$A$3) &lt;= short_term, SUMPRODUCT($L31:$Q31, TRANSPOSE('Migration Matrix - vol'!H$65:H$70)), SUMPRODUCT($L31:$Q31, TRANSPOSE('Migration Matrix - vol'!H$77:H$82)))+$K31*($B32-1)*H32</f>
        <v>9707.4459027771682</v>
      </c>
      <c r="AJ32" s="60" cm="1">
        <f t="array" ref="AJ32" xml:space="preserve"> L31* IF(($A32-$A$3) &lt;= short_term, 1-INDEX('Migration Matrix - vol'!$AF$65:$AK$70, RIGHT(AJ$2,1), RIGHT(AJ$2,1)), 1-INDEX('Migration Matrix - vol'!$AF$77:$AK$82, RIGHT(AJ$2,1), RIGHT(AJ$2,1)))</f>
        <v>10900.527515621736</v>
      </c>
      <c r="AK32" s="60" cm="1">
        <f t="array" ref="AK32" xml:space="preserve"> M31* IF(($A32-$A$3) &lt;= short_term, 1-INDEX('Migration Matrix - vol'!$AF$65:$AK$70, RIGHT(AK$2,1), RIGHT(AK$2,1)), 1-INDEX('Migration Matrix - vol'!$AF$77:$AK$82, RIGHT(AK$2,1), RIGHT(AK$2,1)))</f>
        <v>11762.649304179497</v>
      </c>
      <c r="AL32" s="60" cm="1">
        <f t="array" ref="AL32" xml:space="preserve"> N31* IF(($A32-$A$3) &lt;= short_term, 1-INDEX('Migration Matrix - vol'!$AF$65:$AK$70, RIGHT(AL$2,1), RIGHT(AL$2,1)), 1-INDEX('Migration Matrix - vol'!$AF$77:$AK$82, RIGHT(AL$2,1), RIGHT(AL$2,1)))</f>
        <v>5974.7887986616015</v>
      </c>
      <c r="AM32" s="60" cm="1">
        <f t="array" ref="AM32" xml:space="preserve"> O31* IF(($A32-$A$3) &lt;= short_term, 1-INDEX('Migration Matrix - vol'!$AF$65:$AK$70, RIGHT(AM$2,1), RIGHT(AM$2,1)), 1-INDEX('Migration Matrix - vol'!$AF$77:$AK$82, RIGHT(AM$2,1), RIGHT(AM$2,1)))</f>
        <v>0</v>
      </c>
      <c r="AN32" s="60" cm="1">
        <f t="array" ref="AN32" xml:space="preserve"> P31* IF(($A32-$A$3) &lt;= short_term, 1-INDEX('Migration Matrix - vol'!$AF$65:$AK$70, RIGHT(AN$2,1), RIGHT(AN$2,1)), 1-INDEX('Migration Matrix - vol'!$AF$77:$AK$82, RIGHT(AN$2,1), RIGHT(AN$2,1)))</f>
        <v>2936.0498829462249</v>
      </c>
      <c r="AO32" s="60" cm="1">
        <f t="array" ref="AO32" xml:space="preserve"> Q31* IF(($A32-$A$3) &lt;= short_term, 1-INDEX('Migration Matrix - vol'!$AF$65:$AK$70, RIGHT(AO$2,1), RIGHT(AO$2,1)), 1-INDEX('Migration Matrix - vol'!$AF$77:$AK$82, RIGHT(AO$2,1), RIGHT(AO$2,1)))</f>
        <v>373.57152163467168</v>
      </c>
      <c r="AP32" s="61">
        <f t="shared" si="6"/>
        <v>0</v>
      </c>
      <c r="AR32" s="60" cm="1">
        <f t="array" ref="AR32" xml:space="preserve"> IF(($A32-$A$3) &lt;= short_term, SUMPRODUCT($L31:$Q31, TRANSPOSE('Migration Matrix - vol'!C$65:C$70)), SUMPRODUCT($L31:$Q31, TRANSPOSE('Migration Matrix - vol'!C$77:C$82)))</f>
        <v>3086.5423315724556</v>
      </c>
      <c r="AS32" s="60" cm="1">
        <f t="array" ref="AS32" xml:space="preserve"> IF(($A32-$A$3) &lt;= short_term, SUMPRODUCT($L31:$Q31, TRANSPOSE('Migration Matrix - vol'!D$65:D$70)), SUMPRODUCT($L31:$Q31, TRANSPOSE('Migration Matrix - vol'!D$77:D$82)))</f>
        <v>0</v>
      </c>
      <c r="AT32" s="60" cm="1">
        <f t="array" ref="AT32" xml:space="preserve"> IF(($A32-$A$3) &lt;= short_term, SUMPRODUCT($L31:$Q31, TRANSPOSE('Migration Matrix - vol'!E$65:E$70)), SUMPRODUCT($L31:$Q31, TRANSPOSE('Migration Matrix - vol'!E$77:E$82)))</f>
        <v>6720.0515034463679</v>
      </c>
      <c r="AU32" s="60" cm="1">
        <f t="array" ref="AU32" xml:space="preserve"> IF(($A32-$A$3) &lt;= short_term, SUMPRODUCT($L31:$Q31, TRANSPOSE('Migration Matrix - vol'!F$65:F$70)), SUMPRODUCT($L31:$Q31, TRANSPOSE('Migration Matrix - vol'!F$77:F$82)))</f>
        <v>10081.017424411841</v>
      </c>
      <c r="AV32" s="60" cm="1">
        <f t="array" ref="AV32" xml:space="preserve"> IF(($A32-$A$3) &lt;= short_term, SUMPRODUCT($L31:$Q31, TRANSPOSE('Migration Matrix - vol'!G$65:G$70)), SUMPRODUCT($L31:$Q31, TRANSPOSE('Migration Matrix - vol'!G$77:G$82)))</f>
        <v>2352.5298608358994</v>
      </c>
      <c r="AW32" s="60" cm="1">
        <f t="array" ref="AW32" xml:space="preserve"> IF(($A32-$A$3) &lt;= short_term, SUMPRODUCT($L31:$Q31, TRANSPOSE('Migration Matrix - vol'!H$65:H$70)), SUMPRODUCT($L31:$Q31, TRANSPOSE('Migration Matrix - vol'!H$77:H$82)))</f>
        <v>9707.4459027771682</v>
      </c>
    </row>
    <row r="33" spans="1:49">
      <c r="A33">
        <f t="shared" si="2"/>
        <v>2050</v>
      </c>
      <c r="B33" s="40">
        <f>Population!B39</f>
        <v>1</v>
      </c>
      <c r="C33" s="2">
        <v>0.18</v>
      </c>
      <c r="D33" s="2">
        <v>0.15</v>
      </c>
      <c r="E33" s="2">
        <v>0.17</v>
      </c>
      <c r="F33" s="2">
        <v>0.18</v>
      </c>
      <c r="G33" s="2">
        <v>0.15</v>
      </c>
      <c r="H33" s="2">
        <v>0.17</v>
      </c>
      <c r="I33">
        <f t="shared" si="5"/>
        <v>0</v>
      </c>
      <c r="K33" s="52">
        <f>Population!L39</f>
        <v>18379116</v>
      </c>
      <c r="L33" s="53" cm="1">
        <f t="array" ref="L33">IF(($A33-$A$3) &lt;= short_term, SUMPRODUCT($L32:$Q32, TRANSPOSE('Migration Matrix - vol'!AF$65:AF$70)), SUMPRODUCT($L32:$Q32, TRANSPOSE('Migration Matrix - vol'!AF$77:AF$82)))+$K32*($B33-1)*C33</f>
        <v>6128800.8620759137</v>
      </c>
      <c r="M33" s="53" cm="1">
        <f t="array" ref="M33">IF(($A33-$A$3) &lt;= short_term, SUMPRODUCT($L32:$Q32, TRANSPOSE('Migration Matrix - vol'!AG$65:AG$70)), SUMPRODUCT($L32:$Q32, TRANSPOSE('Migration Matrix - vol'!AG$77:AG$82)))+$K32*($B33-1)*D33</f>
        <v>3954739.9422324137</v>
      </c>
      <c r="N33" s="53" cm="1">
        <f t="array" ref="N33">IF(($A33-$A$3) &lt;= short_term, SUMPRODUCT($L32:$Q32, TRANSPOSE('Migration Matrix - vol'!AH$65:AH$70)), SUMPRODUCT($L32:$Q32, TRANSPOSE('Migration Matrix - vol'!AH$77:AH$82)))+$K32*($B33-1)*E33</f>
        <v>5053291.7706268672</v>
      </c>
      <c r="O33" s="53" cm="1">
        <f t="array" ref="O33">IF(($A33-$A$3) &lt;= short_term, SUMPRODUCT($L32:$Q32, TRANSPOSE('Migration Matrix - vol'!AI$65:AI$70)), SUMPRODUCT($L32:$Q32, TRANSPOSE('Migration Matrix - vol'!AI$77:AI$82)))+$K32*($B33-1)*F33</f>
        <v>1351832.5194632905</v>
      </c>
      <c r="P33" s="53" cm="1">
        <f t="array" ref="P33">IF(($A33-$A$3) &lt;= short_term, SUMPRODUCT($L32:$Q32, TRANSPOSE('Migration Matrix - vol'!AJ$65:AJ$70)), SUMPRODUCT($L32:$Q32, TRANSPOSE('Migration Matrix - vol'!AJ$77:AJ$82)))+$K32*($B33-1)*G33</f>
        <v>1240074.4430621373</v>
      </c>
      <c r="Q33" s="53" cm="1">
        <f t="array" ref="Q33">IF(($A33-$A$3) &lt;= short_term, SUMPRODUCT($L32:$Q32, TRANSPOSE('Migration Matrix - vol'!AK$65:AK$70)), SUMPRODUCT($L32:$Q32, TRANSPOSE('Migration Matrix - vol'!AK$77:AK$82)))+$K32*($B33-1)*H33</f>
        <v>650376.46253938286</v>
      </c>
      <c r="R33" s="21">
        <f t="shared" si="0"/>
        <v>0</v>
      </c>
      <c r="T33" s="40">
        <f t="shared" si="3"/>
        <v>0.33346548670109666</v>
      </c>
      <c r="U33" s="40">
        <f t="shared" si="4"/>
        <v>0.2151757430679698</v>
      </c>
      <c r="V33" s="40">
        <f t="shared" si="4"/>
        <v>0.27494748771523431</v>
      </c>
      <c r="W33" s="40">
        <f t="shared" si="4"/>
        <v>7.3552640913920456E-2</v>
      </c>
      <c r="X33" s="40">
        <f t="shared" si="4"/>
        <v>6.7471930807887451E-2</v>
      </c>
      <c r="Y33" s="40">
        <f t="shared" si="4"/>
        <v>3.5386710793891434E-2</v>
      </c>
      <c r="AB33" s="60" cm="1">
        <f t="array" ref="AB33" xml:space="preserve"> IF(($A33-$A$3) &lt;= short_term, SUMPRODUCT($L32:$Q32, TRANSPOSE('Migration Matrix - vol'!C$65:C$70)), SUMPRODUCT($L32:$Q32, TRANSPOSE('Migration Matrix - vol'!C$77:C$82)))+$K32*($B33-1)*C33</f>
        <v>3079.2414141702229</v>
      </c>
      <c r="AC33" s="60" cm="1">
        <f t="array" ref="AC33" xml:space="preserve"> IF(($A33-$A$3) &lt;= short_term, SUMPRODUCT($L32:$Q32, TRANSPOSE('Migration Matrix - vol'!D$65:D$70)), SUMPRODUCT($L32:$Q32, TRANSPOSE('Migration Matrix - vol'!D$77:D$82)))+$K32*($B33-1)*D33</f>
        <v>0</v>
      </c>
      <c r="AD33" s="60" cm="1">
        <f t="array" ref="AD33" xml:space="preserve"> IF(($A33-$A$3) &lt;= short_term, SUMPRODUCT($L32:$Q32, TRANSPOSE('Migration Matrix - vol'!E$65:E$70)), SUMPRODUCT($L32:$Q32, TRANSPOSE('Migration Matrix - vol'!E$77:E$82)))+$K32*($B33-1)*E33</f>
        <v>6708.1297794681605</v>
      </c>
      <c r="AE33" s="60" cm="1">
        <f t="array" ref="AE33" xml:space="preserve"> IF(($A33-$A$3) &lt;= short_term, SUMPRODUCT($L32:$Q32, TRANSPOSE('Migration Matrix - vol'!F$65:F$70)), SUMPRODUCT($L32:$Q32, TRANSPOSE('Migration Matrix - vol'!F$77:F$82)))+$K32*($B33-1)*F33</f>
        <v>10075.056006452882</v>
      </c>
      <c r="AF33" s="60" cm="1">
        <f t="array" ref="AF33" xml:space="preserve"> IF(($A33-$A$3) &lt;= short_term, SUMPRODUCT($L32:$Q32, TRANSPOSE('Migration Matrix - vol'!G$65:G$70)), SUMPRODUCT($L32:$Q32, TRANSPOSE('Migration Matrix - vol'!G$77:G$82)))+$K32*($B33-1)*G33</f>
        <v>2345.5740084794625</v>
      </c>
      <c r="AG33" s="60" cm="1">
        <f t="array" ref="AG33" xml:space="preserve"> IF(($A33-$A$3) &lt;= short_term, SUMPRODUCT($L32:$Q32, TRANSPOSE('Migration Matrix - vol'!H$65:H$70)), SUMPRODUCT($L32:$Q32, TRANSPOSE('Migration Matrix - vol'!H$77:H$82)))+$K32*($B33-1)*H33</f>
        <v>9695.9648905134054</v>
      </c>
      <c r="AJ33" s="60" cm="1">
        <f t="array" ref="AJ33" xml:space="preserve"> L32* IF(($A33-$A$3) &lt;= short_term, 1-INDEX('Migration Matrix - vol'!$AF$65:$AK$70, RIGHT(AJ$2,1), RIGHT(AJ$2,1)), 1-INDEX('Migration Matrix - vol'!$AF$77:$AK$82, RIGHT(AJ$2,1), RIGHT(AJ$2,1)))</f>
        <v>10886.665095893812</v>
      </c>
      <c r="AK33" s="60" cm="1">
        <f t="array" ref="AK33" xml:space="preserve"> M32* IF(($A33-$A$3) &lt;= short_term, 1-INDEX('Migration Matrix - vol'!$AF$65:$AK$70, RIGHT(AK$2,1), RIGHT(AK$2,1)), 1-INDEX('Migration Matrix - vol'!$AF$77:$AK$82, RIGHT(AK$2,1), RIGHT(AK$2,1)))</f>
        <v>11727.870042397313</v>
      </c>
      <c r="AL33" s="60" cm="1">
        <f t="array" ref="AL33" xml:space="preserve"> N32* IF(($A33-$A$3) &lt;= short_term, 1-INDEX('Migration Matrix - vol'!$AF$65:$AK$70, RIGHT(AL$2,1), RIGHT(AL$2,1)), 1-INDEX('Migration Matrix - vol'!$AF$77:$AK$82, RIGHT(AL$2,1), RIGHT(AL$2,1)))</f>
        <v>5975.6702220904872</v>
      </c>
      <c r="AM33" s="60" cm="1">
        <f t="array" ref="AM33" xml:space="preserve"> O32* IF(($A33-$A$3) &lt;= short_term, 1-INDEX('Migration Matrix - vol'!$AF$65:$AK$70, RIGHT(AM$2,1), RIGHT(AM$2,1)), 1-INDEX('Migration Matrix - vol'!$AF$77:$AK$82, RIGHT(AM$2,1), RIGHT(AM$2,1)))</f>
        <v>0</v>
      </c>
      <c r="AN33" s="60" cm="1">
        <f t="array" ref="AN33" xml:space="preserve"> P32* IF(($A33-$A$3) &lt;= short_term, 1-INDEX('Migration Matrix - vol'!$AF$65:$AK$70, RIGHT(AN$2,1), RIGHT(AN$2,1)), 1-INDEX('Migration Matrix - vol'!$AF$77:$AK$82, RIGHT(AN$2,1), RIGHT(AN$2,1)))</f>
        <v>2934.6696227630423</v>
      </c>
      <c r="AO33" s="60" cm="1">
        <f t="array" ref="AO33" xml:space="preserve"> Q32* IF(($A33-$A$3) &lt;= short_term, 1-INDEX('Migration Matrix - vol'!$AF$65:$AK$70, RIGHT(AO$2,1), RIGHT(AO$2,1)), 1-INDEX('Migration Matrix - vol'!$AF$77:$AK$82, RIGHT(AO$2,1), RIGHT(AO$2,1)))</f>
        <v>379.09111593947563</v>
      </c>
      <c r="AP33" s="61">
        <f t="shared" si="6"/>
        <v>0</v>
      </c>
      <c r="AR33" s="60" cm="1">
        <f t="array" ref="AR33" xml:space="preserve"> IF(($A33-$A$3) &lt;= short_term, SUMPRODUCT($L32:$Q32, TRANSPOSE('Migration Matrix - vol'!C$65:C$70)), SUMPRODUCT($L32:$Q32, TRANSPOSE('Migration Matrix - vol'!C$77:C$82)))</f>
        <v>3079.2414141702229</v>
      </c>
      <c r="AS33" s="60" cm="1">
        <f t="array" ref="AS33" xml:space="preserve"> IF(($A33-$A$3) &lt;= short_term, SUMPRODUCT($L32:$Q32, TRANSPOSE('Migration Matrix - vol'!D$65:D$70)), SUMPRODUCT($L32:$Q32, TRANSPOSE('Migration Matrix - vol'!D$77:D$82)))</f>
        <v>0</v>
      </c>
      <c r="AT33" s="60" cm="1">
        <f t="array" ref="AT33" xml:space="preserve"> IF(($A33-$A$3) &lt;= short_term, SUMPRODUCT($L32:$Q32, TRANSPOSE('Migration Matrix - vol'!E$65:E$70)), SUMPRODUCT($L32:$Q32, TRANSPOSE('Migration Matrix - vol'!E$77:E$82)))</f>
        <v>6708.1297794681605</v>
      </c>
      <c r="AU33" s="60" cm="1">
        <f t="array" ref="AU33" xml:space="preserve"> IF(($A33-$A$3) &lt;= short_term, SUMPRODUCT($L32:$Q32, TRANSPOSE('Migration Matrix - vol'!F$65:F$70)), SUMPRODUCT($L32:$Q32, TRANSPOSE('Migration Matrix - vol'!F$77:F$82)))</f>
        <v>10075.056006452882</v>
      </c>
      <c r="AV33" s="60" cm="1">
        <f t="array" ref="AV33" xml:space="preserve"> IF(($A33-$A$3) &lt;= short_term, SUMPRODUCT($L32:$Q32, TRANSPOSE('Migration Matrix - vol'!G$65:G$70)), SUMPRODUCT($L32:$Q32, TRANSPOSE('Migration Matrix - vol'!G$77:G$82)))</f>
        <v>2345.5740084794625</v>
      </c>
      <c r="AW33" s="60" cm="1">
        <f t="array" ref="AW33" xml:space="preserve"> IF(($A33-$A$3) &lt;= short_term, SUMPRODUCT($L32:$Q32, TRANSPOSE('Migration Matrix - vol'!H$65:H$70)), SUMPRODUCT($L32:$Q32, TRANSPOSE('Migration Matrix - vol'!H$77:H$82)))</f>
        <v>9695.9648905134054</v>
      </c>
    </row>
    <row r="34" spans="1:49">
      <c r="A34">
        <f t="shared" si="2"/>
        <v>2051</v>
      </c>
      <c r="B34" s="40">
        <f>Population!B40</f>
        <v>1</v>
      </c>
      <c r="C34" s="2">
        <v>0.18</v>
      </c>
      <c r="D34" s="2">
        <v>0.15</v>
      </c>
      <c r="E34" s="2">
        <v>0.17</v>
      </c>
      <c r="F34" s="2">
        <v>0.18</v>
      </c>
      <c r="G34" s="2">
        <v>0.15</v>
      </c>
      <c r="H34" s="2">
        <v>0.17</v>
      </c>
      <c r="I34">
        <f t="shared" si="5"/>
        <v>0</v>
      </c>
      <c r="K34" s="52">
        <f>Population!L40</f>
        <v>18379116</v>
      </c>
      <c r="L34" s="53" cm="1">
        <f t="array" ref="L34">IF(($A34-$A$3) &lt;= short_term, SUMPRODUCT($L33:$Q33, TRANSPOSE('Migration Matrix - vol'!AF$65:AF$70)), SUMPRODUCT($L33:$Q33, TRANSPOSE('Migration Matrix - vol'!AF$77:AF$82)))+$K33*($B34-1)*C34</f>
        <v>6121000.0055256803</v>
      </c>
      <c r="M34" s="53" cm="1">
        <f t="array" ref="M34">IF(($A34-$A$3) &lt;= short_term, SUMPRODUCT($L33:$Q33, TRANSPOSE('Migration Matrix - vol'!AG$65:AG$70)), SUMPRODUCT($L33:$Q33, TRANSPOSE('Migration Matrix - vol'!AG$77:AG$82)))+$K33*($B34-1)*D34</f>
        <v>3943046.7486180728</v>
      </c>
      <c r="N34" s="53" cm="1">
        <f t="array" ref="N34">IF(($A34-$A$3) &lt;= short_term, SUMPRODUCT($L33:$Q33, TRANSPOSE('Migration Matrix - vol'!AH$65:AH$70)), SUMPRODUCT($L33:$Q33, TRANSPOSE('Migration Matrix - vol'!AH$77:AH$82)))+$K33*($B34-1)*E34</f>
        <v>5054011.4633289054</v>
      </c>
      <c r="O34" s="53" cm="1">
        <f t="array" ref="O34">IF(($A34-$A$3) &lt;= short_term, SUMPRODUCT($L33:$Q33, TRANSPOSE('Migration Matrix - vol'!AI$65:AI$70)), SUMPRODUCT($L33:$Q33, TRANSPOSE('Migration Matrix - vol'!AI$77:AI$82)))+$K33*($B34-1)*F34</f>
        <v>1361901.6175770736</v>
      </c>
      <c r="P34" s="53" cm="1">
        <f t="array" ref="P34">IF(($A34-$A$3) &lt;= short_term, SUMPRODUCT($L33:$Q33, TRANSPOSE('Migration Matrix - vol'!AJ$65:AJ$70)), SUMPRODUCT($L33:$Q33, TRANSPOSE('Migration Matrix - vol'!AJ$77:AJ$82)))+$K33*($B34-1)*G34</f>
        <v>1239479.8056109499</v>
      </c>
      <c r="Q34" s="53" cm="1">
        <f t="array" ref="Q34">IF(($A34-$A$3) &lt;= short_term, SUMPRODUCT($L33:$Q33, TRANSPOSE('Migration Matrix - vol'!AK$65:AK$70)), SUMPRODUCT($L33:$Q33, TRANSPOSE('Migration Matrix - vol'!AK$77:AK$82)))+$K33*($B34-1)*H34</f>
        <v>659676.35933932301</v>
      </c>
      <c r="R34" s="21">
        <f t="shared" si="0"/>
        <v>0</v>
      </c>
      <c r="T34" s="40">
        <f t="shared" si="3"/>
        <v>0.33304104536505885</v>
      </c>
      <c r="U34" s="40">
        <f t="shared" si="4"/>
        <v>0.21453952130331361</v>
      </c>
      <c r="V34" s="40">
        <f t="shared" si="4"/>
        <v>0.27498664589357313</v>
      </c>
      <c r="W34" s="40">
        <f t="shared" si="4"/>
        <v>7.4100496322950099E-2</v>
      </c>
      <c r="X34" s="40">
        <f t="shared" si="4"/>
        <v>6.7439576833344408E-2</v>
      </c>
      <c r="Y34" s="40">
        <f t="shared" si="4"/>
        <v>3.5892714281759955E-2</v>
      </c>
      <c r="AB34" s="60" cm="1">
        <f t="array" ref="AB34" xml:space="preserve"> IF(($A34-$A$3) &lt;= short_term, SUMPRODUCT($L33:$Q33, TRANSPOSE('Migration Matrix - vol'!C$65:C$70)), SUMPRODUCT($L33:$Q33, TRANSPOSE('Migration Matrix - vol'!C$77:C$82)))+$K33*($B34-1)*C34</f>
        <v>3071.9577663820728</v>
      </c>
      <c r="AC34" s="60" cm="1">
        <f t="array" ref="AC34" xml:space="preserve"> IF(($A34-$A$3) &lt;= short_term, SUMPRODUCT($L33:$Q33, TRANSPOSE('Migration Matrix - vol'!D$65:D$70)), SUMPRODUCT($L33:$Q33, TRANSPOSE('Migration Matrix - vol'!D$77:D$82)))+$K33*($B34-1)*D34</f>
        <v>0</v>
      </c>
      <c r="AD34" s="60" cm="1">
        <f t="array" ref="AD34" xml:space="preserve"> IF(($A34-$A$3) &lt;= short_term, SUMPRODUCT($L33:$Q33, TRANSPOSE('Migration Matrix - vol'!E$65:E$70)), SUMPRODUCT($L33:$Q33, TRANSPOSE('Migration Matrix - vol'!E$77:E$82)))+$K33*($B34-1)*E34</f>
        <v>6696.2292052538423</v>
      </c>
      <c r="AE34" s="60" cm="1">
        <f t="array" ref="AE34" xml:space="preserve"> IF(($A34-$A$3) &lt;= short_term, SUMPRODUCT($L33:$Q33, TRANSPOSE('Migration Matrix - vol'!F$65:F$70)), SUMPRODUCT($L33:$Q33, TRANSPOSE('Migration Matrix - vol'!F$77:F$82)))+$K33*($B34-1)*F34</f>
        <v>10069.098113783341</v>
      </c>
      <c r="AF34" s="60" cm="1">
        <f t="array" ref="AF34" xml:space="preserve"> IF(($A34-$A$3) &lt;= short_term, SUMPRODUCT($L33:$Q33, TRANSPOSE('Migration Matrix - vol'!G$65:G$70)), SUMPRODUCT($L33:$Q33, TRANSPOSE('Migration Matrix - vol'!G$77:G$82)))+$K33*($B34-1)*G34</f>
        <v>2338.6387228681328</v>
      </c>
      <c r="AG34" s="60" cm="1">
        <f t="array" ref="AG34" xml:space="preserve"> IF(($A34-$A$3) &lt;= short_term, SUMPRODUCT($L33:$Q33, TRANSPOSE('Migration Matrix - vol'!H$65:H$70)), SUMPRODUCT($L33:$Q33, TRANSPOSE('Migration Matrix - vol'!H$77:H$82)))+$K33*($B34-1)*H34</f>
        <v>9684.4974568617617</v>
      </c>
      <c r="AJ34" s="60" cm="1">
        <f t="array" ref="AJ34" xml:space="preserve"> L33* IF(($A34-$A$3) &lt;= short_term, 1-INDEX('Migration Matrix - vol'!$AF$65:$AK$70, RIGHT(AJ$2,1), RIGHT(AJ$2,1)), 1-INDEX('Migration Matrix - vol'!$AF$77:$AK$82, RIGHT(AJ$2,1), RIGHT(AJ$2,1)))</f>
        <v>10872.814316615308</v>
      </c>
      <c r="AK34" s="60" cm="1">
        <f t="array" ref="AK34" xml:space="preserve"> M33* IF(($A34-$A$3) &lt;= short_term, 1-INDEX('Migration Matrix - vol'!$AF$65:$AK$70, RIGHT(AK$2,1), RIGHT(AK$2,1)), 1-INDEX('Migration Matrix - vol'!$AF$77:$AK$82, RIGHT(AK$2,1), RIGHT(AK$2,1)))</f>
        <v>11693.193614340664</v>
      </c>
      <c r="AL34" s="60" cm="1">
        <f t="array" ref="AL34" xml:space="preserve"> N33* IF(($A34-$A$3) &lt;= short_term, 1-INDEX('Migration Matrix - vol'!$AF$65:$AK$70, RIGHT(AL$2,1), RIGHT(AL$2,1)), 1-INDEX('Migration Matrix - vol'!$AF$77:$AK$82, RIGHT(AL$2,1), RIGHT(AL$2,1)))</f>
        <v>5976.5365032158406</v>
      </c>
      <c r="AM34" s="60" cm="1">
        <f t="array" ref="AM34" xml:space="preserve"> O33* IF(($A34-$A$3) &lt;= short_term, 1-INDEX('Migration Matrix - vol'!$AF$65:$AK$70, RIGHT(AM$2,1), RIGHT(AM$2,1)), 1-INDEX('Migration Matrix - vol'!$AF$77:$AK$82, RIGHT(AM$2,1), RIGHT(AM$2,1)))</f>
        <v>0</v>
      </c>
      <c r="AN34" s="60" cm="1">
        <f t="array" ref="AN34" xml:space="preserve"> P33* IF(($A34-$A$3) &lt;= short_term, 1-INDEX('Migration Matrix - vol'!$AF$65:$AK$70, RIGHT(AN$2,1), RIGHT(AN$2,1)), 1-INDEX('Migration Matrix - vol'!$AF$77:$AK$82, RIGHT(AN$2,1), RIGHT(AN$2,1)))</f>
        <v>2933.2761740557603</v>
      </c>
      <c r="AO34" s="60" cm="1">
        <f t="array" ref="AO34" xml:space="preserve"> Q33* IF(($A34-$A$3) &lt;= short_term, 1-INDEX('Migration Matrix - vol'!$AF$65:$AK$70, RIGHT(AO$2,1), RIGHT(AO$2,1)), 1-INDEX('Migration Matrix - vol'!$AF$77:$AK$82, RIGHT(AO$2,1), RIGHT(AO$2,1)))</f>
        <v>384.60065692157968</v>
      </c>
      <c r="AP34" s="61">
        <f t="shared" si="6"/>
        <v>0</v>
      </c>
      <c r="AR34" s="60" cm="1">
        <f t="array" ref="AR34" xml:space="preserve"> IF(($A34-$A$3) &lt;= short_term, SUMPRODUCT($L33:$Q33, TRANSPOSE('Migration Matrix - vol'!C$65:C$70)), SUMPRODUCT($L33:$Q33, TRANSPOSE('Migration Matrix - vol'!C$77:C$82)))</f>
        <v>3071.9577663820728</v>
      </c>
      <c r="AS34" s="60" cm="1">
        <f t="array" ref="AS34" xml:space="preserve"> IF(($A34-$A$3) &lt;= short_term, SUMPRODUCT($L33:$Q33, TRANSPOSE('Migration Matrix - vol'!D$65:D$70)), SUMPRODUCT($L33:$Q33, TRANSPOSE('Migration Matrix - vol'!D$77:D$82)))</f>
        <v>0</v>
      </c>
      <c r="AT34" s="60" cm="1">
        <f t="array" ref="AT34" xml:space="preserve"> IF(($A34-$A$3) &lt;= short_term, SUMPRODUCT($L33:$Q33, TRANSPOSE('Migration Matrix - vol'!E$65:E$70)), SUMPRODUCT($L33:$Q33, TRANSPOSE('Migration Matrix - vol'!E$77:E$82)))</f>
        <v>6696.2292052538423</v>
      </c>
      <c r="AU34" s="60" cm="1">
        <f t="array" ref="AU34" xml:space="preserve"> IF(($A34-$A$3) &lt;= short_term, SUMPRODUCT($L33:$Q33, TRANSPOSE('Migration Matrix - vol'!F$65:F$70)), SUMPRODUCT($L33:$Q33, TRANSPOSE('Migration Matrix - vol'!F$77:F$82)))</f>
        <v>10069.098113783341</v>
      </c>
      <c r="AV34" s="60" cm="1">
        <f t="array" ref="AV34" xml:space="preserve"> IF(($A34-$A$3) &lt;= short_term, SUMPRODUCT($L33:$Q33, TRANSPOSE('Migration Matrix - vol'!G$65:G$70)), SUMPRODUCT($L33:$Q33, TRANSPOSE('Migration Matrix - vol'!G$77:G$82)))</f>
        <v>2338.6387228681328</v>
      </c>
      <c r="AW34" s="60" cm="1">
        <f t="array" ref="AW34" xml:space="preserve"> IF(($A34-$A$3) &lt;= short_term, SUMPRODUCT($L33:$Q33, TRANSPOSE('Migration Matrix - vol'!H$65:H$70)), SUMPRODUCT($L33:$Q33, TRANSPOSE('Migration Matrix - vol'!H$77:H$82)))</f>
        <v>9684.4974568617617</v>
      </c>
    </row>
    <row r="35" spans="1:49">
      <c r="A35">
        <f t="shared" si="2"/>
        <v>2052</v>
      </c>
      <c r="B35" s="40">
        <f>Population!B41</f>
        <v>1</v>
      </c>
      <c r="C35" s="2">
        <v>0.18</v>
      </c>
      <c r="D35" s="2">
        <v>0.15</v>
      </c>
      <c r="E35" s="2">
        <v>0.17</v>
      </c>
      <c r="F35" s="2">
        <v>0.18</v>
      </c>
      <c r="G35" s="2">
        <v>0.15</v>
      </c>
      <c r="H35" s="2">
        <v>0.17</v>
      </c>
      <c r="I35">
        <f t="shared" si="5"/>
        <v>0</v>
      </c>
      <c r="K35" s="52">
        <f>Population!L41</f>
        <v>18379116</v>
      </c>
      <c r="L35" s="53" cm="1">
        <f t="array" ref="L35">IF(($A35-$A$3) &lt;= short_term, SUMPRODUCT($L34:$Q34, TRANSPOSE('Migration Matrix - vol'!AF$65:AF$70)), SUMPRODUCT($L34:$Q34, TRANSPOSE('Migration Matrix - vol'!AF$77:AF$82)))+$K34*($B35-1)*C35</f>
        <v>6113205.7216852652</v>
      </c>
      <c r="M35" s="53" cm="1">
        <f t="array" ref="M35">IF(($A35-$A$3) &lt;= short_term, SUMPRODUCT($L34:$Q34, TRANSPOSE('Migration Matrix - vol'!AG$65:AG$70)), SUMPRODUCT($L34:$Q34, TRANSPOSE('Migration Matrix - vol'!AG$77:AG$82)))+$K34*($B35-1)*D35</f>
        <v>3931388.1289021173</v>
      </c>
      <c r="N35" s="53" cm="1">
        <f t="array" ref="N35">IF(($A35-$A$3) &lt;= short_term, SUMPRODUCT($L34:$Q34, TRANSPOSE('Migration Matrix - vol'!AH$65:AH$70)), SUMPRODUCT($L34:$Q34, TRANSPOSE('Migration Matrix - vol'!AH$77:AH$82)))+$K34*($B35-1)*E35</f>
        <v>5054718.4253872279</v>
      </c>
      <c r="O35" s="53" cm="1">
        <f t="array" ref="O35">IF(($A35-$A$3) &lt;= short_term, SUMPRODUCT($L34:$Q34, TRANSPOSE('Migration Matrix - vol'!AI$65:AI$70)), SUMPRODUCT($L34:$Q34, TRANSPOSE('Migration Matrix - vol'!AI$77:AI$82)))+$K34*($B35-1)*F35</f>
        <v>1371964.7613213921</v>
      </c>
      <c r="P35" s="53" cm="1">
        <f t="array" ref="P35">IF(($A35-$A$3) &lt;= short_term, SUMPRODUCT($L34:$Q34, TRANSPOSE('Migration Matrix - vol'!AJ$65:AJ$70)), SUMPRODUCT($L34:$Q34, TRANSPOSE('Migration Matrix - vol'!AJ$77:AJ$82)))+$K34*($B35-1)*G35</f>
        <v>1238879.6599374718</v>
      </c>
      <c r="Q35" s="53" cm="1">
        <f t="array" ref="Q35">IF(($A35-$A$3) &lt;= short_term, SUMPRODUCT($L34:$Q34, TRANSPOSE('Migration Matrix - vol'!AK$65:AK$70)), SUMPRODUCT($L34:$Q34, TRANSPOSE('Migration Matrix - vol'!AK$77:AK$82)))+$K34*($B35-1)*H35</f>
        <v>668959.30276653008</v>
      </c>
      <c r="R35" s="21">
        <f t="shared" ref="R35:R98" si="7">SUM(L35:Q35)-K35</f>
        <v>0</v>
      </c>
      <c r="T35" s="40">
        <f t="shared" si="3"/>
        <v>0.332616961647408</v>
      </c>
      <c r="U35" s="40">
        <f t="shared" si="4"/>
        <v>0.21390518068998071</v>
      </c>
      <c r="V35" s="40">
        <f t="shared" si="4"/>
        <v>0.27502511140292196</v>
      </c>
      <c r="W35" s="40">
        <f t="shared" si="4"/>
        <v>7.4648027757232269E-2</v>
      </c>
      <c r="X35" s="40">
        <f t="shared" si="4"/>
        <v>6.74069231587347E-2</v>
      </c>
      <c r="Y35" s="40">
        <f t="shared" si="4"/>
        <v>3.6397795343722179E-2</v>
      </c>
      <c r="AB35" s="60" cm="1">
        <f t="array" ref="AB35" xml:space="preserve"> IF(($A35-$A$3) &lt;= short_term, SUMPRODUCT($L34:$Q34, TRANSPOSE('Migration Matrix - vol'!C$65:C$70)), SUMPRODUCT($L34:$Q34, TRANSPOSE('Migration Matrix - vol'!C$77:C$82)))+$K34*($B35-1)*C35</f>
        <v>3064.6913473584027</v>
      </c>
      <c r="AC35" s="60" cm="1">
        <f t="array" ref="AC35" xml:space="preserve"> IF(($A35-$A$3) &lt;= short_term, SUMPRODUCT($L34:$Q34, TRANSPOSE('Migration Matrix - vol'!D$65:D$70)), SUMPRODUCT($L34:$Q34, TRANSPOSE('Migration Matrix - vol'!D$77:D$82)))+$K34*($B35-1)*D35</f>
        <v>0</v>
      </c>
      <c r="AD35" s="60" cm="1">
        <f t="array" ref="AD35" xml:space="preserve"> IF(($A35-$A$3) &lt;= short_term, SUMPRODUCT($L34:$Q34, TRANSPOSE('Migration Matrix - vol'!E$65:E$70)), SUMPRODUCT($L34:$Q34, TRANSPOSE('Migration Matrix - vol'!E$77:E$82)))+$K34*($B35-1)*E35</f>
        <v>6684.3497432826198</v>
      </c>
      <c r="AE35" s="60" cm="1">
        <f t="array" ref="AE35" xml:space="preserve"> IF(($A35-$A$3) &lt;= short_term, SUMPRODUCT($L34:$Q34, TRANSPOSE('Migration Matrix - vol'!F$65:F$70)), SUMPRODUCT($L34:$Q34, TRANSPOSE('Migration Matrix - vol'!F$77:F$82)))+$K34*($B35-1)*F35</f>
        <v>10063.143744318542</v>
      </c>
      <c r="AF35" s="60" cm="1">
        <f t="array" ref="AF35" xml:space="preserve"> IF(($A35-$A$3) &lt;= short_term, SUMPRODUCT($L34:$Q34, TRANSPOSE('Migration Matrix - vol'!G$65:G$70)), SUMPRODUCT($L34:$Q34, TRANSPOSE('Migration Matrix - vol'!G$77:G$82)))+$K34*($B35-1)*G35</f>
        <v>2331.7239431911016</v>
      </c>
      <c r="AG35" s="60" cm="1">
        <f t="array" ref="AG35" xml:space="preserve"> IF(($A35-$A$3) &lt;= short_term, SUMPRODUCT($L34:$Q34, TRANSPOSE('Migration Matrix - vol'!H$65:H$70)), SUMPRODUCT($L34:$Q34, TRANSPOSE('Migration Matrix - vol'!H$77:H$82)))+$K34*($B35-1)*H35</f>
        <v>9673.0435857627945</v>
      </c>
      <c r="AJ35" s="60" cm="1">
        <f t="array" ref="AJ35" xml:space="preserve"> L34* IF(($A35-$A$3) &lt;= short_term, 1-INDEX('Migration Matrix - vol'!$AF$65:$AK$70, RIGHT(AJ$2,1), RIGHT(AJ$2,1)), 1-INDEX('Migration Matrix - vol'!$AF$77:$AK$82, RIGHT(AJ$2,1), RIGHT(AJ$2,1)))</f>
        <v>10858.975187772652</v>
      </c>
      <c r="AK35" s="60" cm="1">
        <f t="array" ref="AK35" xml:space="preserve"> M34* IF(($A35-$A$3) &lt;= short_term, 1-INDEX('Migration Matrix - vol'!$AF$65:$AK$70, RIGHT(AK$2,1), RIGHT(AK$2,1)), 1-INDEX('Migration Matrix - vol'!$AF$77:$AK$82, RIGHT(AK$2,1), RIGHT(AK$2,1)))</f>
        <v>11658.619715955509</v>
      </c>
      <c r="AL35" s="60" cm="1">
        <f t="array" ref="AL35" xml:space="preserve"> N34* IF(($A35-$A$3) &lt;= short_term, 1-INDEX('Migration Matrix - vol'!$AF$65:$AK$70, RIGHT(AL$2,1), RIGHT(AL$2,1)), 1-INDEX('Migration Matrix - vol'!$AF$77:$AK$82, RIGHT(AL$2,1), RIGHT(AL$2,1)))</f>
        <v>5977.3876849603485</v>
      </c>
      <c r="AM35" s="60" cm="1">
        <f t="array" ref="AM35" xml:space="preserve"> O34* IF(($A35-$A$3) &lt;= short_term, 1-INDEX('Migration Matrix - vol'!$AF$65:$AK$70, RIGHT(AM$2,1), RIGHT(AM$2,1)), 1-INDEX('Migration Matrix - vol'!$AF$77:$AK$82, RIGHT(AM$2,1), RIGHT(AM$2,1)))</f>
        <v>0</v>
      </c>
      <c r="AN35" s="60" cm="1">
        <f t="array" ref="AN35" xml:space="preserve"> P34* IF(($A35-$A$3) &lt;= short_term, 1-INDEX('Migration Matrix - vol'!$AF$65:$AK$70, RIGHT(AN$2,1), RIGHT(AN$2,1)), 1-INDEX('Migration Matrix - vol'!$AF$77:$AK$82, RIGHT(AN$2,1), RIGHT(AN$2,1)))</f>
        <v>2931.8696166692034</v>
      </c>
      <c r="AO35" s="60" cm="1">
        <f t="array" ref="AO35" xml:space="preserve"> Q34* IF(($A35-$A$3) &lt;= short_term, 1-INDEX('Migration Matrix - vol'!$AF$65:$AK$70, RIGHT(AO$2,1), RIGHT(AO$2,1)), 1-INDEX('Migration Matrix - vol'!$AF$77:$AK$82, RIGHT(AO$2,1), RIGHT(AO$2,1)))</f>
        <v>390.1001585557479</v>
      </c>
      <c r="AP35" s="61">
        <f t="shared" si="6"/>
        <v>0</v>
      </c>
      <c r="AR35" s="60" cm="1">
        <f t="array" ref="AR35" xml:space="preserve"> IF(($A35-$A$3) &lt;= short_term, SUMPRODUCT($L34:$Q34, TRANSPOSE('Migration Matrix - vol'!C$65:C$70)), SUMPRODUCT($L34:$Q34, TRANSPOSE('Migration Matrix - vol'!C$77:C$82)))</f>
        <v>3064.6913473584027</v>
      </c>
      <c r="AS35" s="60" cm="1">
        <f t="array" ref="AS35" xml:space="preserve"> IF(($A35-$A$3) &lt;= short_term, SUMPRODUCT($L34:$Q34, TRANSPOSE('Migration Matrix - vol'!D$65:D$70)), SUMPRODUCT($L34:$Q34, TRANSPOSE('Migration Matrix - vol'!D$77:D$82)))</f>
        <v>0</v>
      </c>
      <c r="AT35" s="60" cm="1">
        <f t="array" ref="AT35" xml:space="preserve"> IF(($A35-$A$3) &lt;= short_term, SUMPRODUCT($L34:$Q34, TRANSPOSE('Migration Matrix - vol'!E$65:E$70)), SUMPRODUCT($L34:$Q34, TRANSPOSE('Migration Matrix - vol'!E$77:E$82)))</f>
        <v>6684.3497432826198</v>
      </c>
      <c r="AU35" s="60" cm="1">
        <f t="array" ref="AU35" xml:space="preserve"> IF(($A35-$A$3) &lt;= short_term, SUMPRODUCT($L34:$Q34, TRANSPOSE('Migration Matrix - vol'!F$65:F$70)), SUMPRODUCT($L34:$Q34, TRANSPOSE('Migration Matrix - vol'!F$77:F$82)))</f>
        <v>10063.143744318542</v>
      </c>
      <c r="AV35" s="60" cm="1">
        <f t="array" ref="AV35" xml:space="preserve"> IF(($A35-$A$3) &lt;= short_term, SUMPRODUCT($L34:$Q34, TRANSPOSE('Migration Matrix - vol'!G$65:G$70)), SUMPRODUCT($L34:$Q34, TRANSPOSE('Migration Matrix - vol'!G$77:G$82)))</f>
        <v>2331.7239431911016</v>
      </c>
      <c r="AW35" s="60" cm="1">
        <f t="array" ref="AW35" xml:space="preserve"> IF(($A35-$A$3) &lt;= short_term, SUMPRODUCT($L34:$Q34, TRANSPOSE('Migration Matrix - vol'!H$65:H$70)), SUMPRODUCT($L34:$Q34, TRANSPOSE('Migration Matrix - vol'!H$77:H$82)))</f>
        <v>9673.0435857627945</v>
      </c>
    </row>
    <row r="36" spans="1:49">
      <c r="A36">
        <f t="shared" si="2"/>
        <v>2053</v>
      </c>
      <c r="B36" s="40">
        <f>Population!B42</f>
        <v>1</v>
      </c>
      <c r="C36" s="2">
        <v>0.18</v>
      </c>
      <c r="D36" s="2">
        <v>0.15</v>
      </c>
      <c r="E36" s="2">
        <v>0.17</v>
      </c>
      <c r="F36" s="2">
        <v>0.18</v>
      </c>
      <c r="G36" s="2">
        <v>0.15</v>
      </c>
      <c r="H36" s="2">
        <v>0.17</v>
      </c>
      <c r="I36">
        <f t="shared" si="5"/>
        <v>0</v>
      </c>
      <c r="K36" s="52">
        <f>Population!L42</f>
        <v>18379116</v>
      </c>
      <c r="L36" s="53" cm="1">
        <f t="array" ref="L36">IF(($A36-$A$3) &lt;= short_term, SUMPRODUCT($L35:$Q35, TRANSPOSE('Migration Matrix - vol'!AF$65:AF$70)), SUMPRODUCT($L35:$Q35, TRANSPOSE('Migration Matrix - vol'!AF$77:AF$82)))+$K35*($B36-1)*C36</f>
        <v>6105418.0160823492</v>
      </c>
      <c r="M36" s="53" cm="1">
        <f t="array" ref="M36">IF(($A36-$A$3) &lt;= short_term, SUMPRODUCT($L35:$Q35, TRANSPOSE('Migration Matrix - vol'!AG$65:AG$70)), SUMPRODUCT($L35:$Q35, TRANSPOSE('Migration Matrix - vol'!AG$77:AG$82)))+$K35*($B36-1)*D36</f>
        <v>3919763.9808580303</v>
      </c>
      <c r="N36" s="53" cm="1">
        <f t="array" ref="N36">IF(($A36-$A$3) &lt;= short_term, SUMPRODUCT($L35:$Q35, TRANSPOSE('Migration Matrix - vol'!AH$65:AH$70)), SUMPRODUCT($L35:$Q35, TRANSPOSE('Migration Matrix - vol'!AH$77:AH$82)))+$K35*($B36-1)*E36</f>
        <v>5055412.6929331766</v>
      </c>
      <c r="O36" s="53" cm="1">
        <f t="array" ref="O36">IF(($A36-$A$3) &lt;= short_term, SUMPRODUCT($L35:$Q35, TRANSPOSE('Migration Matrix - vol'!AI$65:AI$70)), SUMPRODUCT($L35:$Q35, TRANSPOSE('Migration Matrix - vol'!AI$77:AI$82)))+$K35*($B36-1)*F36</f>
        <v>1382021.9542173671</v>
      </c>
      <c r="P36" s="53" cm="1">
        <f t="array" ref="P36">IF(($A36-$A$3) &lt;= short_term, SUMPRODUCT($L35:$Q35, TRANSPOSE('Migration Matrix - vol'!AJ$65:AJ$70)), SUMPRODUCT($L35:$Q35, TRANSPOSE('Migration Matrix - vol'!AJ$77:AJ$82)))+$K35*($B36-1)*G36</f>
        <v>1238274.0395161738</v>
      </c>
      <c r="Q36" s="53" cm="1">
        <f t="array" ref="Q36">IF(($A36-$A$3) &lt;= short_term, SUMPRODUCT($L35:$Q35, TRANSPOSE('Migration Matrix - vol'!AK$65:AK$70)), SUMPRODUCT($L35:$Q35, TRANSPOSE('Migration Matrix - vol'!AK$77:AK$82)))+$K35*($B36-1)*H36</f>
        <v>678225.31639290717</v>
      </c>
      <c r="R36" s="21">
        <f t="shared" si="7"/>
        <v>0</v>
      </c>
      <c r="T36" s="40">
        <f t="shared" ref="T36:T99" si="8">L36/SUM($L36:$Q36)</f>
        <v>0.33219323584890309</v>
      </c>
      <c r="U36" s="40">
        <f t="shared" ref="U36:U99" si="9">M36/SUM($L36:$Q36)</f>
        <v>0.21327271566586933</v>
      </c>
      <c r="V36" s="40">
        <f t="shared" ref="V36:Y67" si="10">N36/SUM($L36:$Q36)</f>
        <v>0.27506288620917219</v>
      </c>
      <c r="W36" s="40">
        <f t="shared" si="10"/>
        <v>7.5195235408349714E-2</v>
      </c>
      <c r="X36" s="40">
        <f t="shared" si="10"/>
        <v>6.7373971605390243E-2</v>
      </c>
      <c r="Y36" s="40">
        <f t="shared" si="10"/>
        <v>3.6901955262315503E-2</v>
      </c>
      <c r="AB36" s="60" cm="1">
        <f t="array" ref="AB36" xml:space="preserve"> IF(($A36-$A$3) &lt;= short_term, SUMPRODUCT($L35:$Q35, TRANSPOSE('Migration Matrix - vol'!C$65:C$70)), SUMPRODUCT($L35:$Q35, TRANSPOSE('Migration Matrix - vol'!C$77:C$82)))+$K35*($B36-1)*C36</f>
        <v>3057.4421163462362</v>
      </c>
      <c r="AC36" s="60" cm="1">
        <f t="array" ref="AC36" xml:space="preserve"> IF(($A36-$A$3) &lt;= short_term, SUMPRODUCT($L35:$Q35, TRANSPOSE('Migration Matrix - vol'!D$65:D$70)), SUMPRODUCT($L35:$Q35, TRANSPOSE('Migration Matrix - vol'!D$77:D$82)))+$K35*($B36-1)*D36</f>
        <v>0</v>
      </c>
      <c r="AD36" s="60" cm="1">
        <f t="array" ref="AD36" xml:space="preserve"> IF(($A36-$A$3) &lt;= short_term, SUMPRODUCT($L35:$Q35, TRANSPOSE('Migration Matrix - vol'!E$65:E$70)), SUMPRODUCT($L35:$Q35, TRANSPOSE('Migration Matrix - vol'!E$77:E$82)))+$K35*($B36-1)*E36</f>
        <v>6672.4913561002677</v>
      </c>
      <c r="AE36" s="60" cm="1">
        <f t="array" ref="AE36" xml:space="preserve"> IF(($A36-$A$3) &lt;= short_term, SUMPRODUCT($L35:$Q35, TRANSPOSE('Migration Matrix - vol'!F$65:F$70)), SUMPRODUCT($L35:$Q35, TRANSPOSE('Migration Matrix - vol'!F$77:F$82)))+$K35*($B36-1)*F36</f>
        <v>10057.192895975031</v>
      </c>
      <c r="AF36" s="60" cm="1">
        <f t="array" ref="AF36" xml:space="preserve"> IF(($A36-$A$3) &lt;= short_term, SUMPRODUCT($L35:$Q35, TRANSPOSE('Migration Matrix - vol'!G$65:G$70)), SUMPRODUCT($L35:$Q35, TRANSPOSE('Migration Matrix - vol'!G$77:G$82)))+$K35*($B36-1)*G36</f>
        <v>2324.8296088173638</v>
      </c>
      <c r="AG36" s="60" cm="1">
        <f t="array" ref="AG36" xml:space="preserve"> IF(($A36-$A$3) &lt;= short_term, SUMPRODUCT($L35:$Q35, TRANSPOSE('Migration Matrix - vol'!H$65:H$70)), SUMPRODUCT($L35:$Q35, TRANSPOSE('Migration Matrix - vol'!H$77:H$82)))+$K35*($B36-1)*H36</f>
        <v>9661.6032611760475</v>
      </c>
      <c r="AJ36" s="60" cm="1">
        <f t="array" ref="AJ36" xml:space="preserve"> L35* IF(($A36-$A$3) &lt;= short_term, 1-INDEX('Migration Matrix - vol'!$AF$65:$AK$70, RIGHT(AJ$2,1), RIGHT(AJ$2,1)), 1-INDEX('Migration Matrix - vol'!$AF$77:$AK$82, RIGHT(AJ$2,1), RIGHT(AJ$2,1)))</f>
        <v>10845.147719262095</v>
      </c>
      <c r="AK36" s="60" cm="1">
        <f t="array" ref="AK36" xml:space="preserve"> M35* IF(($A36-$A$3) &lt;= short_term, 1-INDEX('Migration Matrix - vol'!$AF$65:$AK$70, RIGHT(AK$2,1), RIGHT(AK$2,1)), 1-INDEX('Migration Matrix - vol'!$AF$77:$AK$82, RIGHT(AK$2,1), RIGHT(AK$2,1)))</f>
        <v>11624.148044086818</v>
      </c>
      <c r="AL36" s="60" cm="1">
        <f t="array" ref="AL36" xml:space="preserve"> N35* IF(($A36-$A$3) &lt;= short_term, 1-INDEX('Migration Matrix - vol'!$AF$65:$AK$70, RIGHT(AL$2,1), RIGHT(AL$2,1)), 1-INDEX('Migration Matrix - vol'!$AF$77:$AK$82, RIGHT(AL$2,1), RIGHT(AL$2,1)))</f>
        <v>5978.2238101515577</v>
      </c>
      <c r="AM36" s="60" cm="1">
        <f t="array" ref="AM36" xml:space="preserve"> O35* IF(($A36-$A$3) &lt;= short_term, 1-INDEX('Migration Matrix - vol'!$AF$65:$AK$70, RIGHT(AM$2,1), RIGHT(AM$2,1)), 1-INDEX('Migration Matrix - vol'!$AF$77:$AK$82, RIGHT(AM$2,1), RIGHT(AM$2,1)))</f>
        <v>0</v>
      </c>
      <c r="AN36" s="60" cm="1">
        <f t="array" ref="AN36" xml:space="preserve"> P35* IF(($A36-$A$3) &lt;= short_term, 1-INDEX('Migration Matrix - vol'!$AF$65:$AK$70, RIGHT(AN$2,1), RIGHT(AN$2,1)), 1-INDEX('Migration Matrix - vol'!$AF$77:$AK$82, RIGHT(AN$2,1), RIGHT(AN$2,1)))</f>
        <v>2930.450030115489</v>
      </c>
      <c r="AO36" s="60" cm="1">
        <f t="array" ref="AO36" xml:space="preserve"> Q35* IF(($A36-$A$3) &lt;= short_term, 1-INDEX('Migration Matrix - vol'!$AF$65:$AK$70, RIGHT(AO$2,1), RIGHT(AO$2,1)), 1-INDEX('Migration Matrix - vol'!$AF$77:$AK$82, RIGHT(AO$2,1), RIGHT(AO$2,1)))</f>
        <v>395.58963479898375</v>
      </c>
      <c r="AP36" s="61">
        <f t="shared" si="6"/>
        <v>0</v>
      </c>
      <c r="AR36" s="60" cm="1">
        <f t="array" ref="AR36" xml:space="preserve"> IF(($A36-$A$3) &lt;= short_term, SUMPRODUCT($L35:$Q35, TRANSPOSE('Migration Matrix - vol'!C$65:C$70)), SUMPRODUCT($L35:$Q35, TRANSPOSE('Migration Matrix - vol'!C$77:C$82)))</f>
        <v>3057.4421163462362</v>
      </c>
      <c r="AS36" s="60" cm="1">
        <f t="array" ref="AS36" xml:space="preserve"> IF(($A36-$A$3) &lt;= short_term, SUMPRODUCT($L35:$Q35, TRANSPOSE('Migration Matrix - vol'!D$65:D$70)), SUMPRODUCT($L35:$Q35, TRANSPOSE('Migration Matrix - vol'!D$77:D$82)))</f>
        <v>0</v>
      </c>
      <c r="AT36" s="60" cm="1">
        <f t="array" ref="AT36" xml:space="preserve"> IF(($A36-$A$3) &lt;= short_term, SUMPRODUCT($L35:$Q35, TRANSPOSE('Migration Matrix - vol'!E$65:E$70)), SUMPRODUCT($L35:$Q35, TRANSPOSE('Migration Matrix - vol'!E$77:E$82)))</f>
        <v>6672.4913561002677</v>
      </c>
      <c r="AU36" s="60" cm="1">
        <f t="array" ref="AU36" xml:space="preserve"> IF(($A36-$A$3) &lt;= short_term, SUMPRODUCT($L35:$Q35, TRANSPOSE('Migration Matrix - vol'!F$65:F$70)), SUMPRODUCT($L35:$Q35, TRANSPOSE('Migration Matrix - vol'!F$77:F$82)))</f>
        <v>10057.192895975031</v>
      </c>
      <c r="AV36" s="60" cm="1">
        <f t="array" ref="AV36" xml:space="preserve"> IF(($A36-$A$3) &lt;= short_term, SUMPRODUCT($L35:$Q35, TRANSPOSE('Migration Matrix - vol'!G$65:G$70)), SUMPRODUCT($L35:$Q35, TRANSPOSE('Migration Matrix - vol'!G$77:G$82)))</f>
        <v>2324.8296088173638</v>
      </c>
      <c r="AW36" s="60" cm="1">
        <f t="array" ref="AW36" xml:space="preserve"> IF(($A36-$A$3) &lt;= short_term, SUMPRODUCT($L35:$Q35, TRANSPOSE('Migration Matrix - vol'!H$65:H$70)), SUMPRODUCT($L35:$Q35, TRANSPOSE('Migration Matrix - vol'!H$77:H$82)))</f>
        <v>9661.6032611760475</v>
      </c>
    </row>
    <row r="37" spans="1:49">
      <c r="A37">
        <f t="shared" si="2"/>
        <v>2054</v>
      </c>
      <c r="B37" s="40">
        <f>Population!B43</f>
        <v>1</v>
      </c>
      <c r="C37" s="2">
        <v>0.18</v>
      </c>
      <c r="D37" s="2">
        <v>0.15</v>
      </c>
      <c r="E37" s="2">
        <v>0.17</v>
      </c>
      <c r="F37" s="2">
        <v>0.18</v>
      </c>
      <c r="G37" s="2">
        <v>0.15</v>
      </c>
      <c r="H37" s="2">
        <v>0.17</v>
      </c>
      <c r="I37">
        <f t="shared" si="5"/>
        <v>0</v>
      </c>
      <c r="K37" s="52">
        <f>Population!L43</f>
        <v>18379116</v>
      </c>
      <c r="L37" s="53" cm="1">
        <f t="array" ref="L37">IF(($A37-$A$3) &lt;= short_term, SUMPRODUCT($L36:$Q36, TRANSPOSE('Migration Matrix - vol'!AF$65:AF$70)), SUMPRODUCT($L36:$Q36, TRANSPOSE('Migration Matrix - vol'!AF$77:AF$82)))+$K36*($B37-1)*C37</f>
        <v>6097636.8941941485</v>
      </c>
      <c r="M37" s="53" cm="1">
        <f t="array" ref="M37">IF(($A37-$A$3) &lt;= short_term, SUMPRODUCT($L36:$Q36, TRANSPOSE('Migration Matrix - vol'!AG$65:AG$70)), SUMPRODUCT($L36:$Q36, TRANSPOSE('Migration Matrix - vol'!AG$77:AG$82)))+$K36*($B37-1)*D37</f>
        <v>3908174.2025615545</v>
      </c>
      <c r="N37" s="53" cm="1">
        <f t="array" ref="N37">IF(($A37-$A$3) &lt;= short_term, SUMPRODUCT($L36:$Q36, TRANSPOSE('Migration Matrix - vol'!AH$65:AH$70)), SUMPRODUCT($L36:$Q36, TRANSPOSE('Migration Matrix - vol'!AH$77:AH$82)))+$K36*($B37-1)*E37</f>
        <v>5056094.3020179737</v>
      </c>
      <c r="O37" s="53" cm="1">
        <f t="array" ref="O37">IF(($A37-$A$3) &lt;= short_term, SUMPRODUCT($L36:$Q36, TRANSPOSE('Migration Matrix - vol'!AI$65:AI$70)), SUMPRODUCT($L36:$Q36, TRANSPOSE('Migration Matrix - vol'!AI$77:AI$82)))+$K36*($B37-1)*F37</f>
        <v>1392073.1997840377</v>
      </c>
      <c r="P37" s="53" cm="1">
        <f t="array" ref="P37">IF(($A37-$A$3) &lt;= short_term, SUMPRODUCT($L36:$Q36, TRANSPOSE('Migration Matrix - vol'!AJ$65:AJ$70)), SUMPRODUCT($L36:$Q36, TRANSPOSE('Migration Matrix - vol'!AJ$77:AJ$82)))+$K36*($B37-1)*G37</f>
        <v>1237662.9776818936</v>
      </c>
      <c r="Q37" s="53" cm="1">
        <f t="array" ref="Q37">IF(($A37-$A$3) &lt;= short_term, SUMPRODUCT($L36:$Q36, TRANSPOSE('Migration Matrix - vol'!AK$65:AK$70)), SUMPRODUCT($L36:$Q36, TRANSPOSE('Migration Matrix - vol'!AK$77:AK$82)))+$K36*($B37-1)*H37</f>
        <v>687474.42376039666</v>
      </c>
      <c r="R37" s="21">
        <f t="shared" si="7"/>
        <v>0</v>
      </c>
      <c r="T37" s="40">
        <f t="shared" si="8"/>
        <v>0.33176986826755689</v>
      </c>
      <c r="U37" s="40">
        <f t="shared" si="9"/>
        <v>0.21264212068532315</v>
      </c>
      <c r="V37" s="40">
        <f t="shared" si="10"/>
        <v>0.27509997227385541</v>
      </c>
      <c r="W37" s="40">
        <f t="shared" si="10"/>
        <v>7.574211946777186E-2</v>
      </c>
      <c r="X37" s="40">
        <f t="shared" si="10"/>
        <v>6.7340723987045589E-2</v>
      </c>
      <c r="Y37" s="40">
        <f t="shared" si="10"/>
        <v>3.7405195318447118E-2</v>
      </c>
      <c r="AB37" s="60" cm="1">
        <f t="array" ref="AB37" xml:space="preserve"> IF(($A37-$A$3) &lt;= short_term, SUMPRODUCT($L36:$Q36, TRANSPOSE('Migration Matrix - vol'!C$65:C$70)), SUMPRODUCT($L36:$Q36, TRANSPOSE('Migration Matrix - vol'!C$77:C$82)))+$K36*($B37-1)*C37</f>
        <v>3050.210032688994</v>
      </c>
      <c r="AC37" s="60" cm="1">
        <f t="array" ref="AC37" xml:space="preserve"> IF(($A37-$A$3) &lt;= short_term, SUMPRODUCT($L36:$Q36, TRANSPOSE('Migration Matrix - vol'!D$65:D$70)), SUMPRODUCT($L36:$Q36, TRANSPOSE('Migration Matrix - vol'!D$77:D$82)))+$K36*($B37-1)*D37</f>
        <v>0</v>
      </c>
      <c r="AD37" s="60" cm="1">
        <f t="array" ref="AD37" xml:space="preserve"> IF(($A37-$A$3) &lt;= short_term, SUMPRODUCT($L36:$Q36, TRANSPOSE('Migration Matrix - vol'!E$65:E$70)), SUMPRODUCT($L36:$Q36, TRANSPOSE('Migration Matrix - vol'!E$77:E$82)))+$K36*($B37-1)*E37</f>
        <v>6660.654006319005</v>
      </c>
      <c r="AE37" s="60" cm="1">
        <f t="array" ref="AE37" xml:space="preserve"> IF(($A37-$A$3) &lt;= short_term, SUMPRODUCT($L36:$Q36, TRANSPOSE('Migration Matrix - vol'!F$65:F$70)), SUMPRODUCT($L36:$Q36, TRANSPOSE('Migration Matrix - vol'!F$77:F$82)))+$K36*($B37-1)*F37</f>
        <v>10051.245566670592</v>
      </c>
      <c r="AF37" s="60" cm="1">
        <f t="array" ref="AF37" xml:space="preserve"> IF(($A37-$A$3) &lt;= short_term, SUMPRODUCT($L36:$Q36, TRANSPOSE('Migration Matrix - vol'!G$65:G$70)), SUMPRODUCT($L36:$Q36, TRANSPOSE('Migration Matrix - vol'!G$77:G$82)))+$K36*($B37-1)*G37</f>
        <v>2317.955659295184</v>
      </c>
      <c r="AG37" s="60" cm="1">
        <f t="array" ref="AG37" xml:space="preserve"> IF(($A37-$A$3) &lt;= short_term, SUMPRODUCT($L36:$Q36, TRANSPOSE('Migration Matrix - vol'!H$65:H$70)), SUMPRODUCT($L36:$Q36, TRANSPOSE('Migration Matrix - vol'!H$77:H$82)))+$K36*($B37-1)*H37</f>
        <v>9650.1764670800403</v>
      </c>
      <c r="AJ37" s="60" cm="1">
        <f t="array" ref="AJ37" xml:space="preserve"> L36* IF(($A37-$A$3) &lt;= short_term, 1-INDEX('Migration Matrix - vol'!$AF$65:$AK$70, RIGHT(AJ$2,1), RIGHT(AJ$2,1)), 1-INDEX('Migration Matrix - vol'!$AF$77:$AK$82, RIGHT(AJ$2,1), RIGHT(AJ$2,1)))</f>
        <v>10831.331920890032</v>
      </c>
      <c r="AK37" s="60" cm="1">
        <f t="array" ref="AK37" xml:space="preserve"> M36* IF(($A37-$A$3) &lt;= short_term, 1-INDEX('Migration Matrix - vol'!$AF$65:$AK$70, RIGHT(AK$2,1), RIGHT(AK$2,1)), 1-INDEX('Migration Matrix - vol'!$AF$77:$AK$82, RIGHT(AK$2,1), RIGHT(AK$2,1)))</f>
        <v>11589.778296475921</v>
      </c>
      <c r="AL37" s="60" cm="1">
        <f t="array" ref="AL37" xml:space="preserve"> N36* IF(($A37-$A$3) &lt;= short_term, 1-INDEX('Migration Matrix - vol'!$AF$65:$AK$70, RIGHT(AL$2,1), RIGHT(AL$2,1)), 1-INDEX('Migration Matrix - vol'!$AF$77:$AK$82, RIGHT(AL$2,1), RIGHT(AL$2,1)))</f>
        <v>5979.0449215220669</v>
      </c>
      <c r="AM37" s="60" cm="1">
        <f t="array" ref="AM37" xml:space="preserve"> O36* IF(($A37-$A$3) &lt;= short_term, 1-INDEX('Migration Matrix - vol'!$AF$65:$AK$70, RIGHT(AM$2,1), RIGHT(AM$2,1)), 1-INDEX('Migration Matrix - vol'!$AF$77:$AK$82, RIGHT(AM$2,1), RIGHT(AM$2,1)))</f>
        <v>0</v>
      </c>
      <c r="AN37" s="60" cm="1">
        <f t="array" ref="AN37" xml:space="preserve"> P36* IF(($A37-$A$3) &lt;= short_term, 1-INDEX('Migration Matrix - vol'!$AF$65:$AK$70, RIGHT(AN$2,1), RIGHT(AN$2,1)), 1-INDEX('Migration Matrix - vol'!$AF$77:$AK$82, RIGHT(AN$2,1), RIGHT(AN$2,1)))</f>
        <v>2929.0174935752402</v>
      </c>
      <c r="AO37" s="60" cm="1">
        <f t="array" ref="AO37" xml:space="preserve"> Q36* IF(($A37-$A$3) &lt;= short_term, 1-INDEX('Migration Matrix - vol'!$AF$65:$AK$70, RIGHT(AO$2,1), RIGHT(AO$2,1)), 1-INDEX('Migration Matrix - vol'!$AF$77:$AK$82, RIGHT(AO$2,1), RIGHT(AO$2,1)))</f>
        <v>401.0690995905515</v>
      </c>
      <c r="AP37" s="61">
        <f t="shared" si="6"/>
        <v>0</v>
      </c>
      <c r="AR37" s="60" cm="1">
        <f t="array" ref="AR37" xml:space="preserve"> IF(($A37-$A$3) &lt;= short_term, SUMPRODUCT($L36:$Q36, TRANSPOSE('Migration Matrix - vol'!C$65:C$70)), SUMPRODUCT($L36:$Q36, TRANSPOSE('Migration Matrix - vol'!C$77:C$82)))</f>
        <v>3050.210032688994</v>
      </c>
      <c r="AS37" s="60" cm="1">
        <f t="array" ref="AS37" xml:space="preserve"> IF(($A37-$A$3) &lt;= short_term, SUMPRODUCT($L36:$Q36, TRANSPOSE('Migration Matrix - vol'!D$65:D$70)), SUMPRODUCT($L36:$Q36, TRANSPOSE('Migration Matrix - vol'!D$77:D$82)))</f>
        <v>0</v>
      </c>
      <c r="AT37" s="60" cm="1">
        <f t="array" ref="AT37" xml:space="preserve"> IF(($A37-$A$3) &lt;= short_term, SUMPRODUCT($L36:$Q36, TRANSPOSE('Migration Matrix - vol'!E$65:E$70)), SUMPRODUCT($L36:$Q36, TRANSPOSE('Migration Matrix - vol'!E$77:E$82)))</f>
        <v>6660.654006319005</v>
      </c>
      <c r="AU37" s="60" cm="1">
        <f t="array" ref="AU37" xml:space="preserve"> IF(($A37-$A$3) &lt;= short_term, SUMPRODUCT($L36:$Q36, TRANSPOSE('Migration Matrix - vol'!F$65:F$70)), SUMPRODUCT($L36:$Q36, TRANSPOSE('Migration Matrix - vol'!F$77:F$82)))</f>
        <v>10051.245566670592</v>
      </c>
      <c r="AV37" s="60" cm="1">
        <f t="array" ref="AV37" xml:space="preserve"> IF(($A37-$A$3) &lt;= short_term, SUMPRODUCT($L36:$Q36, TRANSPOSE('Migration Matrix - vol'!G$65:G$70)), SUMPRODUCT($L36:$Q36, TRANSPOSE('Migration Matrix - vol'!G$77:G$82)))</f>
        <v>2317.955659295184</v>
      </c>
      <c r="AW37" s="60" cm="1">
        <f t="array" ref="AW37" xml:space="preserve"> IF(($A37-$A$3) &lt;= short_term, SUMPRODUCT($L36:$Q36, TRANSPOSE('Migration Matrix - vol'!H$65:H$70)), SUMPRODUCT($L36:$Q36, TRANSPOSE('Migration Matrix - vol'!H$77:H$82)))</f>
        <v>9650.1764670800403</v>
      </c>
    </row>
    <row r="38" spans="1:49">
      <c r="A38">
        <f t="shared" si="2"/>
        <v>2055</v>
      </c>
      <c r="B38" s="40">
        <f>Population!B44</f>
        <v>1</v>
      </c>
      <c r="C38" s="2">
        <v>0.18</v>
      </c>
      <c r="D38" s="2">
        <v>0.15</v>
      </c>
      <c r="E38" s="2">
        <v>0.17</v>
      </c>
      <c r="F38" s="2">
        <v>0.18</v>
      </c>
      <c r="G38" s="2">
        <v>0.15</v>
      </c>
      <c r="H38" s="2">
        <v>0.17</v>
      </c>
      <c r="I38">
        <f t="shared" si="5"/>
        <v>0</v>
      </c>
      <c r="K38" s="52">
        <f>Population!L44</f>
        <v>18379116</v>
      </c>
      <c r="L38" s="53" cm="1">
        <f t="array" ref="L38">IF(($A38-$A$3) &lt;= short_term, SUMPRODUCT($L37:$Q37, TRANSPOSE('Migration Matrix - vol'!AF$65:AF$70)), SUMPRODUCT($L37:$Q37, TRANSPOSE('Migration Matrix - vol'!AF$77:AF$82)))+$K37*($B38-1)*C38</f>
        <v>6089862.3614476016</v>
      </c>
      <c r="M38" s="53" cm="1">
        <f t="array" ref="M38">IF(($A38-$A$3) &lt;= short_term, SUMPRODUCT($L37:$Q37, TRANSPOSE('Migration Matrix - vol'!AG$65:AG$70)), SUMPRODUCT($L37:$Q37, TRANSPOSE('Migration Matrix - vol'!AG$77:AG$82)))+$K37*($B38-1)*D38</f>
        <v>3896618.6923897965</v>
      </c>
      <c r="N38" s="53" cm="1">
        <f t="array" ref="N38">IF(($A38-$A$3) &lt;= short_term, SUMPRODUCT($L37:$Q37, TRANSPOSE('Migration Matrix - vol'!AH$65:AH$70)), SUMPRODUCT($L37:$Q37, TRANSPOSE('Migration Matrix - vol'!AH$77:AH$82)))+$K37*($B38-1)*E38</f>
        <v>5056763.2886128807</v>
      </c>
      <c r="O38" s="53" cm="1">
        <f t="array" ref="O38">IF(($A38-$A$3) &lt;= short_term, SUMPRODUCT($L37:$Q37, TRANSPOSE('Migration Matrix - vol'!AI$65:AI$70)), SUMPRODUCT($L37:$Q37, TRANSPOSE('Migration Matrix - vol'!AI$77:AI$82)))+$K37*($B38-1)*F38</f>
        <v>1402118.5015383619</v>
      </c>
      <c r="P38" s="53" cm="1">
        <f t="array" ref="P38">IF(($A38-$A$3) &lt;= short_term, SUMPRODUCT($L37:$Q37, TRANSPOSE('Migration Matrix - vol'!AJ$65:AJ$70)), SUMPRODUCT($L37:$Q37, TRANSPOSE('Migration Matrix - vol'!AJ$77:AJ$82)))+$K37*($B38-1)*G38</f>
        <v>1237046.5076303463</v>
      </c>
      <c r="Q38" s="53" cm="1">
        <f t="array" ref="Q38">IF(($A38-$A$3) &lt;= short_term, SUMPRODUCT($L37:$Q37, TRANSPOSE('Migration Matrix - vol'!AK$65:AK$70)), SUMPRODUCT($L37:$Q37, TRANSPOSE('Migration Matrix - vol'!AK$77:AK$82)))+$K37*($B38-1)*H38</f>
        <v>696706.64838101692</v>
      </c>
      <c r="R38" s="21">
        <f t="shared" si="7"/>
        <v>0</v>
      </c>
      <c r="T38" s="40">
        <f t="shared" si="8"/>
        <v>0.33134685919864693</v>
      </c>
      <c r="U38" s="40">
        <f t="shared" si="9"/>
        <v>0.21201339021908316</v>
      </c>
      <c r="V38" s="40">
        <f t="shared" si="10"/>
        <v>0.27513637155415305</v>
      </c>
      <c r="W38" s="40">
        <f t="shared" si="10"/>
        <v>7.6288680126854927E-2</v>
      </c>
      <c r="X38" s="40">
        <f t="shared" si="10"/>
        <v>6.7307182109865665E-2</v>
      </c>
      <c r="Y38" s="40">
        <f t="shared" si="10"/>
        <v>3.7907516791396097E-2</v>
      </c>
      <c r="AB38" s="60" cm="1">
        <f t="array" ref="AB38" xml:space="preserve"> IF(($A38-$A$3) &lt;= short_term, SUMPRODUCT($L37:$Q37, TRANSPOSE('Migration Matrix - vol'!C$65:C$70)), SUMPRODUCT($L37:$Q37, TRANSPOSE('Migration Matrix - vol'!C$77:C$82)))+$K37*($B38-1)*C38</f>
        <v>3042.9950558262672</v>
      </c>
      <c r="AC38" s="60" cm="1">
        <f t="array" ref="AC38" xml:space="preserve"> IF(($A38-$A$3) &lt;= short_term, SUMPRODUCT($L37:$Q37, TRANSPOSE('Migration Matrix - vol'!D$65:D$70)), SUMPRODUCT($L37:$Q37, TRANSPOSE('Migration Matrix - vol'!D$77:D$82)))+$K37*($B38-1)*D38</f>
        <v>0</v>
      </c>
      <c r="AD38" s="60" cm="1">
        <f t="array" ref="AD38" xml:space="preserve"> IF(($A38-$A$3) &lt;= short_term, SUMPRODUCT($L37:$Q37, TRANSPOSE('Migration Matrix - vol'!E$65:E$70)), SUMPRODUCT($L37:$Q37, TRANSPOSE('Migration Matrix - vol'!E$77:E$82)))+$K37*($B38-1)*E38</f>
        <v>6648.8376566173774</v>
      </c>
      <c r="AE38" s="60" cm="1">
        <f t="array" ref="AE38" xml:space="preserve"> IF(($A38-$A$3) &lt;= short_term, SUMPRODUCT($L37:$Q37, TRANSPOSE('Migration Matrix - vol'!F$65:F$70)), SUMPRODUCT($L37:$Q37, TRANSPOSE('Migration Matrix - vol'!F$77:F$82)))+$K37*($B38-1)*F38</f>
        <v>10045.301754324233</v>
      </c>
      <c r="AF38" s="60" cm="1">
        <f t="array" ref="AF38" xml:space="preserve"> IF(($A38-$A$3) &lt;= short_term, SUMPRODUCT($L37:$Q37, TRANSPOSE('Migration Matrix - vol'!G$65:G$70)), SUMPRODUCT($L37:$Q37, TRANSPOSE('Migration Matrix - vol'!G$77:G$82)))+$K37*($B38-1)*G38</f>
        <v>2311.1020343515688</v>
      </c>
      <c r="AG38" s="60" cm="1">
        <f t="array" ref="AG38" xml:space="preserve"> IF(($A38-$A$3) &lt;= short_term, SUMPRODUCT($L37:$Q37, TRANSPOSE('Migration Matrix - vol'!H$65:H$70)), SUMPRODUCT($L37:$Q37, TRANSPOSE('Migration Matrix - vol'!H$77:H$82)))+$K37*($B38-1)*H38</f>
        <v>9638.7631874722356</v>
      </c>
      <c r="AJ38" s="60" cm="1">
        <f t="array" ref="AJ38" xml:space="preserve"> L37* IF(($A38-$A$3) &lt;= short_term, 1-INDEX('Migration Matrix - vol'!$AF$65:$AK$70, RIGHT(AJ$2,1), RIGHT(AJ$2,1)), 1-INDEX('Migration Matrix - vol'!$AF$77:$AK$82, RIGHT(AJ$2,1), RIGHT(AJ$2,1)))</f>
        <v>10817.52780237333</v>
      </c>
      <c r="AK38" s="60" cm="1">
        <f t="array" ref="AK38" xml:space="preserve"> M37* IF(($A38-$A$3) &lt;= short_term, 1-INDEX('Migration Matrix - vol'!$AF$65:$AK$70, RIGHT(AK$2,1), RIGHT(AK$2,1)), 1-INDEX('Migration Matrix - vol'!$AF$77:$AK$82, RIGHT(AK$2,1), RIGHT(AK$2,1)))</f>
        <v>11555.510171757845</v>
      </c>
      <c r="AL38" s="60" cm="1">
        <f t="array" ref="AL38" xml:space="preserve"> N37* IF(($A38-$A$3) &lt;= short_term, 1-INDEX('Migration Matrix - vol'!$AF$65:$AK$70, RIGHT(AL$2,1), RIGHT(AL$2,1)), 1-INDEX('Migration Matrix - vol'!$AF$77:$AK$82, RIGHT(AL$2,1), RIGHT(AL$2,1)))</f>
        <v>5979.8510617097145</v>
      </c>
      <c r="AM38" s="60" cm="1">
        <f t="array" ref="AM38" xml:space="preserve"> O37* IF(($A38-$A$3) &lt;= short_term, 1-INDEX('Migration Matrix - vol'!$AF$65:$AK$70, RIGHT(AM$2,1), RIGHT(AM$2,1)), 1-INDEX('Migration Matrix - vol'!$AF$77:$AK$82, RIGHT(AM$2,1), RIGHT(AM$2,1)))</f>
        <v>0</v>
      </c>
      <c r="AN38" s="60" cm="1">
        <f t="array" ref="AN38" xml:space="preserve"> P37* IF(($A38-$A$3) &lt;= short_term, 1-INDEX('Migration Matrix - vol'!$AF$65:$AK$70, RIGHT(AN$2,1), RIGHT(AN$2,1)), 1-INDEX('Migration Matrix - vol'!$AF$77:$AK$82, RIGHT(AN$2,1), RIGHT(AN$2,1)))</f>
        <v>2927.5720858987925</v>
      </c>
      <c r="AO38" s="60" cm="1">
        <f t="array" ref="AO38" xml:space="preserve"> Q37* IF(($A38-$A$3) &lt;= short_term, 1-INDEX('Migration Matrix - vol'!$AF$65:$AK$70, RIGHT(AO$2,1), RIGHT(AO$2,1)), 1-INDEX('Migration Matrix - vol'!$AF$77:$AK$82, RIGHT(AO$2,1), RIGHT(AO$2,1)))</f>
        <v>406.53856685199821</v>
      </c>
      <c r="AP38" s="61">
        <f t="shared" si="6"/>
        <v>0</v>
      </c>
      <c r="AR38" s="60" cm="1">
        <f t="array" ref="AR38" xml:space="preserve"> IF(($A38-$A$3) &lt;= short_term, SUMPRODUCT($L37:$Q37, TRANSPOSE('Migration Matrix - vol'!C$65:C$70)), SUMPRODUCT($L37:$Q37, TRANSPOSE('Migration Matrix - vol'!C$77:C$82)))</f>
        <v>3042.9950558262672</v>
      </c>
      <c r="AS38" s="60" cm="1">
        <f t="array" ref="AS38" xml:space="preserve"> IF(($A38-$A$3) &lt;= short_term, SUMPRODUCT($L37:$Q37, TRANSPOSE('Migration Matrix - vol'!D$65:D$70)), SUMPRODUCT($L37:$Q37, TRANSPOSE('Migration Matrix - vol'!D$77:D$82)))</f>
        <v>0</v>
      </c>
      <c r="AT38" s="60" cm="1">
        <f t="array" ref="AT38" xml:space="preserve"> IF(($A38-$A$3) &lt;= short_term, SUMPRODUCT($L37:$Q37, TRANSPOSE('Migration Matrix - vol'!E$65:E$70)), SUMPRODUCT($L37:$Q37, TRANSPOSE('Migration Matrix - vol'!E$77:E$82)))</f>
        <v>6648.8376566173774</v>
      </c>
      <c r="AU38" s="60" cm="1">
        <f t="array" ref="AU38" xml:space="preserve"> IF(($A38-$A$3) &lt;= short_term, SUMPRODUCT($L37:$Q37, TRANSPOSE('Migration Matrix - vol'!F$65:F$70)), SUMPRODUCT($L37:$Q37, TRANSPOSE('Migration Matrix - vol'!F$77:F$82)))</f>
        <v>10045.301754324233</v>
      </c>
      <c r="AV38" s="60" cm="1">
        <f t="array" ref="AV38" xml:space="preserve"> IF(($A38-$A$3) &lt;= short_term, SUMPRODUCT($L37:$Q37, TRANSPOSE('Migration Matrix - vol'!G$65:G$70)), SUMPRODUCT($L37:$Q37, TRANSPOSE('Migration Matrix - vol'!G$77:G$82)))</f>
        <v>2311.1020343515688</v>
      </c>
      <c r="AW38" s="60" cm="1">
        <f t="array" ref="AW38" xml:space="preserve"> IF(($A38-$A$3) &lt;= short_term, SUMPRODUCT($L37:$Q37, TRANSPOSE('Migration Matrix - vol'!H$65:H$70)), SUMPRODUCT($L37:$Q37, TRANSPOSE('Migration Matrix - vol'!H$77:H$82)))</f>
        <v>9638.7631874722356</v>
      </c>
    </row>
    <row r="39" spans="1:49">
      <c r="A39">
        <f t="shared" si="2"/>
        <v>2056</v>
      </c>
      <c r="B39" s="40">
        <f>Population!B45</f>
        <v>1</v>
      </c>
      <c r="C39" s="2">
        <v>0.18</v>
      </c>
      <c r="D39" s="2">
        <v>0.15</v>
      </c>
      <c r="E39" s="2">
        <v>0.17</v>
      </c>
      <c r="F39" s="2">
        <v>0.18</v>
      </c>
      <c r="G39" s="2">
        <v>0.15</v>
      </c>
      <c r="H39" s="2">
        <v>0.17</v>
      </c>
      <c r="I39">
        <f t="shared" si="5"/>
        <v>0</v>
      </c>
      <c r="K39" s="52">
        <f>Population!L45</f>
        <v>18379116</v>
      </c>
      <c r="L39" s="53" cm="1">
        <f t="array" ref="L39">IF(($A39-$A$3) &lt;= short_term, SUMPRODUCT($L38:$Q38, TRANSPOSE('Migration Matrix - vol'!AF$65:AF$70)), SUMPRODUCT($L38:$Q38, TRANSPOSE('Migration Matrix - vol'!AF$77:AF$82)))+$K38*($B39-1)*C39</f>
        <v>6082094.423219556</v>
      </c>
      <c r="M39" s="53" cm="1">
        <f t="array" ref="M39">IF(($A39-$A$3) &lt;= short_term, SUMPRODUCT($L38:$Q38, TRANSPOSE('Migration Matrix - vol'!AG$65:AG$70)), SUMPRODUCT($L38:$Q38, TRANSPOSE('Migration Matrix - vol'!AG$77:AG$82)))+$K38*($B39-1)*D39</f>
        <v>3885097.3490203377</v>
      </c>
      <c r="N39" s="53" cm="1">
        <f t="array" ref="N39">IF(($A39-$A$3) &lt;= short_term, SUMPRODUCT($L38:$Q38, TRANSPOSE('Migration Matrix - vol'!AH$65:AH$70)), SUMPRODUCT($L38:$Q38, TRANSPOSE('Migration Matrix - vol'!AH$77:AH$82)))+$K38*($B39-1)*E39</f>
        <v>5057419.6886093635</v>
      </c>
      <c r="O39" s="53" cm="1">
        <f t="array" ref="O39">IF(($A39-$A$3) &lt;= short_term, SUMPRODUCT($L38:$Q38, TRANSPOSE('Migration Matrix - vol'!AI$65:AI$70)), SUMPRODUCT($L38:$Q38, TRANSPOSE('Migration Matrix - vol'!AI$77:AI$82)))+$K38*($B39-1)*F39</f>
        <v>1412157.862995218</v>
      </c>
      <c r="P39" s="53" cm="1">
        <f t="array" ref="P39">IF(($A39-$A$3) &lt;= short_term, SUMPRODUCT($L38:$Q38, TRANSPOSE('Migration Matrix - vol'!AJ$65:AJ$70)), SUMPRODUCT($L38:$Q38, TRANSPOSE('Migration Matrix - vol'!AJ$77:AJ$82)))+$K38*($B39-1)*G39</f>
        <v>1236424.6624186307</v>
      </c>
      <c r="Q39" s="53" cm="1">
        <f t="array" ref="Q39">IF(($A39-$A$3) &lt;= short_term, SUMPRODUCT($L38:$Q38, TRANSPOSE('Migration Matrix - vol'!AK$65:AK$70)), SUMPRODUCT($L38:$Q38, TRANSPOSE('Migration Matrix - vol'!AK$77:AK$82)))+$K38*($B39-1)*H39</f>
        <v>705922.01373689878</v>
      </c>
      <c r="R39" s="21">
        <f t="shared" si="7"/>
        <v>0</v>
      </c>
      <c r="T39" s="40">
        <f t="shared" si="8"/>
        <v>0.33092420893472535</v>
      </c>
      <c r="U39" s="40">
        <f t="shared" si="9"/>
        <v>0.21138651875423911</v>
      </c>
      <c r="V39" s="40">
        <f t="shared" si="10"/>
        <v>0.27517208600290466</v>
      </c>
      <c r="W39" s="40">
        <f t="shared" si="10"/>
        <v>7.6834917576841966E-2</v>
      </c>
      <c r="X39" s="40">
        <f t="shared" si="10"/>
        <v>6.7273347772473402E-2</v>
      </c>
      <c r="Y39" s="40">
        <f t="shared" si="10"/>
        <v>3.8408920958815346E-2</v>
      </c>
      <c r="AB39" s="60" cm="1">
        <f t="array" ref="AB39" xml:space="preserve"> IF(($A39-$A$3) &lt;= short_term, SUMPRODUCT($L38:$Q38, TRANSPOSE('Migration Matrix - vol'!C$65:C$70)), SUMPRODUCT($L38:$Q38, TRANSPOSE('Migration Matrix - vol'!C$77:C$82)))+$K38*($B39-1)*C39</f>
        <v>3035.7971452935867</v>
      </c>
      <c r="AC39" s="60" cm="1">
        <f t="array" ref="AC39" xml:space="preserve"> IF(($A39-$A$3) &lt;= short_term, SUMPRODUCT($L38:$Q38, TRANSPOSE('Migration Matrix - vol'!D$65:D$70)), SUMPRODUCT($L38:$Q38, TRANSPOSE('Migration Matrix - vol'!D$77:D$82)))+$K38*($B39-1)*D39</f>
        <v>0</v>
      </c>
      <c r="AD39" s="60" cm="1">
        <f t="array" ref="AD39" xml:space="preserve"> IF(($A39-$A$3) &lt;= short_term, SUMPRODUCT($L38:$Q38, TRANSPOSE('Migration Matrix - vol'!E$65:E$70)), SUMPRODUCT($L38:$Q38, TRANSPOSE('Migration Matrix - vol'!E$77:E$82)))+$K38*($B39-1)*E39</f>
        <v>6637.0422697401418</v>
      </c>
      <c r="AE39" s="60" cm="1">
        <f t="array" ref="AE39" xml:space="preserve"> IF(($A39-$A$3) &lt;= short_term, SUMPRODUCT($L38:$Q38, TRANSPOSE('Migration Matrix - vol'!F$65:F$70)), SUMPRODUCT($L38:$Q38, TRANSPOSE('Migration Matrix - vol'!F$77:F$82)))+$K38*($B39-1)*F39</f>
        <v>10039.361456856201</v>
      </c>
      <c r="AF39" s="60" cm="1">
        <f t="array" ref="AF39" xml:space="preserve"> IF(($A39-$A$3) &lt;= short_term, SUMPRODUCT($L38:$Q38, TRANSPOSE('Migration Matrix - vol'!G$65:G$70)), SUMPRODUCT($L38:$Q38, TRANSPOSE('Migration Matrix - vol'!G$77:G$82)))+$K38*($B39-1)*G39</f>
        <v>2304.2686738917369</v>
      </c>
      <c r="AG39" s="60" cm="1">
        <f t="array" ref="AG39" xml:space="preserve"> IF(($A39-$A$3) &lt;= short_term, SUMPRODUCT($L38:$Q38, TRANSPOSE('Migration Matrix - vol'!H$65:H$70)), SUMPRODUCT($L38:$Q38, TRANSPOSE('Migration Matrix - vol'!H$77:H$82)))+$K38*($B39-1)*H39</f>
        <v>9627.3634063690261</v>
      </c>
      <c r="AJ39" s="60" cm="1">
        <f t="array" ref="AJ39" xml:space="preserve"> L38* IF(($A39-$A$3) &lt;= short_term, 1-INDEX('Migration Matrix - vol'!$AF$65:$AK$70, RIGHT(AJ$2,1), RIGHT(AJ$2,1)), 1-INDEX('Migration Matrix - vol'!$AF$77:$AK$82, RIGHT(AJ$2,1), RIGHT(AJ$2,1)))</f>
        <v>10803.735373339665</v>
      </c>
      <c r="AK39" s="60" cm="1">
        <f t="array" ref="AK39" xml:space="preserve"> M38* IF(($A39-$A$3) &lt;= short_term, 1-INDEX('Migration Matrix - vol'!$AF$65:$AK$70, RIGHT(AK$2,1), RIGHT(AK$2,1)), 1-INDEX('Migration Matrix - vol'!$AF$77:$AK$82, RIGHT(AK$2,1), RIGHT(AK$2,1)))</f>
        <v>11521.343369458684</v>
      </c>
      <c r="AL39" s="60" cm="1">
        <f t="array" ref="AL39" xml:space="preserve"> N38* IF(($A39-$A$3) &lt;= short_term, 1-INDEX('Migration Matrix - vol'!$AF$65:$AK$70, RIGHT(AL$2,1), RIGHT(AL$2,1)), 1-INDEX('Migration Matrix - vol'!$AF$77:$AK$82, RIGHT(AL$2,1), RIGHT(AL$2,1)))</f>
        <v>5980.6422732577721</v>
      </c>
      <c r="AM39" s="60" cm="1">
        <f t="array" ref="AM39" xml:space="preserve"> O38* IF(($A39-$A$3) &lt;= short_term, 1-INDEX('Migration Matrix - vol'!$AF$65:$AK$70, RIGHT(AM$2,1), RIGHT(AM$2,1)), 1-INDEX('Migration Matrix - vol'!$AF$77:$AK$82, RIGHT(AM$2,1), RIGHT(AM$2,1)))</f>
        <v>0</v>
      </c>
      <c r="AN39" s="60" cm="1">
        <f t="array" ref="AN39" xml:space="preserve"> P38* IF(($A39-$A$3) &lt;= short_term, 1-INDEX('Migration Matrix - vol'!$AF$65:$AK$70, RIGHT(AN$2,1), RIGHT(AN$2,1)), 1-INDEX('Migration Matrix - vol'!$AF$77:$AK$82, RIGHT(AN$2,1), RIGHT(AN$2,1)))</f>
        <v>2926.113885607399</v>
      </c>
      <c r="AO39" s="60" cm="1">
        <f t="array" ref="AO39" xml:space="preserve"> Q38* IF(($A39-$A$3) &lt;= short_term, 1-INDEX('Migration Matrix - vol'!$AF$65:$AK$70, RIGHT(AO$2,1), RIGHT(AO$2,1)), 1-INDEX('Migration Matrix - vol'!$AF$77:$AK$82, RIGHT(AO$2,1), RIGHT(AO$2,1)))</f>
        <v>411.99805048717531</v>
      </c>
      <c r="AP39" s="61">
        <f t="shared" si="6"/>
        <v>0</v>
      </c>
      <c r="AR39" s="60" cm="1">
        <f t="array" ref="AR39" xml:space="preserve"> IF(($A39-$A$3) &lt;= short_term, SUMPRODUCT($L38:$Q38, TRANSPOSE('Migration Matrix - vol'!C$65:C$70)), SUMPRODUCT($L38:$Q38, TRANSPOSE('Migration Matrix - vol'!C$77:C$82)))</f>
        <v>3035.7971452935867</v>
      </c>
      <c r="AS39" s="60" cm="1">
        <f t="array" ref="AS39" xml:space="preserve"> IF(($A39-$A$3) &lt;= short_term, SUMPRODUCT($L38:$Q38, TRANSPOSE('Migration Matrix - vol'!D$65:D$70)), SUMPRODUCT($L38:$Q38, TRANSPOSE('Migration Matrix - vol'!D$77:D$82)))</f>
        <v>0</v>
      </c>
      <c r="AT39" s="60" cm="1">
        <f t="array" ref="AT39" xml:space="preserve"> IF(($A39-$A$3) &lt;= short_term, SUMPRODUCT($L38:$Q38, TRANSPOSE('Migration Matrix - vol'!E$65:E$70)), SUMPRODUCT($L38:$Q38, TRANSPOSE('Migration Matrix - vol'!E$77:E$82)))</f>
        <v>6637.0422697401418</v>
      </c>
      <c r="AU39" s="60" cm="1">
        <f t="array" ref="AU39" xml:space="preserve"> IF(($A39-$A$3) &lt;= short_term, SUMPRODUCT($L38:$Q38, TRANSPOSE('Migration Matrix - vol'!F$65:F$70)), SUMPRODUCT($L38:$Q38, TRANSPOSE('Migration Matrix - vol'!F$77:F$82)))</f>
        <v>10039.361456856201</v>
      </c>
      <c r="AV39" s="60" cm="1">
        <f t="array" ref="AV39" xml:space="preserve"> IF(($A39-$A$3) &lt;= short_term, SUMPRODUCT($L38:$Q38, TRANSPOSE('Migration Matrix - vol'!G$65:G$70)), SUMPRODUCT($L38:$Q38, TRANSPOSE('Migration Matrix - vol'!G$77:G$82)))</f>
        <v>2304.2686738917369</v>
      </c>
      <c r="AW39" s="60" cm="1">
        <f t="array" ref="AW39" xml:space="preserve"> IF(($A39-$A$3) &lt;= short_term, SUMPRODUCT($L38:$Q38, TRANSPOSE('Migration Matrix - vol'!H$65:H$70)), SUMPRODUCT($L38:$Q38, TRANSPOSE('Migration Matrix - vol'!H$77:H$82)))</f>
        <v>9627.3634063690261</v>
      </c>
    </row>
    <row r="40" spans="1:49">
      <c r="A40">
        <f t="shared" si="2"/>
        <v>2057</v>
      </c>
      <c r="B40" s="40">
        <f>Population!B46</f>
        <v>1</v>
      </c>
      <c r="C40" s="2">
        <v>0.18</v>
      </c>
      <c r="D40" s="2">
        <v>0.15</v>
      </c>
      <c r="E40" s="2">
        <v>0.17</v>
      </c>
      <c r="F40" s="2">
        <v>0.18</v>
      </c>
      <c r="G40" s="2">
        <v>0.15</v>
      </c>
      <c r="H40" s="2">
        <v>0.17</v>
      </c>
      <c r="I40">
        <f t="shared" si="5"/>
        <v>0</v>
      </c>
      <c r="K40" s="52">
        <f>Population!L46</f>
        <v>18379116</v>
      </c>
      <c r="L40" s="53" cm="1">
        <f t="array" ref="L40">IF(($A40-$A$3) &lt;= short_term, SUMPRODUCT($L39:$Q39, TRANSPOSE('Migration Matrix - vol'!AF$65:AF$70)), SUMPRODUCT($L39:$Q39, TRANSPOSE('Migration Matrix - vol'!AF$77:AF$82)))+$K39*($B40-1)*C40</f>
        <v>6074333.0848369505</v>
      </c>
      <c r="M40" s="53" cm="1">
        <f t="array" ref="M40">IF(($A40-$A$3) &lt;= short_term, SUMPRODUCT($L39:$Q39, TRANSPOSE('Migration Matrix - vol'!AG$65:AG$70)), SUMPRODUCT($L39:$Q39, TRANSPOSE('Migration Matrix - vol'!AG$77:AG$82)))+$K39*($B40-1)*D40</f>
        <v>3873610.0714303446</v>
      </c>
      <c r="N40" s="53" cm="1">
        <f t="array" ref="N40">IF(($A40-$A$3) &lt;= short_term, SUMPRODUCT($L39:$Q39, TRANSPOSE('Migration Matrix - vol'!AH$65:AH$70)), SUMPRODUCT($L39:$Q39, TRANSPOSE('Migration Matrix - vol'!AH$77:AH$82)))+$K39*($B40-1)*E40</f>
        <v>5058063.5378192458</v>
      </c>
      <c r="O40" s="53" cm="1">
        <f t="array" ref="O40">IF(($A40-$A$3) &lt;= short_term, SUMPRODUCT($L39:$Q39, TRANSPOSE('Migration Matrix - vol'!AI$65:AI$70)), SUMPRODUCT($L39:$Q39, TRANSPOSE('Migration Matrix - vol'!AI$77:AI$82)))+$K39*($B40-1)*F40</f>
        <v>1422191.287667406</v>
      </c>
      <c r="P40" s="53" cm="1">
        <f t="array" ref="P40">IF(($A40-$A$3) &lt;= short_term, SUMPRODUCT($L39:$Q39, TRANSPOSE('Migration Matrix - vol'!AJ$65:AJ$70)), SUMPRODUCT($L39:$Q39, TRANSPOSE('Migration Matrix - vol'!AJ$77:AJ$82)))+$K39*($B40-1)*G40</f>
        <v>1235797.4749657349</v>
      </c>
      <c r="Q40" s="53" cm="1">
        <f t="array" ref="Q40">IF(($A40-$A$3) &lt;= short_term, SUMPRODUCT($L39:$Q39, TRANSPOSE('Migration Matrix - vol'!AK$65:AK$70)), SUMPRODUCT($L39:$Q39, TRANSPOSE('Migration Matrix - vol'!AK$77:AK$82)))+$K39*($B40-1)*H40</f>
        <v>715120.54328032222</v>
      </c>
      <c r="R40" s="21">
        <f t="shared" si="7"/>
        <v>0</v>
      </c>
      <c r="T40" s="40">
        <f t="shared" si="8"/>
        <v>0.33050191776562865</v>
      </c>
      <c r="U40" s="40">
        <f t="shared" si="9"/>
        <v>0.21076150079418096</v>
      </c>
      <c r="V40" s="40">
        <f t="shared" si="10"/>
        <v>0.27520711756861671</v>
      </c>
      <c r="W40" s="40">
        <f t="shared" si="10"/>
        <v>7.7380832008862976E-2</v>
      </c>
      <c r="X40" s="40">
        <f t="shared" si="10"/>
        <v>6.723922276597713E-2</v>
      </c>
      <c r="Y40" s="40">
        <f t="shared" si="10"/>
        <v>3.8909409096733599E-2</v>
      </c>
      <c r="AB40" s="60" cm="1">
        <f t="array" ref="AB40" xml:space="preserve"> IF(($A40-$A$3) &lt;= short_term, SUMPRODUCT($L39:$Q39, TRANSPOSE('Migration Matrix - vol'!C$65:C$70)), SUMPRODUCT($L39:$Q39, TRANSPOSE('Migration Matrix - vol'!C$77:C$82)))+$K39*($B40-1)*C40</f>
        <v>3028.6162607221995</v>
      </c>
      <c r="AC40" s="60" cm="1">
        <f t="array" ref="AC40" xml:space="preserve"> IF(($A40-$A$3) &lt;= short_term, SUMPRODUCT($L39:$Q39, TRANSPOSE('Migration Matrix - vol'!D$65:D$70)), SUMPRODUCT($L39:$Q39, TRANSPOSE('Migration Matrix - vol'!D$77:D$82)))+$K39*($B40-1)*D40</f>
        <v>0</v>
      </c>
      <c r="AD40" s="60" cm="1">
        <f t="array" ref="AD40" xml:space="preserve"> IF(($A40-$A$3) &lt;= short_term, SUMPRODUCT($L39:$Q39, TRANSPOSE('Migration Matrix - vol'!E$65:E$70)), SUMPRODUCT($L39:$Q39, TRANSPOSE('Migration Matrix - vol'!E$77:E$82)))+$K39*($B40-1)*E40</f>
        <v>6625.267808498148</v>
      </c>
      <c r="AE40" s="60" cm="1">
        <f t="array" ref="AE40" xml:space="preserve"> IF(($A40-$A$3) &lt;= short_term, SUMPRODUCT($L39:$Q39, TRANSPOSE('Migration Matrix - vol'!F$65:F$70)), SUMPRODUCT($L39:$Q39, TRANSPOSE('Migration Matrix - vol'!F$77:F$82)))+$K39*($B40-1)*F40</f>
        <v>10033.424672187977</v>
      </c>
      <c r="AF40" s="60" cm="1">
        <f t="array" ref="AF40" xml:space="preserve"> IF(($A40-$A$3) &lt;= short_term, SUMPRODUCT($L39:$Q39, TRANSPOSE('Migration Matrix - vol'!G$65:G$70)), SUMPRODUCT($L39:$Q39, TRANSPOSE('Migration Matrix - vol'!G$77:G$82)))+$K39*($B40-1)*G40</f>
        <v>2297.4555179985919</v>
      </c>
      <c r="AG40" s="60" cm="1">
        <f t="array" ref="AG40" xml:space="preserve"> IF(($A40-$A$3) &lt;= short_term, SUMPRODUCT($L39:$Q39, TRANSPOSE('Migration Matrix - vol'!H$65:H$70)), SUMPRODUCT($L39:$Q39, TRANSPOSE('Migration Matrix - vol'!H$77:H$82)))+$K39*($B40-1)*H40</f>
        <v>9615.9771078057165</v>
      </c>
      <c r="AJ40" s="60" cm="1">
        <f t="array" ref="AJ40" xml:space="preserve"> L39* IF(($A40-$A$3) &lt;= short_term, 1-INDEX('Migration Matrix - vol'!$AF$65:$AK$70, RIGHT(AJ$2,1), RIGHT(AJ$2,1)), 1-INDEX('Migration Matrix - vol'!$AF$77:$AK$82, RIGHT(AJ$2,1), RIGHT(AJ$2,1)))</f>
        <v>10789.954643327845</v>
      </c>
      <c r="AK40" s="60" cm="1">
        <f t="array" ref="AK40" xml:space="preserve"> M39* IF(($A40-$A$3) &lt;= short_term, 1-INDEX('Migration Matrix - vol'!$AF$65:$AK$70, RIGHT(AK$2,1), RIGHT(AK$2,1)), 1-INDEX('Migration Matrix - vol'!$AF$77:$AK$82, RIGHT(AK$2,1), RIGHT(AK$2,1)))</f>
        <v>11487.277589992958</v>
      </c>
      <c r="AL40" s="60" cm="1">
        <f t="array" ref="AL40" xml:space="preserve"> N39* IF(($A40-$A$3) &lt;= short_term, 1-INDEX('Migration Matrix - vol'!$AF$65:$AK$70, RIGHT(AL$2,1), RIGHT(AL$2,1)), 1-INDEX('Migration Matrix - vol'!$AF$77:$AK$82, RIGHT(AL$2,1), RIGHT(AL$2,1)))</f>
        <v>5981.4185986151351</v>
      </c>
      <c r="AM40" s="60" cm="1">
        <f t="array" ref="AM40" xml:space="preserve"> O39* IF(($A40-$A$3) &lt;= short_term, 1-INDEX('Migration Matrix - vol'!$AF$65:$AK$70, RIGHT(AM$2,1), RIGHT(AM$2,1)), 1-INDEX('Migration Matrix - vol'!$AF$77:$AK$82, RIGHT(AM$2,1), RIGHT(AM$2,1)))</f>
        <v>0</v>
      </c>
      <c r="AN40" s="60" cm="1">
        <f t="array" ref="AN40" xml:space="preserve"> P39* IF(($A40-$A$3) &lt;= short_term, 1-INDEX('Migration Matrix - vol'!$AF$65:$AK$70, RIGHT(AN$2,1), RIGHT(AN$2,1)), 1-INDEX('Migration Matrix - vol'!$AF$77:$AK$82, RIGHT(AN$2,1), RIGHT(AN$2,1)))</f>
        <v>2924.6429708944306</v>
      </c>
      <c r="AO40" s="60" cm="1">
        <f t="array" ref="AO40" xml:space="preserve"> Q39* IF(($A40-$A$3) &lt;= short_term, 1-INDEX('Migration Matrix - vol'!$AF$65:$AK$70, RIGHT(AO$2,1), RIGHT(AO$2,1)), 1-INDEX('Migration Matrix - vol'!$AF$77:$AK$82, RIGHT(AO$2,1), RIGHT(AO$2,1)))</f>
        <v>417.44756438226023</v>
      </c>
      <c r="AP40" s="61">
        <f t="shared" si="6"/>
        <v>0</v>
      </c>
      <c r="AR40" s="60" cm="1">
        <f t="array" ref="AR40" xml:space="preserve"> IF(($A40-$A$3) &lt;= short_term, SUMPRODUCT($L39:$Q39, TRANSPOSE('Migration Matrix - vol'!C$65:C$70)), SUMPRODUCT($L39:$Q39, TRANSPOSE('Migration Matrix - vol'!C$77:C$82)))</f>
        <v>3028.6162607221995</v>
      </c>
      <c r="AS40" s="60" cm="1">
        <f t="array" ref="AS40" xml:space="preserve"> IF(($A40-$A$3) &lt;= short_term, SUMPRODUCT($L39:$Q39, TRANSPOSE('Migration Matrix - vol'!D$65:D$70)), SUMPRODUCT($L39:$Q39, TRANSPOSE('Migration Matrix - vol'!D$77:D$82)))</f>
        <v>0</v>
      </c>
      <c r="AT40" s="60" cm="1">
        <f t="array" ref="AT40" xml:space="preserve"> IF(($A40-$A$3) &lt;= short_term, SUMPRODUCT($L39:$Q39, TRANSPOSE('Migration Matrix - vol'!E$65:E$70)), SUMPRODUCT($L39:$Q39, TRANSPOSE('Migration Matrix - vol'!E$77:E$82)))</f>
        <v>6625.267808498148</v>
      </c>
      <c r="AU40" s="60" cm="1">
        <f t="array" ref="AU40" xml:space="preserve"> IF(($A40-$A$3) &lt;= short_term, SUMPRODUCT($L39:$Q39, TRANSPOSE('Migration Matrix - vol'!F$65:F$70)), SUMPRODUCT($L39:$Q39, TRANSPOSE('Migration Matrix - vol'!F$77:F$82)))</f>
        <v>10033.424672187977</v>
      </c>
      <c r="AV40" s="60" cm="1">
        <f t="array" ref="AV40" xml:space="preserve"> IF(($A40-$A$3) &lt;= short_term, SUMPRODUCT($L39:$Q39, TRANSPOSE('Migration Matrix - vol'!G$65:G$70)), SUMPRODUCT($L39:$Q39, TRANSPOSE('Migration Matrix - vol'!G$77:G$82)))</f>
        <v>2297.4555179985919</v>
      </c>
      <c r="AW40" s="60" cm="1">
        <f t="array" ref="AW40" xml:space="preserve"> IF(($A40-$A$3) &lt;= short_term, SUMPRODUCT($L39:$Q39, TRANSPOSE('Migration Matrix - vol'!H$65:H$70)), SUMPRODUCT($L39:$Q39, TRANSPOSE('Migration Matrix - vol'!H$77:H$82)))</f>
        <v>9615.9771078057165</v>
      </c>
    </row>
    <row r="41" spans="1:49">
      <c r="A41">
        <f t="shared" si="2"/>
        <v>2058</v>
      </c>
      <c r="B41" s="40">
        <f>Population!B47</f>
        <v>1</v>
      </c>
      <c r="C41" s="2">
        <v>0.18</v>
      </c>
      <c r="D41" s="2">
        <v>0.15</v>
      </c>
      <c r="E41" s="2">
        <v>0.17</v>
      </c>
      <c r="F41" s="2">
        <v>0.18</v>
      </c>
      <c r="G41" s="2">
        <v>0.15</v>
      </c>
      <c r="H41" s="2">
        <v>0.17</v>
      </c>
      <c r="I41">
        <f t="shared" si="5"/>
        <v>0</v>
      </c>
      <c r="K41" s="52">
        <f>Population!L47</f>
        <v>18379116</v>
      </c>
      <c r="L41" s="53" cm="1">
        <f t="array" ref="L41">IF(($A41-$A$3) &lt;= short_term, SUMPRODUCT($L40:$Q40, TRANSPOSE('Migration Matrix - vol'!AF$65:AF$70)), SUMPRODUCT($L40:$Q40, TRANSPOSE('Migration Matrix - vol'!AF$77:AF$82)))+$K40*($B41-1)*C41</f>
        <v>6066578.3515770016</v>
      </c>
      <c r="M41" s="53" cm="1">
        <f t="array" ref="M41">IF(($A41-$A$3) &lt;= short_term, SUMPRODUCT($L40:$Q40, TRANSPOSE('Migration Matrix - vol'!AG$65:AG$70)), SUMPRODUCT($L40:$Q40, TRANSPOSE('Migration Matrix - vol'!AG$77:AG$82)))+$K40*($B41-1)*D41</f>
        <v>3862156.7588956836</v>
      </c>
      <c r="N41" s="53" cm="1">
        <f t="array" ref="N41">IF(($A41-$A$3) &lt;= short_term, SUMPRODUCT($L40:$Q40, TRANSPOSE('Migration Matrix - vol'!AH$65:AH$70)), SUMPRODUCT($L40:$Q40, TRANSPOSE('Migration Matrix - vol'!AH$77:AH$82)))+$K40*($B41-1)*E41</f>
        <v>5058694.871974878</v>
      </c>
      <c r="O41" s="53" cm="1">
        <f t="array" ref="O41">IF(($A41-$A$3) &lt;= short_term, SUMPRODUCT($L40:$Q40, TRANSPOSE('Migration Matrix - vol'!AI$65:AI$70)), SUMPRODUCT($L40:$Q40, TRANSPOSE('Migration Matrix - vol'!AI$77:AI$82)))+$K40*($B41-1)*F41</f>
        <v>1432218.7790656483</v>
      </c>
      <c r="P41" s="53" cm="1">
        <f t="array" ref="P41">IF(($A41-$A$3) &lt;= short_term, SUMPRODUCT($L40:$Q40, TRANSPOSE('Migration Matrix - vol'!AJ$65:AJ$70)), SUMPRODUCT($L40:$Q40, TRANSPOSE('Migration Matrix - vol'!AJ$77:AJ$82)))+$K40*($B41-1)*G41</f>
        <v>1235164.9780530406</v>
      </c>
      <c r="Q41" s="53" cm="1">
        <f t="array" ref="Q41">IF(($A41-$A$3) &lt;= short_term, SUMPRODUCT($L40:$Q40, TRANSPOSE('Migration Matrix - vol'!AK$65:AK$70)), SUMPRODUCT($L40:$Q40, TRANSPOSE('Migration Matrix - vol'!AK$77:AK$82)))+$K40*($B41-1)*H41</f>
        <v>724302.2604337529</v>
      </c>
      <c r="R41" s="21">
        <f t="shared" si="7"/>
        <v>0</v>
      </c>
      <c r="T41" s="40">
        <f t="shared" si="8"/>
        <v>0.33007998597848776</v>
      </c>
      <c r="U41" s="40">
        <f t="shared" si="9"/>
        <v>0.21013833085855069</v>
      </c>
      <c r="V41" s="40">
        <f t="shared" si="10"/>
        <v>0.27524146819547124</v>
      </c>
      <c r="W41" s="40">
        <f t="shared" si="10"/>
        <v>7.7926423613934856E-2</v>
      </c>
      <c r="X41" s="40">
        <f t="shared" si="10"/>
        <v>6.7204808873998087E-2</v>
      </c>
      <c r="Y41" s="40">
        <f t="shared" si="10"/>
        <v>3.9408982479557382E-2</v>
      </c>
      <c r="AB41" s="60" cm="1">
        <f t="array" ref="AB41" xml:space="preserve"> IF(($A41-$A$3) &lt;= short_term, SUMPRODUCT($L40:$Q40, TRANSPOSE('Migration Matrix - vol'!C$65:C$70)), SUMPRODUCT($L40:$Q40, TRANSPOSE('Migration Matrix - vol'!C$77:C$82)))+$K40*($B41-1)*C41</f>
        <v>3021.4523618388412</v>
      </c>
      <c r="AC41" s="60" cm="1">
        <f t="array" ref="AC41" xml:space="preserve"> IF(($A41-$A$3) &lt;= short_term, SUMPRODUCT($L40:$Q40, TRANSPOSE('Migration Matrix - vol'!D$65:D$70)), SUMPRODUCT($L40:$Q40, TRANSPOSE('Migration Matrix - vol'!D$77:D$82)))+$K40*($B41-1)*D41</f>
        <v>0</v>
      </c>
      <c r="AD41" s="60" cm="1">
        <f t="array" ref="AD41" xml:space="preserve"> IF(($A41-$A$3) &lt;= short_term, SUMPRODUCT($L40:$Q40, TRANSPOSE('Migration Matrix - vol'!E$65:E$70)), SUMPRODUCT($L40:$Q40, TRANSPOSE('Migration Matrix - vol'!E$77:E$82)))+$K40*($B41-1)*E41</f>
        <v>6613.5142357682207</v>
      </c>
      <c r="AE41" s="60" cm="1">
        <f t="array" ref="AE41" xml:space="preserve"> IF(($A41-$A$3) &lt;= short_term, SUMPRODUCT($L40:$Q40, TRANSPOSE('Migration Matrix - vol'!F$65:F$70)), SUMPRODUCT($L40:$Q40, TRANSPOSE('Migration Matrix - vol'!F$77:F$82)))+$K40*($B41-1)*F41</f>
        <v>10027.491398242253</v>
      </c>
      <c r="AF41" s="60" cm="1">
        <f t="array" ref="AF41" xml:space="preserve"> IF(($A41-$A$3) &lt;= short_term, SUMPRODUCT($L40:$Q40, TRANSPOSE('Migration Matrix - vol'!G$65:G$70)), SUMPRODUCT($L40:$Q40, TRANSPOSE('Migration Matrix - vol'!G$77:G$82)))+$K40*($B41-1)*G41</f>
        <v>2290.6625069321985</v>
      </c>
      <c r="AG41" s="60" cm="1">
        <f t="array" ref="AG41" xml:space="preserve"> IF(($A41-$A$3) &lt;= short_term, SUMPRODUCT($L40:$Q40, TRANSPOSE('Migration Matrix - vol'!H$65:H$70)), SUMPRODUCT($L40:$Q40, TRANSPOSE('Migration Matrix - vol'!H$77:H$82)))+$K40*($B41-1)*H41</f>
        <v>9604.6042758364747</v>
      </c>
      <c r="AJ41" s="60" cm="1">
        <f t="array" ref="AJ41" xml:space="preserve"> L40* IF(($A41-$A$3) &lt;= short_term, 1-INDEX('Migration Matrix - vol'!$AF$65:$AK$70, RIGHT(AJ$2,1), RIGHT(AJ$2,1)), 1-INDEX('Migration Matrix - vol'!$AF$77:$AK$82, RIGHT(AJ$2,1), RIGHT(AJ$2,1)))</f>
        <v>10776.18562178814</v>
      </c>
      <c r="AK41" s="60" cm="1">
        <f t="array" ref="AK41" xml:space="preserve"> M40* IF(($A41-$A$3) &lt;= short_term, 1-INDEX('Migration Matrix - vol'!$AF$65:$AK$70, RIGHT(AK$2,1), RIGHT(AK$2,1)), 1-INDEX('Migration Matrix - vol'!$AF$77:$AK$82, RIGHT(AK$2,1), RIGHT(AK$2,1)))</f>
        <v>11453.312534660992</v>
      </c>
      <c r="AL41" s="60" cm="1">
        <f t="array" ref="AL41" xml:space="preserve"> N40* IF(($A41-$A$3) &lt;= short_term, 1-INDEX('Migration Matrix - vol'!$AF$65:$AK$70, RIGHT(AL$2,1), RIGHT(AL$2,1)), 1-INDEX('Migration Matrix - vol'!$AF$77:$AK$82, RIGHT(AL$2,1), RIGHT(AL$2,1)))</f>
        <v>5982.1800801365061</v>
      </c>
      <c r="AM41" s="60" cm="1">
        <f t="array" ref="AM41" xml:space="preserve"> O40* IF(($A41-$A$3) &lt;= short_term, 1-INDEX('Migration Matrix - vol'!$AF$65:$AK$70, RIGHT(AM$2,1), RIGHT(AM$2,1)), 1-INDEX('Migration Matrix - vol'!$AF$77:$AK$82, RIGHT(AM$2,1), RIGHT(AM$2,1)))</f>
        <v>0</v>
      </c>
      <c r="AN41" s="60" cm="1">
        <f t="array" ref="AN41" xml:space="preserve"> P40* IF(($A41-$A$3) &lt;= short_term, 1-INDEX('Migration Matrix - vol'!$AF$65:$AK$70, RIGHT(AN$2,1), RIGHT(AN$2,1)), 1-INDEX('Migration Matrix - vol'!$AF$77:$AK$82, RIGHT(AN$2,1), RIGHT(AN$2,1)))</f>
        <v>2923.1594196265701</v>
      </c>
      <c r="AO41" s="60" cm="1">
        <f t="array" ref="AO41" xml:space="preserve"> Q40* IF(($A41-$A$3) &lt;= short_term, 1-INDEX('Migration Matrix - vol'!$AF$65:$AK$70, RIGHT(AO$2,1), RIGHT(AO$2,1)), 1-INDEX('Migration Matrix - vol'!$AF$77:$AK$82, RIGHT(AO$2,1), RIGHT(AO$2,1)))</f>
        <v>422.88712240577797</v>
      </c>
      <c r="AP41" s="61">
        <f t="shared" si="6"/>
        <v>0</v>
      </c>
      <c r="AR41" s="60" cm="1">
        <f t="array" ref="AR41" xml:space="preserve"> IF(($A41-$A$3) &lt;= short_term, SUMPRODUCT($L40:$Q40, TRANSPOSE('Migration Matrix - vol'!C$65:C$70)), SUMPRODUCT($L40:$Q40, TRANSPOSE('Migration Matrix - vol'!C$77:C$82)))</f>
        <v>3021.4523618388412</v>
      </c>
      <c r="AS41" s="60" cm="1">
        <f t="array" ref="AS41" xml:space="preserve"> IF(($A41-$A$3) &lt;= short_term, SUMPRODUCT($L40:$Q40, TRANSPOSE('Migration Matrix - vol'!D$65:D$70)), SUMPRODUCT($L40:$Q40, TRANSPOSE('Migration Matrix - vol'!D$77:D$82)))</f>
        <v>0</v>
      </c>
      <c r="AT41" s="60" cm="1">
        <f t="array" ref="AT41" xml:space="preserve"> IF(($A41-$A$3) &lt;= short_term, SUMPRODUCT($L40:$Q40, TRANSPOSE('Migration Matrix - vol'!E$65:E$70)), SUMPRODUCT($L40:$Q40, TRANSPOSE('Migration Matrix - vol'!E$77:E$82)))</f>
        <v>6613.5142357682207</v>
      </c>
      <c r="AU41" s="60" cm="1">
        <f t="array" ref="AU41" xml:space="preserve"> IF(($A41-$A$3) &lt;= short_term, SUMPRODUCT($L40:$Q40, TRANSPOSE('Migration Matrix - vol'!F$65:F$70)), SUMPRODUCT($L40:$Q40, TRANSPOSE('Migration Matrix - vol'!F$77:F$82)))</f>
        <v>10027.491398242253</v>
      </c>
      <c r="AV41" s="60" cm="1">
        <f t="array" ref="AV41" xml:space="preserve"> IF(($A41-$A$3) &lt;= short_term, SUMPRODUCT($L40:$Q40, TRANSPOSE('Migration Matrix - vol'!G$65:G$70)), SUMPRODUCT($L40:$Q40, TRANSPOSE('Migration Matrix - vol'!G$77:G$82)))</f>
        <v>2290.6625069321985</v>
      </c>
      <c r="AW41" s="60" cm="1">
        <f t="array" ref="AW41" xml:space="preserve"> IF(($A41-$A$3) &lt;= short_term, SUMPRODUCT($L40:$Q40, TRANSPOSE('Migration Matrix - vol'!H$65:H$70)), SUMPRODUCT($L40:$Q40, TRANSPOSE('Migration Matrix - vol'!H$77:H$82)))</f>
        <v>9604.6042758364747</v>
      </c>
    </row>
    <row r="42" spans="1:49">
      <c r="A42">
        <f t="shared" si="2"/>
        <v>2059</v>
      </c>
      <c r="B42" s="40">
        <f>Population!B48</f>
        <v>1</v>
      </c>
      <c r="C42" s="2">
        <v>0.18</v>
      </c>
      <c r="D42" s="2">
        <v>0.15</v>
      </c>
      <c r="E42" s="2">
        <v>0.17</v>
      </c>
      <c r="F42" s="2">
        <v>0.18</v>
      </c>
      <c r="G42" s="2">
        <v>0.15</v>
      </c>
      <c r="H42" s="2">
        <v>0.17</v>
      </c>
      <c r="I42">
        <f t="shared" si="5"/>
        <v>0</v>
      </c>
      <c r="K42" s="52">
        <f>Population!L48</f>
        <v>18379116</v>
      </c>
      <c r="L42" s="53" cm="1">
        <f t="array" ref="L42">IF(($A42-$A$3) &lt;= short_term, SUMPRODUCT($L41:$Q41, TRANSPOSE('Migration Matrix - vol'!AF$65:AF$70)), SUMPRODUCT($L41:$Q41, TRANSPOSE('Migration Matrix - vol'!AF$77:AF$82)))+$K41*($B42-1)*C42</f>
        <v>6058830.228667384</v>
      </c>
      <c r="M42" s="53" cm="1">
        <f t="array" ref="M42">IF(($A42-$A$3) &lt;= short_term, SUMPRODUCT($L41:$Q41, TRANSPOSE('Migration Matrix - vol'!AG$65:AG$70)), SUMPRODUCT($L41:$Q41, TRANSPOSE('Migration Matrix - vol'!AG$77:AG$82)))+$K41*($B42-1)*D42</f>
        <v>3850737.3109900374</v>
      </c>
      <c r="N42" s="53" cm="1">
        <f t="array" ref="N42">IF(($A42-$A$3) &lt;= short_term, SUMPRODUCT($L41:$Q41, TRANSPOSE('Migration Matrix - vol'!AH$65:AH$70)), SUMPRODUCT($L41:$Q41, TRANSPOSE('Migration Matrix - vol'!AH$77:AH$82)))+$K41*($B42-1)*E42</f>
        <v>5059313.7267292887</v>
      </c>
      <c r="O42" s="53" cm="1">
        <f t="array" ref="O42">IF(($A42-$A$3) &lt;= short_term, SUMPRODUCT($L41:$Q41, TRANSPOSE('Migration Matrix - vol'!AI$65:AI$70)), SUMPRODUCT($L41:$Q41, TRANSPOSE('Migration Matrix - vol'!AI$77:AI$82)))+$K41*($B42-1)*F42</f>
        <v>1442240.3406985912</v>
      </c>
      <c r="P42" s="53" cm="1">
        <f t="array" ref="P42">IF(($A42-$A$3) &lt;= short_term, SUMPRODUCT($L41:$Q41, TRANSPOSE('Migration Matrix - vol'!AJ$65:AJ$70)), SUMPRODUCT($L41:$Q41, TRANSPOSE('Migration Matrix - vol'!AJ$77:AJ$82)))+$K41*($B42-1)*G42</f>
        <v>1234527.2043248247</v>
      </c>
      <c r="Q42" s="53" cm="1">
        <f t="array" ref="Q42">IF(($A42-$A$3) &lt;= short_term, SUMPRODUCT($L41:$Q41, TRANSPOSE('Migration Matrix - vol'!AK$65:AK$70)), SUMPRODUCT($L41:$Q41, TRANSPOSE('Migration Matrix - vol'!AK$77:AK$82)))+$K41*($B42-1)*H42</f>
        <v>733467.18858987861</v>
      </c>
      <c r="R42" s="21">
        <f t="shared" si="7"/>
        <v>0</v>
      </c>
      <c r="T42" s="40">
        <f t="shared" si="8"/>
        <v>0.32965841385773847</v>
      </c>
      <c r="U42" s="40">
        <f t="shared" si="9"/>
        <v>0.20951700348319455</v>
      </c>
      <c r="V42" s="40">
        <f t="shared" si="10"/>
        <v>0.27527513982333468</v>
      </c>
      <c r="W42" s="40">
        <f t="shared" si="10"/>
        <v>7.8471692582961605E-2</v>
      </c>
      <c r="X42" s="40">
        <f t="shared" si="10"/>
        <v>6.7170107872697712E-2</v>
      </c>
      <c r="Y42" s="40">
        <f t="shared" si="10"/>
        <v>3.9907642380073036E-2</v>
      </c>
      <c r="AB42" s="60" cm="1">
        <f t="array" ref="AB42" xml:space="preserve"> IF(($A42-$A$3) &lt;= short_term, SUMPRODUCT($L41:$Q41, TRANSPOSE('Migration Matrix - vol'!C$65:C$70)), SUMPRODUCT($L41:$Q41, TRANSPOSE('Migration Matrix - vol'!C$77:C$82)))+$K41*($B42-1)*C42</f>
        <v>3014.3054084655087</v>
      </c>
      <c r="AC42" s="60" cm="1">
        <f t="array" ref="AC42" xml:space="preserve"> IF(($A42-$A$3) &lt;= short_term, SUMPRODUCT($L41:$Q41, TRANSPOSE('Migration Matrix - vol'!D$65:D$70)), SUMPRODUCT($L41:$Q41, TRANSPOSE('Migration Matrix - vol'!D$77:D$82)))+$K41*($B42-1)*D42</f>
        <v>0</v>
      </c>
      <c r="AD42" s="60" cm="1">
        <f t="array" ref="AD42" xml:space="preserve"> IF(($A42-$A$3) &lt;= short_term, SUMPRODUCT($L41:$Q41, TRANSPOSE('Migration Matrix - vol'!E$65:E$70)), SUMPRODUCT($L41:$Q41, TRANSPOSE('Migration Matrix - vol'!E$77:E$82)))+$K41*($B42-1)*E42</f>
        <v>6601.7815144930446</v>
      </c>
      <c r="AE42" s="60" cm="1">
        <f t="array" ref="AE42" xml:space="preserve"> IF(($A42-$A$3) &lt;= short_term, SUMPRODUCT($L41:$Q41, TRANSPOSE('Migration Matrix - vol'!F$65:F$70)), SUMPRODUCT($L41:$Q41, TRANSPOSE('Migration Matrix - vol'!F$77:F$82)))+$K41*($B42-1)*F42</f>
        <v>10021.561632942965</v>
      </c>
      <c r="AF42" s="60" cm="1">
        <f t="array" ref="AF42" xml:space="preserve"> IF(($A42-$A$3) &lt;= short_term, SUMPRODUCT($L41:$Q41, TRANSPOSE('Migration Matrix - vol'!G$65:G$70)), SUMPRODUCT($L41:$Q41, TRANSPOSE('Migration Matrix - vol'!G$77:G$82)))+$K41*($B42-1)*G42</f>
        <v>2283.8895811292568</v>
      </c>
      <c r="AG42" s="60" cm="1">
        <f t="array" ref="AG42" xml:space="preserve"> IF(($A42-$A$3) &lt;= short_term, SUMPRODUCT($L41:$Q41, TRANSPOSE('Migration Matrix - vol'!H$65:H$70)), SUMPRODUCT($L41:$Q41, TRANSPOSE('Migration Matrix - vol'!H$77:H$82)))+$K41*($B42-1)*H42</f>
        <v>9593.2448945343422</v>
      </c>
      <c r="AJ42" s="60" cm="1">
        <f t="array" ref="AJ42" xml:space="preserve"> L41* IF(($A42-$A$3) &lt;= short_term, 1-INDEX('Migration Matrix - vol'!$AF$65:$AK$70, RIGHT(AJ$2,1), RIGHT(AJ$2,1)), 1-INDEX('Migration Matrix - vol'!$AF$77:$AK$82, RIGHT(AJ$2,1), RIGHT(AJ$2,1)))</f>
        <v>10762.428318082608</v>
      </c>
      <c r="AK42" s="60" cm="1">
        <f t="array" ref="AK42" xml:space="preserve"> M41* IF(($A42-$A$3) &lt;= short_term, 1-INDEX('Migration Matrix - vol'!$AF$65:$AK$70, RIGHT(AK$2,1), RIGHT(AK$2,1)), 1-INDEX('Migration Matrix - vol'!$AF$77:$AK$82, RIGHT(AK$2,1), RIGHT(AK$2,1)))</f>
        <v>11419.447905646284</v>
      </c>
      <c r="AL42" s="60" cm="1">
        <f t="array" ref="AL42" xml:space="preserve"> N41* IF(($A42-$A$3) &lt;= short_term, 1-INDEX('Migration Matrix - vol'!$AF$65:$AK$70, RIGHT(AL$2,1), RIGHT(AL$2,1)), 1-INDEX('Migration Matrix - vol'!$AF$77:$AK$82, RIGHT(AL$2,1), RIGHT(AL$2,1)))</f>
        <v>5982.9267600825951</v>
      </c>
      <c r="AM42" s="60" cm="1">
        <f t="array" ref="AM42" xml:space="preserve"> O41* IF(($A42-$A$3) &lt;= short_term, 1-INDEX('Migration Matrix - vol'!$AF$65:$AK$70, RIGHT(AM$2,1), RIGHT(AM$2,1)), 1-INDEX('Migration Matrix - vol'!$AF$77:$AK$82, RIGHT(AM$2,1), RIGHT(AM$2,1)))</f>
        <v>0</v>
      </c>
      <c r="AN42" s="60" cm="1">
        <f t="array" ref="AN42" xml:space="preserve"> P41* IF(($A42-$A$3) &lt;= short_term, 1-INDEX('Migration Matrix - vol'!$AF$65:$AK$70, RIGHT(AN$2,1), RIGHT(AN$2,1)), 1-INDEX('Migration Matrix - vol'!$AF$77:$AK$82, RIGHT(AN$2,1), RIGHT(AN$2,1)))</f>
        <v>2921.6633093450064</v>
      </c>
      <c r="AO42" s="60" cm="1">
        <f t="array" ref="AO42" xml:space="preserve"> Q41* IF(($A42-$A$3) &lt;= short_term, 1-INDEX('Migration Matrix - vol'!$AF$65:$AK$70, RIGHT(AO$2,1), RIGHT(AO$2,1)), 1-INDEX('Migration Matrix - vol'!$AF$77:$AK$82, RIGHT(AO$2,1), RIGHT(AO$2,1)))</f>
        <v>428.31673840862305</v>
      </c>
      <c r="AP42" s="61">
        <f t="shared" si="6"/>
        <v>0</v>
      </c>
      <c r="AR42" s="60" cm="1">
        <f t="array" ref="AR42" xml:space="preserve"> IF(($A42-$A$3) &lt;= short_term, SUMPRODUCT($L41:$Q41, TRANSPOSE('Migration Matrix - vol'!C$65:C$70)), SUMPRODUCT($L41:$Q41, TRANSPOSE('Migration Matrix - vol'!C$77:C$82)))</f>
        <v>3014.3054084655087</v>
      </c>
      <c r="AS42" s="60" cm="1">
        <f t="array" ref="AS42" xml:space="preserve"> IF(($A42-$A$3) &lt;= short_term, SUMPRODUCT($L41:$Q41, TRANSPOSE('Migration Matrix - vol'!D$65:D$70)), SUMPRODUCT($L41:$Q41, TRANSPOSE('Migration Matrix - vol'!D$77:D$82)))</f>
        <v>0</v>
      </c>
      <c r="AT42" s="60" cm="1">
        <f t="array" ref="AT42" xml:space="preserve"> IF(($A42-$A$3) &lt;= short_term, SUMPRODUCT($L41:$Q41, TRANSPOSE('Migration Matrix - vol'!E$65:E$70)), SUMPRODUCT($L41:$Q41, TRANSPOSE('Migration Matrix - vol'!E$77:E$82)))</f>
        <v>6601.7815144930446</v>
      </c>
      <c r="AU42" s="60" cm="1">
        <f t="array" ref="AU42" xml:space="preserve"> IF(($A42-$A$3) &lt;= short_term, SUMPRODUCT($L41:$Q41, TRANSPOSE('Migration Matrix - vol'!F$65:F$70)), SUMPRODUCT($L41:$Q41, TRANSPOSE('Migration Matrix - vol'!F$77:F$82)))</f>
        <v>10021.561632942965</v>
      </c>
      <c r="AV42" s="60" cm="1">
        <f t="array" ref="AV42" xml:space="preserve"> IF(($A42-$A$3) &lt;= short_term, SUMPRODUCT($L41:$Q41, TRANSPOSE('Migration Matrix - vol'!G$65:G$70)), SUMPRODUCT($L41:$Q41, TRANSPOSE('Migration Matrix - vol'!G$77:G$82)))</f>
        <v>2283.8895811292568</v>
      </c>
      <c r="AW42" s="60" cm="1">
        <f t="array" ref="AW42" xml:space="preserve"> IF(($A42-$A$3) &lt;= short_term, SUMPRODUCT($L41:$Q41, TRANSPOSE('Migration Matrix - vol'!H$65:H$70)), SUMPRODUCT($L41:$Q41, TRANSPOSE('Migration Matrix - vol'!H$77:H$82)))</f>
        <v>9593.2448945343422</v>
      </c>
    </row>
    <row r="43" spans="1:49">
      <c r="A43">
        <f t="shared" si="2"/>
        <v>2060</v>
      </c>
      <c r="B43" s="40">
        <f>Population!B49</f>
        <v>1</v>
      </c>
      <c r="C43" s="2">
        <v>0.18</v>
      </c>
      <c r="D43" s="2">
        <v>0.15</v>
      </c>
      <c r="E43" s="2">
        <v>0.17</v>
      </c>
      <c r="F43" s="2">
        <v>0.18</v>
      </c>
      <c r="G43" s="2">
        <v>0.15</v>
      </c>
      <c r="H43" s="2">
        <v>0.17</v>
      </c>
      <c r="I43">
        <f t="shared" si="5"/>
        <v>0</v>
      </c>
      <c r="K43" s="52">
        <f>Population!L49</f>
        <v>18379116</v>
      </c>
      <c r="L43" s="53" cm="1">
        <f t="array" ref="L43">IF(($A43-$A$3) &lt;= short_term, SUMPRODUCT($L42:$Q42, TRANSPOSE('Migration Matrix - vol'!AF$65:AF$70)), SUMPRODUCT($L42:$Q42, TRANSPOSE('Migration Matrix - vol'!AF$77:AF$82)))+$K42*($B43-1)*C43</f>
        <v>6051088.7212864179</v>
      </c>
      <c r="M43" s="53" cm="1">
        <f t="array" ref="M43">IF(($A43-$A$3) &lt;= short_term, SUMPRODUCT($L42:$Q42, TRANSPOSE('Migration Matrix - vol'!AG$65:AG$70)), SUMPRODUCT($L42:$Q42, TRANSPOSE('Migration Matrix - vol'!AG$77:AG$82)))+$K42*($B43-1)*D43</f>
        <v>3839351.6275840243</v>
      </c>
      <c r="N43" s="53" cm="1">
        <f t="array" ref="N43">IF(($A43-$A$3) &lt;= short_term, SUMPRODUCT($L42:$Q42, TRANSPOSE('Migration Matrix - vol'!AH$65:AH$70)), SUMPRODUCT($L42:$Q42, TRANSPOSE('Migration Matrix - vol'!AH$77:AH$82)))+$K42*($B43-1)*E43</f>
        <v>5059920.1376563488</v>
      </c>
      <c r="O43" s="53" cm="1">
        <f t="array" ref="O43">IF(($A43-$A$3) &lt;= short_term, SUMPRODUCT($L42:$Q42, TRANSPOSE('Migration Matrix - vol'!AI$65:AI$70)), SUMPRODUCT($L42:$Q42, TRANSPOSE('Migration Matrix - vol'!AI$77:AI$82)))+$K42*($B43-1)*F43</f>
        <v>1452255.9760728064</v>
      </c>
      <c r="P43" s="53" cm="1">
        <f t="array" ref="P43">IF(($A43-$A$3) &lt;= short_term, SUMPRODUCT($L42:$Q42, TRANSPOSE('Migration Matrix - vol'!AJ$65:AJ$70)), SUMPRODUCT($L42:$Q42, TRANSPOSE('Migration Matrix - vol'!AJ$77:AJ$82)))+$K42*($B43-1)*G43</f>
        <v>1233884.1862887607</v>
      </c>
      <c r="Q43" s="53" cm="1">
        <f t="array" ref="Q43">IF(($A43-$A$3) &lt;= short_term, SUMPRODUCT($L42:$Q42, TRANSPOSE('Migration Matrix - vol'!AK$65:AK$70)), SUMPRODUCT($L42:$Q42, TRANSPOSE('Migration Matrix - vol'!AK$77:AK$82)))+$K42*($B43-1)*H43</f>
        <v>742615.35111164569</v>
      </c>
      <c r="R43" s="21">
        <f t="shared" si="7"/>
        <v>0</v>
      </c>
      <c r="T43" s="40">
        <f t="shared" si="8"/>
        <v>0.32923720168513093</v>
      </c>
      <c r="U43" s="40">
        <f t="shared" si="9"/>
        <v>0.20889751322011479</v>
      </c>
      <c r="V43" s="40">
        <f t="shared" si="10"/>
        <v>0.27530813438776641</v>
      </c>
      <c r="W43" s="40">
        <f t="shared" si="10"/>
        <v>7.9016639106734302E-2</v>
      </c>
      <c r="X43" s="40">
        <f t="shared" si="10"/>
        <v>6.7135121530804878E-2</v>
      </c>
      <c r="Y43" s="40">
        <f t="shared" si="10"/>
        <v>4.0405390069448689E-2</v>
      </c>
      <c r="AB43" s="60" cm="1">
        <f t="array" ref="AB43" xml:space="preserve"> IF(($A43-$A$3) &lt;= short_term, SUMPRODUCT($L42:$Q42, TRANSPOSE('Migration Matrix - vol'!C$65:C$70)), SUMPRODUCT($L42:$Q42, TRANSPOSE('Migration Matrix - vol'!C$77:C$82)))+$K42*($B43-1)*C43</f>
        <v>3007.1753605192371</v>
      </c>
      <c r="AC43" s="60" cm="1">
        <f t="array" ref="AC43" xml:space="preserve"> IF(($A43-$A$3) &lt;= short_term, SUMPRODUCT($L42:$Q42, TRANSPOSE('Migration Matrix - vol'!D$65:D$70)), SUMPRODUCT($L42:$Q42, TRANSPOSE('Migration Matrix - vol'!D$77:D$82)))+$K42*($B43-1)*D43</f>
        <v>0</v>
      </c>
      <c r="AD43" s="60" cm="1">
        <f t="array" ref="AD43" xml:space="preserve"> IF(($A43-$A$3) &lt;= short_term, SUMPRODUCT($L42:$Q42, TRANSPOSE('Migration Matrix - vol'!E$65:E$70)), SUMPRODUCT($L42:$Q42, TRANSPOSE('Migration Matrix - vol'!E$77:E$82)))+$K42*($B43-1)*E43</f>
        <v>6590.0696076810427</v>
      </c>
      <c r="AE43" s="60" cm="1">
        <f t="array" ref="AE43" xml:space="preserve"> IF(($A43-$A$3) &lt;= short_term, SUMPRODUCT($L42:$Q42, TRANSPOSE('Migration Matrix - vol'!F$65:F$70)), SUMPRODUCT($L42:$Q42, TRANSPOSE('Migration Matrix - vol'!F$77:F$82)))+$K42*($B43-1)*F43</f>
        <v>10015.635374215271</v>
      </c>
      <c r="AF43" s="60" cm="1">
        <f t="array" ref="AF43" xml:space="preserve"> IF(($A43-$A$3) &lt;= short_term, SUMPRODUCT($L42:$Q42, TRANSPOSE('Migration Matrix - vol'!G$65:G$70)), SUMPRODUCT($L42:$Q42, TRANSPOSE('Migration Matrix - vol'!G$77:G$82)))+$K42*($B43-1)*G43</f>
        <v>2277.1366812025822</v>
      </c>
      <c r="AG43" s="60" cm="1">
        <f t="array" ref="AG43" xml:space="preserve"> IF(($A43-$A$3) &lt;= short_term, SUMPRODUCT($L42:$Q42, TRANSPOSE('Migration Matrix - vol'!H$65:H$70)), SUMPRODUCT($L42:$Q42, TRANSPOSE('Migration Matrix - vol'!H$77:H$82)))+$K42*($B43-1)*H43</f>
        <v>9581.8989479911907</v>
      </c>
      <c r="AJ43" s="60" cm="1">
        <f t="array" ref="AJ43" xml:space="preserve"> L42* IF(($A43-$A$3) &lt;= short_term, 1-INDEX('Migration Matrix - vol'!$AF$65:$AK$70, RIGHT(AJ$2,1), RIGHT(AJ$2,1)), 1-INDEX('Migration Matrix - vol'!$AF$77:$AK$82, RIGHT(AJ$2,1), RIGHT(AJ$2,1)))</f>
        <v>10748.682741485418</v>
      </c>
      <c r="AK43" s="60" cm="1">
        <f t="array" ref="AK43" xml:space="preserve"> M42* IF(($A43-$A$3) &lt;= short_term, 1-INDEX('Migration Matrix - vol'!$AF$65:$AK$70, RIGHT(AK$2,1), RIGHT(AK$2,1)), 1-INDEX('Migration Matrix - vol'!$AF$77:$AK$82, RIGHT(AK$2,1), RIGHT(AK$2,1)))</f>
        <v>11385.683406012909</v>
      </c>
      <c r="AL43" s="60" cm="1">
        <f t="array" ref="AL43" xml:space="preserve"> N42* IF(($A43-$A$3) &lt;= short_term, 1-INDEX('Migration Matrix - vol'!$AF$65:$AK$70, RIGHT(AL$2,1), RIGHT(AL$2,1)), 1-INDEX('Migration Matrix - vol'!$AF$77:$AK$82, RIGHT(AL$2,1), RIGHT(AL$2,1)))</f>
        <v>5983.6586806202977</v>
      </c>
      <c r="AM43" s="60" cm="1">
        <f t="array" ref="AM43" xml:space="preserve"> O42* IF(($A43-$A$3) &lt;= short_term, 1-INDEX('Migration Matrix - vol'!$AF$65:$AK$70, RIGHT(AM$2,1), RIGHT(AM$2,1)), 1-INDEX('Migration Matrix - vol'!$AF$77:$AK$82, RIGHT(AM$2,1), RIGHT(AM$2,1)))</f>
        <v>0</v>
      </c>
      <c r="AN43" s="60" cm="1">
        <f t="array" ref="AN43" xml:space="preserve"> P42* IF(($A43-$A$3) &lt;= short_term, 1-INDEX('Migration Matrix - vol'!$AF$65:$AK$70, RIGHT(AN$2,1), RIGHT(AN$2,1)), 1-INDEX('Migration Matrix - vol'!$AF$77:$AK$82, RIGHT(AN$2,1), RIGHT(AN$2,1)))</f>
        <v>2920.1547172666187</v>
      </c>
      <c r="AO43" s="60" cm="1">
        <f t="array" ref="AO43" xml:space="preserve"> Q42* IF(($A43-$A$3) &lt;= short_term, 1-INDEX('Migration Matrix - vol'!$AF$65:$AK$70, RIGHT(AO$2,1), RIGHT(AO$2,1)), 1-INDEX('Migration Matrix - vol'!$AF$77:$AK$82, RIGHT(AO$2,1), RIGHT(AO$2,1)))</f>
        <v>433.7364262240805</v>
      </c>
      <c r="AP43" s="61">
        <f t="shared" si="6"/>
        <v>0</v>
      </c>
      <c r="AR43" s="60" cm="1">
        <f t="array" ref="AR43" xml:space="preserve"> IF(($A43-$A$3) &lt;= short_term, SUMPRODUCT($L42:$Q42, TRANSPOSE('Migration Matrix - vol'!C$65:C$70)), SUMPRODUCT($L42:$Q42, TRANSPOSE('Migration Matrix - vol'!C$77:C$82)))</f>
        <v>3007.1753605192371</v>
      </c>
      <c r="AS43" s="60" cm="1">
        <f t="array" ref="AS43" xml:space="preserve"> IF(($A43-$A$3) &lt;= short_term, SUMPRODUCT($L42:$Q42, TRANSPOSE('Migration Matrix - vol'!D$65:D$70)), SUMPRODUCT($L42:$Q42, TRANSPOSE('Migration Matrix - vol'!D$77:D$82)))</f>
        <v>0</v>
      </c>
      <c r="AT43" s="60" cm="1">
        <f t="array" ref="AT43" xml:space="preserve"> IF(($A43-$A$3) &lt;= short_term, SUMPRODUCT($L42:$Q42, TRANSPOSE('Migration Matrix - vol'!E$65:E$70)), SUMPRODUCT($L42:$Q42, TRANSPOSE('Migration Matrix - vol'!E$77:E$82)))</f>
        <v>6590.0696076810427</v>
      </c>
      <c r="AU43" s="60" cm="1">
        <f t="array" ref="AU43" xml:space="preserve"> IF(($A43-$A$3) &lt;= short_term, SUMPRODUCT($L42:$Q42, TRANSPOSE('Migration Matrix - vol'!F$65:F$70)), SUMPRODUCT($L42:$Q42, TRANSPOSE('Migration Matrix - vol'!F$77:F$82)))</f>
        <v>10015.635374215271</v>
      </c>
      <c r="AV43" s="60" cm="1">
        <f t="array" ref="AV43" xml:space="preserve"> IF(($A43-$A$3) &lt;= short_term, SUMPRODUCT($L42:$Q42, TRANSPOSE('Migration Matrix - vol'!G$65:G$70)), SUMPRODUCT($L42:$Q42, TRANSPOSE('Migration Matrix - vol'!G$77:G$82)))</f>
        <v>2277.1366812025822</v>
      </c>
      <c r="AW43" s="60" cm="1">
        <f t="array" ref="AW43" xml:space="preserve"> IF(($A43-$A$3) &lt;= short_term, SUMPRODUCT($L42:$Q42, TRANSPOSE('Migration Matrix - vol'!H$65:H$70)), SUMPRODUCT($L42:$Q42, TRANSPOSE('Migration Matrix - vol'!H$77:H$82)))</f>
        <v>9581.8989479911907</v>
      </c>
    </row>
    <row r="44" spans="1:49">
      <c r="A44">
        <f t="shared" si="2"/>
        <v>2061</v>
      </c>
      <c r="B44" s="40">
        <f>Population!B50</f>
        <v>1</v>
      </c>
      <c r="C44" s="2">
        <v>0.18</v>
      </c>
      <c r="D44" s="2">
        <v>0.15</v>
      </c>
      <c r="E44" s="2">
        <v>0.17</v>
      </c>
      <c r="F44" s="2">
        <v>0.18</v>
      </c>
      <c r="G44" s="2">
        <v>0.15</v>
      </c>
      <c r="H44" s="2">
        <v>0.17</v>
      </c>
      <c r="I44">
        <f t="shared" si="5"/>
        <v>0</v>
      </c>
      <c r="K44" s="52">
        <f>Population!L50</f>
        <v>18379116</v>
      </c>
      <c r="L44" s="53" cm="1">
        <f t="array" ref="L44">IF(($A44-$A$3) &lt;= short_term, SUMPRODUCT($L43:$Q43, TRANSPOSE('Migration Matrix - vol'!AF$65:AF$70)), SUMPRODUCT($L43:$Q43, TRANSPOSE('Migration Matrix - vol'!AF$77:AF$82)))+$K43*($B44-1)*C44</f>
        <v>6043353.8345632469</v>
      </c>
      <c r="M44" s="53" cm="1">
        <f t="array" ref="M44">IF(($A44-$A$3) &lt;= short_term, SUMPRODUCT($L43:$Q43, TRANSPOSE('Migration Matrix - vol'!AG$65:AG$70)), SUMPRODUCT($L43:$Q43, TRANSPOSE('Migration Matrix - vol'!AG$77:AG$82)))+$K43*($B44-1)*D44</f>
        <v>3827999.6088443212</v>
      </c>
      <c r="N44" s="53" cm="1">
        <f t="array" ref="N44">IF(($A44-$A$3) &lt;= short_term, SUMPRODUCT($L43:$Q43, TRANSPOSE('Migration Matrix - vol'!AH$65:AH$70)), SUMPRODUCT($L43:$Q43, TRANSPOSE('Migration Matrix - vol'!AH$77:AH$82)))+$K43*($B44-1)*E44</f>
        <v>5060514.1402509324</v>
      </c>
      <c r="O44" s="53" cm="1">
        <f t="array" ref="O44">IF(($A44-$A$3) &lt;= short_term, SUMPRODUCT($L43:$Q43, TRANSPOSE('Migration Matrix - vol'!AI$65:AI$70)), SUMPRODUCT($L43:$Q43, TRANSPOSE('Migration Matrix - vol'!AI$77:AI$82)))+$K43*($B44-1)*F44</f>
        <v>1462265.6886927919</v>
      </c>
      <c r="P44" s="53" cm="1">
        <f t="array" ref="P44">IF(($A44-$A$3) &lt;= short_term, SUMPRODUCT($L43:$Q43, TRANSPOSE('Migration Matrix - vol'!AJ$65:AJ$70)), SUMPRODUCT($L43:$Q43, TRANSPOSE('Migration Matrix - vol'!AJ$77:AJ$82)))+$K43*($B44-1)*G44</f>
        <v>1233235.9563164162</v>
      </c>
      <c r="Q44" s="53" cm="1">
        <f t="array" ref="Q44">IF(($A44-$A$3) &lt;= short_term, SUMPRODUCT($L43:$Q43, TRANSPOSE('Migration Matrix - vol'!AK$65:AK$70)), SUMPRODUCT($L43:$Q43, TRANSPOSE('Migration Matrix - vol'!AK$77:AK$82)))+$K43*($B44-1)*H44</f>
        <v>751746.77133229561</v>
      </c>
      <c r="R44" s="21">
        <f t="shared" si="7"/>
        <v>0</v>
      </c>
      <c r="T44" s="40">
        <f t="shared" si="8"/>
        <v>0.32881634973973961</v>
      </c>
      <c r="U44" s="40">
        <f t="shared" si="9"/>
        <v>0.20827985463742216</v>
      </c>
      <c r="V44" s="40">
        <f t="shared" si="10"/>
        <v>0.27534045382002759</v>
      </c>
      <c r="W44" s="40">
        <f t="shared" si="10"/>
        <v>7.956126337593121E-2</v>
      </c>
      <c r="X44" s="40">
        <f t="shared" si="10"/>
        <v>6.7099851609643019E-2</v>
      </c>
      <c r="Y44" s="40">
        <f t="shared" si="10"/>
        <v>4.0902226817236223E-2</v>
      </c>
      <c r="AB44" s="60" cm="1">
        <f t="array" ref="AB44" xml:space="preserve"> IF(($A44-$A$3) &lt;= short_term, SUMPRODUCT($L43:$Q43, TRANSPOSE('Migration Matrix - vol'!C$65:C$70)), SUMPRODUCT($L43:$Q43, TRANSPOSE('Migration Matrix - vol'!C$77:C$82)))+$K43*($B44-1)*C44</f>
        <v>3000.0621780118727</v>
      </c>
      <c r="AC44" s="60" cm="1">
        <f t="array" ref="AC44" xml:space="preserve"> IF(($A44-$A$3) &lt;= short_term, SUMPRODUCT($L43:$Q43, TRANSPOSE('Migration Matrix - vol'!D$65:D$70)), SUMPRODUCT($L43:$Q43, TRANSPOSE('Migration Matrix - vol'!D$77:D$82)))+$K43*($B44-1)*D44</f>
        <v>0</v>
      </c>
      <c r="AD44" s="60" cm="1">
        <f t="array" ref="AD44" xml:space="preserve"> IF(($A44-$A$3) &lt;= short_term, SUMPRODUCT($L43:$Q43, TRANSPOSE('Migration Matrix - vol'!E$65:E$70)), SUMPRODUCT($L43:$Q43, TRANSPOSE('Migration Matrix - vol'!E$77:E$82)))+$K43*($B44-1)*E44</f>
        <v>6578.3784784062664</v>
      </c>
      <c r="AE44" s="60" cm="1">
        <f t="array" ref="AE44" xml:space="preserve"> IF(($A44-$A$3) &lt;= short_term, SUMPRODUCT($L43:$Q43, TRANSPOSE('Migration Matrix - vol'!F$65:F$70)), SUMPRODUCT($L43:$Q43, TRANSPOSE('Migration Matrix - vol'!F$77:F$82)))+$K43*($B44-1)*F44</f>
        <v>10009.712619985559</v>
      </c>
      <c r="AF44" s="60" cm="1">
        <f t="array" ref="AF44" xml:space="preserve"> IF(($A44-$A$3) &lt;= short_term, SUMPRODUCT($L43:$Q43, TRANSPOSE('Migration Matrix - vol'!G$65:G$70)), SUMPRODUCT($L43:$Q43, TRANSPOSE('Migration Matrix - vol'!G$77:G$82)))+$K43*($B44-1)*G44</f>
        <v>2270.4037479405811</v>
      </c>
      <c r="AG44" s="60" cm="1">
        <f t="array" ref="AG44" xml:space="preserve"> IF(($A44-$A$3) &lt;= short_term, SUMPRODUCT($L43:$Q43, TRANSPOSE('Migration Matrix - vol'!H$65:H$70)), SUMPRODUCT($L43:$Q43, TRANSPOSE('Migration Matrix - vol'!H$77:H$82)))+$K43*($B44-1)*H44</f>
        <v>9570.5664203177112</v>
      </c>
      <c r="AJ44" s="60" cm="1">
        <f t="array" ref="AJ44" xml:space="preserve"> L43* IF(($A44-$A$3) &lt;= short_term, 1-INDEX('Migration Matrix - vol'!$AF$65:$AK$70, RIGHT(AJ$2,1), RIGHT(AJ$2,1)), 1-INDEX('Migration Matrix - vol'!$AF$77:$AK$82, RIGHT(AJ$2,1), RIGHT(AJ$2,1)))</f>
        <v>10734.948901183183</v>
      </c>
      <c r="AK44" s="60" cm="1">
        <f t="array" ref="AK44" xml:space="preserve"> M43* IF(($A44-$A$3) &lt;= short_term, 1-INDEX('Migration Matrix - vol'!$AF$65:$AK$70, RIGHT(AK$2,1), RIGHT(AK$2,1)), 1-INDEX('Migration Matrix - vol'!$AF$77:$AK$82, RIGHT(AK$2,1), RIGHT(AK$2,1)))</f>
        <v>11352.018739702906</v>
      </c>
      <c r="AL44" s="60" cm="1">
        <f t="array" ref="AL44" xml:space="preserve"> N43* IF(($A44-$A$3) &lt;= short_term, 1-INDEX('Migration Matrix - vol'!$AF$65:$AK$70, RIGHT(AL$2,1), RIGHT(AL$2,1)), 1-INDEX('Migration Matrix - vol'!$AF$77:$AK$82, RIGHT(AL$2,1), RIGHT(AL$2,1)))</f>
        <v>5984.3758838228887</v>
      </c>
      <c r="AM44" s="60" cm="1">
        <f t="array" ref="AM44" xml:space="preserve"> O43* IF(($A44-$A$3) &lt;= short_term, 1-INDEX('Migration Matrix - vol'!$AF$65:$AK$70, RIGHT(AM$2,1), RIGHT(AM$2,1)), 1-INDEX('Migration Matrix - vol'!$AF$77:$AK$82, RIGHT(AM$2,1), RIGHT(AM$2,1)))</f>
        <v>0</v>
      </c>
      <c r="AN44" s="60" cm="1">
        <f t="array" ref="AN44" xml:space="preserve"> P43* IF(($A44-$A$3) &lt;= short_term, 1-INDEX('Migration Matrix - vol'!$AF$65:$AK$70, RIGHT(AN$2,1), RIGHT(AN$2,1)), 1-INDEX('Migration Matrix - vol'!$AF$77:$AK$82, RIGHT(AN$2,1), RIGHT(AN$2,1)))</f>
        <v>2918.633720285166</v>
      </c>
      <c r="AO44" s="60" cm="1">
        <f t="array" ref="AO44" xml:space="preserve"> Q43* IF(($A44-$A$3) &lt;= short_term, 1-INDEX('Migration Matrix - vol'!$AF$65:$AK$70, RIGHT(AO$2,1), RIGHT(AO$2,1)), 1-INDEX('Migration Matrix - vol'!$AF$77:$AK$82, RIGHT(AO$2,1), RIGHT(AO$2,1)))</f>
        <v>439.14619966784801</v>
      </c>
      <c r="AP44" s="61">
        <f t="shared" si="6"/>
        <v>0</v>
      </c>
      <c r="AR44" s="60" cm="1">
        <f t="array" ref="AR44" xml:space="preserve"> IF(($A44-$A$3) &lt;= short_term, SUMPRODUCT($L43:$Q43, TRANSPOSE('Migration Matrix - vol'!C$65:C$70)), SUMPRODUCT($L43:$Q43, TRANSPOSE('Migration Matrix - vol'!C$77:C$82)))</f>
        <v>3000.0621780118727</v>
      </c>
      <c r="AS44" s="60" cm="1">
        <f t="array" ref="AS44" xml:space="preserve"> IF(($A44-$A$3) &lt;= short_term, SUMPRODUCT($L43:$Q43, TRANSPOSE('Migration Matrix - vol'!D$65:D$70)), SUMPRODUCT($L43:$Q43, TRANSPOSE('Migration Matrix - vol'!D$77:D$82)))</f>
        <v>0</v>
      </c>
      <c r="AT44" s="60" cm="1">
        <f t="array" ref="AT44" xml:space="preserve"> IF(($A44-$A$3) &lt;= short_term, SUMPRODUCT($L43:$Q43, TRANSPOSE('Migration Matrix - vol'!E$65:E$70)), SUMPRODUCT($L43:$Q43, TRANSPOSE('Migration Matrix - vol'!E$77:E$82)))</f>
        <v>6578.3784784062664</v>
      </c>
      <c r="AU44" s="60" cm="1">
        <f t="array" ref="AU44" xml:space="preserve"> IF(($A44-$A$3) &lt;= short_term, SUMPRODUCT($L43:$Q43, TRANSPOSE('Migration Matrix - vol'!F$65:F$70)), SUMPRODUCT($L43:$Q43, TRANSPOSE('Migration Matrix - vol'!F$77:F$82)))</f>
        <v>10009.712619985559</v>
      </c>
      <c r="AV44" s="60" cm="1">
        <f t="array" ref="AV44" xml:space="preserve"> IF(($A44-$A$3) &lt;= short_term, SUMPRODUCT($L43:$Q43, TRANSPOSE('Migration Matrix - vol'!G$65:G$70)), SUMPRODUCT($L43:$Q43, TRANSPOSE('Migration Matrix - vol'!G$77:G$82)))</f>
        <v>2270.4037479405811</v>
      </c>
      <c r="AW44" s="60" cm="1">
        <f t="array" ref="AW44" xml:space="preserve"> IF(($A44-$A$3) &lt;= short_term, SUMPRODUCT($L43:$Q43, TRANSPOSE('Migration Matrix - vol'!H$65:H$70)), SUMPRODUCT($L43:$Q43, TRANSPOSE('Migration Matrix - vol'!H$77:H$82)))</f>
        <v>9570.5664203177112</v>
      </c>
    </row>
    <row r="45" spans="1:49">
      <c r="A45">
        <f t="shared" si="2"/>
        <v>2062</v>
      </c>
      <c r="B45" s="40">
        <f>Population!B51</f>
        <v>1</v>
      </c>
      <c r="C45" s="2">
        <v>0.18</v>
      </c>
      <c r="D45" s="2">
        <v>0.15</v>
      </c>
      <c r="E45" s="2">
        <v>0.17</v>
      </c>
      <c r="F45" s="2">
        <v>0.18</v>
      </c>
      <c r="G45" s="2">
        <v>0.15</v>
      </c>
      <c r="H45" s="2">
        <v>0.17</v>
      </c>
      <c r="I45">
        <f t="shared" si="5"/>
        <v>0</v>
      </c>
      <c r="K45" s="52">
        <f>Population!L51</f>
        <v>18379116</v>
      </c>
      <c r="L45" s="53" cm="1">
        <f t="array" ref="L45">IF(($A45-$A$3) &lt;= short_term, SUMPRODUCT($L44:$Q44, TRANSPOSE('Migration Matrix - vol'!AF$65:AF$70)), SUMPRODUCT($L44:$Q44, TRANSPOSE('Migration Matrix - vol'!AF$77:AF$82)))+$K44*($B45-1)*C45</f>
        <v>6035625.5735780215</v>
      </c>
      <c r="M45" s="53" cm="1">
        <f t="array" ref="M45">IF(($A45-$A$3) &lt;= short_term, SUMPRODUCT($L44:$Q44, TRANSPOSE('Migration Matrix - vol'!AG$65:AG$70)), SUMPRODUCT($L44:$Q44, TRANSPOSE('Migration Matrix - vol'!AG$77:AG$82)))+$K44*($B45-1)*D45</f>
        <v>3816681.1552327876</v>
      </c>
      <c r="N45" s="53" cm="1">
        <f t="array" ref="N45">IF(($A45-$A$3) &lt;= short_term, SUMPRODUCT($L44:$Q44, TRANSPOSE('Migration Matrix - vol'!AH$65:AH$70)), SUMPRODUCT($L44:$Q44, TRANSPOSE('Migration Matrix - vol'!AH$77:AH$82)))+$K44*($B45-1)*E45</f>
        <v>5061095.76992907</v>
      </c>
      <c r="O45" s="53" cm="1">
        <f t="array" ref="O45">IF(($A45-$A$3) &lt;= short_term, SUMPRODUCT($L44:$Q44, TRANSPOSE('Migration Matrix - vol'!AI$65:AI$70)), SUMPRODUCT($L44:$Q44, TRANSPOSE('Migration Matrix - vol'!AI$77:AI$82)))+$K44*($B45-1)*F45</f>
        <v>1472269.4820609733</v>
      </c>
      <c r="P45" s="53" cm="1">
        <f t="array" ref="P45">IF(($A45-$A$3) &lt;= short_term, SUMPRODUCT($L44:$Q44, TRANSPOSE('Migration Matrix - vol'!AJ$65:AJ$70)), SUMPRODUCT($L44:$Q44, TRANSPOSE('Migration Matrix - vol'!AJ$77:AJ$82)))+$K44*($B45-1)*G45</f>
        <v>1232582.5466437505</v>
      </c>
      <c r="Q45" s="53" cm="1">
        <f t="array" ref="Q45">IF(($A45-$A$3) &lt;= short_term, SUMPRODUCT($L44:$Q44, TRANSPOSE('Migration Matrix - vol'!AK$65:AK$70)), SUMPRODUCT($L44:$Q44, TRANSPOSE('Migration Matrix - vol'!AK$77:AK$82)))+$K44*($B45-1)*H45</f>
        <v>760861.47255540104</v>
      </c>
      <c r="R45" s="21">
        <f t="shared" si="7"/>
        <v>0</v>
      </c>
      <c r="T45" s="40">
        <f t="shared" si="8"/>
        <v>0.32839585829797363</v>
      </c>
      <c r="U45" s="40">
        <f t="shared" si="9"/>
        <v>0.20766402231928821</v>
      </c>
      <c r="V45" s="40">
        <f t="shared" si="10"/>
        <v>0.27537210004708979</v>
      </c>
      <c r="W45" s="40">
        <f t="shared" si="10"/>
        <v>8.010556558111788E-2</v>
      </c>
      <c r="X45" s="40">
        <f t="shared" si="10"/>
        <v>6.7064299863157192E-2</v>
      </c>
      <c r="Y45" s="40">
        <f t="shared" si="10"/>
        <v>4.1398153891373281E-2</v>
      </c>
      <c r="AB45" s="60" cm="1">
        <f t="array" ref="AB45" xml:space="preserve"> IF(($A45-$A$3) &lt;= short_term, SUMPRODUCT($L44:$Q44, TRANSPOSE('Migration Matrix - vol'!C$65:C$70)), SUMPRODUCT($L44:$Q44, TRANSPOSE('Migration Matrix - vol'!C$77:C$82)))+$K44*($B45-1)*C45</f>
        <v>2992.9658210498519</v>
      </c>
      <c r="AC45" s="60" cm="1">
        <f t="array" ref="AC45" xml:space="preserve"> IF(($A45-$A$3) &lt;= short_term, SUMPRODUCT($L44:$Q44, TRANSPOSE('Migration Matrix - vol'!D$65:D$70)), SUMPRODUCT($L44:$Q44, TRANSPOSE('Migration Matrix - vol'!D$77:D$82)))+$K44*($B45-1)*D45</f>
        <v>0</v>
      </c>
      <c r="AD45" s="60" cm="1">
        <f t="array" ref="AD45" xml:space="preserve"> IF(($A45-$A$3) &lt;= short_term, SUMPRODUCT($L44:$Q44, TRANSPOSE('Migration Matrix - vol'!E$65:E$70)), SUMPRODUCT($L44:$Q44, TRANSPOSE('Migration Matrix - vol'!E$77:E$82)))+$K44*($B45-1)*E45</f>
        <v>6566.7080898082759</v>
      </c>
      <c r="AE45" s="60" cm="1">
        <f t="array" ref="AE45" xml:space="preserve"> IF(($A45-$A$3) &lt;= short_term, SUMPRODUCT($L44:$Q44, TRANSPOSE('Migration Matrix - vol'!F$65:F$70)), SUMPRODUCT($L44:$Q44, TRANSPOSE('Migration Matrix - vol'!F$77:F$82)))+$K44*($B45-1)*F45</f>
        <v>10003.793368181441</v>
      </c>
      <c r="AF45" s="60" cm="1">
        <f t="array" ref="AF45" xml:space="preserve"> IF(($A45-$A$3) &lt;= short_term, SUMPRODUCT($L44:$Q44, TRANSPOSE('Migration Matrix - vol'!G$65:G$70)), SUMPRODUCT($L44:$Q44, TRANSPOSE('Migration Matrix - vol'!G$77:G$82)))+$K44*($B45-1)*G45</f>
        <v>2263.6907223067369</v>
      </c>
      <c r="AG45" s="60" cm="1">
        <f t="array" ref="AG45" xml:space="preserve"> IF(($A45-$A$3) &lt;= short_term, SUMPRODUCT($L44:$Q44, TRANSPOSE('Migration Matrix - vol'!H$65:H$70)), SUMPRODUCT($L44:$Q44, TRANSPOSE('Migration Matrix - vol'!H$77:H$82)))+$K44*($B45-1)*H45</f>
        <v>9559.2472956433849</v>
      </c>
      <c r="AJ45" s="60" cm="1">
        <f t="array" ref="AJ45" xml:space="preserve"> L44* IF(($A45-$A$3) &lt;= short_term, 1-INDEX('Migration Matrix - vol'!$AF$65:$AK$70, RIGHT(AJ$2,1), RIGHT(AJ$2,1)), 1-INDEX('Migration Matrix - vol'!$AF$77:$AK$82, RIGHT(AJ$2,1), RIGHT(AJ$2,1)))</f>
        <v>10721.226806275272</v>
      </c>
      <c r="AK45" s="60" cm="1">
        <f t="array" ref="AK45" xml:space="preserve"> M44* IF(($A45-$A$3) &lt;= short_term, 1-INDEX('Migration Matrix - vol'!$AF$65:$AK$70, RIGHT(AK$2,1), RIGHT(AK$2,1)), 1-INDEX('Migration Matrix - vol'!$AF$77:$AK$82, RIGHT(AK$2,1), RIGHT(AK$2,1)))</f>
        <v>11318.453611533685</v>
      </c>
      <c r="AL45" s="60" cm="1">
        <f t="array" ref="AL45" xml:space="preserve"> N44* IF(($A45-$A$3) &lt;= short_term, 1-INDEX('Migration Matrix - vol'!$AF$65:$AK$70, RIGHT(AL$2,1), RIGHT(AL$2,1)), 1-INDEX('Migration Matrix - vol'!$AF$77:$AK$82, RIGHT(AL$2,1), RIGHT(AL$2,1)))</f>
        <v>5985.0784116702162</v>
      </c>
      <c r="AM45" s="60" cm="1">
        <f t="array" ref="AM45" xml:space="preserve"> O44* IF(($A45-$A$3) &lt;= short_term, 1-INDEX('Migration Matrix - vol'!$AF$65:$AK$70, RIGHT(AM$2,1), RIGHT(AM$2,1)), 1-INDEX('Migration Matrix - vol'!$AF$77:$AK$82, RIGHT(AM$2,1), RIGHT(AM$2,1)))</f>
        <v>0</v>
      </c>
      <c r="AN45" s="60" cm="1">
        <f t="array" ref="AN45" xml:space="preserve"> P44* IF(($A45-$A$3) &lt;= short_term, 1-INDEX('Migration Matrix - vol'!$AF$65:$AK$70, RIGHT(AN$2,1), RIGHT(AN$2,1)), 1-INDEX('Migration Matrix - vol'!$AF$77:$AK$82, RIGHT(AN$2,1), RIGHT(AN$2,1)))</f>
        <v>2917.1003949724595</v>
      </c>
      <c r="AO45" s="60" cm="1">
        <f t="array" ref="AO45" xml:space="preserve"> Q44* IF(($A45-$A$3) &lt;= short_term, 1-INDEX('Migration Matrix - vol'!$AF$65:$AK$70, RIGHT(AO$2,1), RIGHT(AO$2,1)), 1-INDEX('Migration Matrix - vol'!$AF$77:$AK$82, RIGHT(AO$2,1), RIGHT(AO$2,1)))</f>
        <v>444.54607253805705</v>
      </c>
      <c r="AP45" s="61">
        <f t="shared" si="6"/>
        <v>0</v>
      </c>
      <c r="AR45" s="60" cm="1">
        <f t="array" ref="AR45" xml:space="preserve"> IF(($A45-$A$3) &lt;= short_term, SUMPRODUCT($L44:$Q44, TRANSPOSE('Migration Matrix - vol'!C$65:C$70)), SUMPRODUCT($L44:$Q44, TRANSPOSE('Migration Matrix - vol'!C$77:C$82)))</f>
        <v>2992.9658210498519</v>
      </c>
      <c r="AS45" s="60" cm="1">
        <f t="array" ref="AS45" xml:space="preserve"> IF(($A45-$A$3) &lt;= short_term, SUMPRODUCT($L44:$Q44, TRANSPOSE('Migration Matrix - vol'!D$65:D$70)), SUMPRODUCT($L44:$Q44, TRANSPOSE('Migration Matrix - vol'!D$77:D$82)))</f>
        <v>0</v>
      </c>
      <c r="AT45" s="60" cm="1">
        <f t="array" ref="AT45" xml:space="preserve"> IF(($A45-$A$3) &lt;= short_term, SUMPRODUCT($L44:$Q44, TRANSPOSE('Migration Matrix - vol'!E$65:E$70)), SUMPRODUCT($L44:$Q44, TRANSPOSE('Migration Matrix - vol'!E$77:E$82)))</f>
        <v>6566.7080898082759</v>
      </c>
      <c r="AU45" s="60" cm="1">
        <f t="array" ref="AU45" xml:space="preserve"> IF(($A45-$A$3) &lt;= short_term, SUMPRODUCT($L44:$Q44, TRANSPOSE('Migration Matrix - vol'!F$65:F$70)), SUMPRODUCT($L44:$Q44, TRANSPOSE('Migration Matrix - vol'!F$77:F$82)))</f>
        <v>10003.793368181441</v>
      </c>
      <c r="AV45" s="60" cm="1">
        <f t="array" ref="AV45" xml:space="preserve"> IF(($A45-$A$3) &lt;= short_term, SUMPRODUCT($L44:$Q44, TRANSPOSE('Migration Matrix - vol'!G$65:G$70)), SUMPRODUCT($L44:$Q44, TRANSPOSE('Migration Matrix - vol'!G$77:G$82)))</f>
        <v>2263.6907223067369</v>
      </c>
      <c r="AW45" s="60" cm="1">
        <f t="array" ref="AW45" xml:space="preserve"> IF(($A45-$A$3) &lt;= short_term, SUMPRODUCT($L44:$Q44, TRANSPOSE('Migration Matrix - vol'!H$65:H$70)), SUMPRODUCT($L44:$Q44, TRANSPOSE('Migration Matrix - vol'!H$77:H$82)))</f>
        <v>9559.2472956433849</v>
      </c>
    </row>
    <row r="46" spans="1:49">
      <c r="A46">
        <f t="shared" si="2"/>
        <v>2063</v>
      </c>
      <c r="B46" s="40">
        <f>Population!B52</f>
        <v>1</v>
      </c>
      <c r="C46" s="2">
        <v>0.18</v>
      </c>
      <c r="D46" s="2">
        <v>0.15</v>
      </c>
      <c r="E46" s="2">
        <v>0.17</v>
      </c>
      <c r="F46" s="2">
        <v>0.18</v>
      </c>
      <c r="G46" s="2">
        <v>0.15</v>
      </c>
      <c r="H46" s="2">
        <v>0.17</v>
      </c>
      <c r="I46">
        <f t="shared" si="5"/>
        <v>0</v>
      </c>
      <c r="K46" s="52">
        <f>Population!L52</f>
        <v>18379116</v>
      </c>
      <c r="L46" s="53" cm="1">
        <f t="array" ref="L46">IF(($A46-$A$3) &lt;= short_term, SUMPRODUCT($L45:$Q45, TRANSPOSE('Migration Matrix - vol'!AF$65:AF$70)), SUMPRODUCT($L45:$Q45, TRANSPOSE('Migration Matrix - vol'!AF$77:AF$82)))+$K45*($B46-1)*C46</f>
        <v>6027903.9433620814</v>
      </c>
      <c r="M46" s="53" cm="1">
        <f t="array" ref="M46">IF(($A46-$A$3) &lt;= short_term, SUMPRODUCT($L45:$Q45, TRANSPOSE('Migration Matrix - vol'!AG$65:AG$70)), SUMPRODUCT($L45:$Q45, TRANSPOSE('Migration Matrix - vol'!AG$77:AG$82)))+$K45*($B46-1)*D46</f>
        <v>3805396.1675055921</v>
      </c>
      <c r="N46" s="53" cm="1">
        <f t="array" ref="N46">IF(($A46-$A$3) &lt;= short_term, SUMPRODUCT($L45:$Q45, TRANSPOSE('Migration Matrix - vol'!AH$65:AH$70)), SUMPRODUCT($L45:$Q45, TRANSPOSE('Migration Matrix - vol'!AH$77:AH$82)))+$K45*($B46-1)*E46</f>
        <v>5061665.0620281128</v>
      </c>
      <c r="O46" s="53" cm="1">
        <f t="array" ref="O46">IF(($A46-$A$3) &lt;= short_term, SUMPRODUCT($L45:$Q45, TRANSPOSE('Migration Matrix - vol'!AI$65:AI$70)), SUMPRODUCT($L45:$Q45, TRANSPOSE('Migration Matrix - vol'!AI$77:AI$82)))+$K45*($B46-1)*F46</f>
        <v>1482267.3596777052</v>
      </c>
      <c r="P46" s="53" cm="1">
        <f t="array" ref="P46">IF(($A46-$A$3) &lt;= short_term, SUMPRODUCT($L45:$Q45, TRANSPOSE('Migration Matrix - vol'!AJ$65:AJ$70)), SUMPRODUCT($L45:$Q45, TRANSPOSE('Migration Matrix - vol'!AJ$77:AJ$82)))+$K45*($B46-1)*G46</f>
        <v>1231923.9893716101</v>
      </c>
      <c r="Q46" s="53" cm="1">
        <f t="array" ref="Q46">IF(($A46-$A$3) &lt;= short_term, SUMPRODUCT($L45:$Q45, TRANSPOSE('Migration Matrix - vol'!AK$65:AK$70)), SUMPRODUCT($L45:$Q45, TRANSPOSE('Migration Matrix - vol'!AK$77:AK$82)))+$K45*($B46-1)*H46</f>
        <v>769959.47805490217</v>
      </c>
      <c r="R46" s="21">
        <f t="shared" si="7"/>
        <v>0</v>
      </c>
      <c r="T46" s="40">
        <f t="shared" si="8"/>
        <v>0.32797572763358585</v>
      </c>
      <c r="U46" s="40">
        <f t="shared" si="9"/>
        <v>0.20705001086589753</v>
      </c>
      <c r="V46" s="40">
        <f t="shared" si="10"/>
        <v>0.27540307499164335</v>
      </c>
      <c r="W46" s="40">
        <f t="shared" si="10"/>
        <v>8.0649545912747103E-2</v>
      </c>
      <c r="X46" s="40">
        <f t="shared" si="10"/>
        <v>6.7028468037940991E-2</v>
      </c>
      <c r="Y46" s="40">
        <f t="shared" si="10"/>
        <v>4.1893172558185171E-2</v>
      </c>
      <c r="AB46" s="60" cm="1">
        <f t="array" ref="AB46" xml:space="preserve"> IF(($A46-$A$3) &lt;= short_term, SUMPRODUCT($L45:$Q45, TRANSPOSE('Migration Matrix - vol'!C$65:C$70)), SUMPRODUCT($L45:$Q45, TRANSPOSE('Migration Matrix - vol'!C$77:C$82)))+$K45*($B46-1)*C46</f>
        <v>2985.8862498339736</v>
      </c>
      <c r="AC46" s="60" cm="1">
        <f t="array" ref="AC46" xml:space="preserve"> IF(($A46-$A$3) &lt;= short_term, SUMPRODUCT($L45:$Q45, TRANSPOSE('Migration Matrix - vol'!D$65:D$70)), SUMPRODUCT($L45:$Q45, TRANSPOSE('Migration Matrix - vol'!D$77:D$82)))+$K45*($B46-1)*D46</f>
        <v>0</v>
      </c>
      <c r="AD46" s="60" cm="1">
        <f t="array" ref="AD46" xml:space="preserve"> IF(($A46-$A$3) &lt;= short_term, SUMPRODUCT($L45:$Q45, TRANSPOSE('Migration Matrix - vol'!E$65:E$70)), SUMPRODUCT($L45:$Q45, TRANSPOSE('Migration Matrix - vol'!E$77:E$82)))+$K45*($B46-1)*E46</f>
        <v>6555.0584050920197</v>
      </c>
      <c r="AE46" s="60" cm="1">
        <f t="array" ref="AE46" xml:space="preserve"> IF(($A46-$A$3) &lt;= short_term, SUMPRODUCT($L45:$Q45, TRANSPOSE('Migration Matrix - vol'!F$65:F$70)), SUMPRODUCT($L45:$Q45, TRANSPOSE('Migration Matrix - vol'!F$77:F$82)))+$K45*($B46-1)*F46</f>
        <v>9997.8776167317537</v>
      </c>
      <c r="AF46" s="60" cm="1">
        <f t="array" ref="AF46" xml:space="preserve"> IF(($A46-$A$3) &lt;= short_term, SUMPRODUCT($L45:$Q45, TRANSPOSE('Migration Matrix - vol'!G$65:G$70)), SUMPRODUCT($L45:$Q45, TRANSPOSE('Migration Matrix - vol'!G$77:G$82)))+$K45*($B46-1)*G46</f>
        <v>2256.9975454390874</v>
      </c>
      <c r="AG46" s="60" cm="1">
        <f t="array" ref="AG46" xml:space="preserve"> IF(($A46-$A$3) &lt;= short_term, SUMPRODUCT($L45:$Q45, TRANSPOSE('Migration Matrix - vol'!H$65:H$70)), SUMPRODUCT($L45:$Q45, TRANSPOSE('Migration Matrix - vol'!H$77:H$82)))+$K45*($B46-1)*H46</f>
        <v>9547.9415581164594</v>
      </c>
      <c r="AJ46" s="60" cm="1">
        <f t="array" ref="AJ46" xml:space="preserve"> L45* IF(($A46-$A$3) &lt;= short_term, 1-INDEX('Migration Matrix - vol'!$AF$65:$AK$70, RIGHT(AJ$2,1), RIGHT(AJ$2,1)), 1-INDEX('Migration Matrix - vol'!$AF$77:$AK$82, RIGHT(AJ$2,1), RIGHT(AJ$2,1)))</f>
        <v>10707.516465774139</v>
      </c>
      <c r="AK46" s="60" cm="1">
        <f t="array" ref="AK46" xml:space="preserve"> M45* IF(($A46-$A$3) &lt;= short_term, 1-INDEX('Migration Matrix - vol'!$AF$65:$AK$70, RIGHT(AK$2,1), RIGHT(AK$2,1)), 1-INDEX('Migration Matrix - vol'!$AF$77:$AK$82, RIGHT(AK$2,1), RIGHT(AK$2,1)))</f>
        <v>11284.987727195437</v>
      </c>
      <c r="AL46" s="60" cm="1">
        <f t="array" ref="AL46" xml:space="preserve"> N45* IF(($A46-$A$3) &lt;= short_term, 1-INDEX('Migration Matrix - vol'!$AF$65:$AK$70, RIGHT(AL$2,1), RIGHT(AL$2,1)), 1-INDEX('Migration Matrix - vol'!$AF$77:$AK$82, RIGHT(AL$2,1), RIGHT(AL$2,1)))</f>
        <v>5985.7663060488758</v>
      </c>
      <c r="AM46" s="60" cm="1">
        <f t="array" ref="AM46" xml:space="preserve"> O45* IF(($A46-$A$3) &lt;= short_term, 1-INDEX('Migration Matrix - vol'!$AF$65:$AK$70, RIGHT(AM$2,1), RIGHT(AM$2,1)), 1-INDEX('Migration Matrix - vol'!$AF$77:$AK$82, RIGHT(AM$2,1), RIGHT(AM$2,1)))</f>
        <v>0</v>
      </c>
      <c r="AN46" s="60" cm="1">
        <f t="array" ref="AN46" xml:space="preserve"> P45* IF(($A46-$A$3) &lt;= short_term, 1-INDEX('Migration Matrix - vol'!$AF$65:$AK$70, RIGHT(AN$2,1), RIGHT(AN$2,1)), 1-INDEX('Migration Matrix - vol'!$AF$77:$AK$82, RIGHT(AN$2,1), RIGHT(AN$2,1)))</f>
        <v>2915.5548175795452</v>
      </c>
      <c r="AO46" s="60" cm="1">
        <f t="array" ref="AO46" xml:space="preserve"> Q45* IF(($A46-$A$3) &lt;= short_term, 1-INDEX('Migration Matrix - vol'!$AF$65:$AK$70, RIGHT(AO$2,1), RIGHT(AO$2,1)), 1-INDEX('Migration Matrix - vol'!$AF$77:$AK$82, RIGHT(AO$2,1), RIGHT(AO$2,1)))</f>
        <v>449.9360586152946</v>
      </c>
      <c r="AP46" s="61">
        <f t="shared" si="6"/>
        <v>0</v>
      </c>
      <c r="AR46" s="60" cm="1">
        <f t="array" ref="AR46" xml:space="preserve"> IF(($A46-$A$3) &lt;= short_term, SUMPRODUCT($L45:$Q45, TRANSPOSE('Migration Matrix - vol'!C$65:C$70)), SUMPRODUCT($L45:$Q45, TRANSPOSE('Migration Matrix - vol'!C$77:C$82)))</f>
        <v>2985.8862498339736</v>
      </c>
      <c r="AS46" s="60" cm="1">
        <f t="array" ref="AS46" xml:space="preserve"> IF(($A46-$A$3) &lt;= short_term, SUMPRODUCT($L45:$Q45, TRANSPOSE('Migration Matrix - vol'!D$65:D$70)), SUMPRODUCT($L45:$Q45, TRANSPOSE('Migration Matrix - vol'!D$77:D$82)))</f>
        <v>0</v>
      </c>
      <c r="AT46" s="60" cm="1">
        <f t="array" ref="AT46" xml:space="preserve"> IF(($A46-$A$3) &lt;= short_term, SUMPRODUCT($L45:$Q45, TRANSPOSE('Migration Matrix - vol'!E$65:E$70)), SUMPRODUCT($L45:$Q45, TRANSPOSE('Migration Matrix - vol'!E$77:E$82)))</f>
        <v>6555.0584050920197</v>
      </c>
      <c r="AU46" s="60" cm="1">
        <f t="array" ref="AU46" xml:space="preserve"> IF(($A46-$A$3) &lt;= short_term, SUMPRODUCT($L45:$Q45, TRANSPOSE('Migration Matrix - vol'!F$65:F$70)), SUMPRODUCT($L45:$Q45, TRANSPOSE('Migration Matrix - vol'!F$77:F$82)))</f>
        <v>9997.8776167317537</v>
      </c>
      <c r="AV46" s="60" cm="1">
        <f t="array" ref="AV46" xml:space="preserve"> IF(($A46-$A$3) &lt;= short_term, SUMPRODUCT($L45:$Q45, TRANSPOSE('Migration Matrix - vol'!G$65:G$70)), SUMPRODUCT($L45:$Q45, TRANSPOSE('Migration Matrix - vol'!G$77:G$82)))</f>
        <v>2256.9975454390874</v>
      </c>
      <c r="AW46" s="60" cm="1">
        <f t="array" ref="AW46" xml:space="preserve"> IF(($A46-$A$3) &lt;= short_term, SUMPRODUCT($L45:$Q45, TRANSPOSE('Migration Matrix - vol'!H$65:H$70)), SUMPRODUCT($L45:$Q45, TRANSPOSE('Migration Matrix - vol'!H$77:H$82)))</f>
        <v>9547.9415581164594</v>
      </c>
    </row>
    <row r="47" spans="1:49">
      <c r="A47">
        <f t="shared" si="2"/>
        <v>2064</v>
      </c>
      <c r="B47" s="40">
        <f>Population!B53</f>
        <v>1</v>
      </c>
      <c r="C47" s="2">
        <v>0.18</v>
      </c>
      <c r="D47" s="2">
        <v>0.15</v>
      </c>
      <c r="E47" s="2">
        <v>0.17</v>
      </c>
      <c r="F47" s="2">
        <v>0.18</v>
      </c>
      <c r="G47" s="2">
        <v>0.15</v>
      </c>
      <c r="H47" s="2">
        <v>0.17</v>
      </c>
      <c r="I47">
        <f t="shared" si="5"/>
        <v>0</v>
      </c>
      <c r="K47" s="52">
        <f>Population!L53</f>
        <v>18379116</v>
      </c>
      <c r="L47" s="53" cm="1">
        <f t="array" ref="L47">IF(($A47-$A$3) &lt;= short_term, SUMPRODUCT($L46:$Q46, TRANSPOSE('Migration Matrix - vol'!AF$65:AF$70)), SUMPRODUCT($L46:$Q46, TRANSPOSE('Migration Matrix - vol'!AF$77:AF$82)))+$K46*($B47-1)*C47</f>
        <v>6020188.9488981357</v>
      </c>
      <c r="M47" s="53" cm="1">
        <f t="array" ref="M47">IF(($A47-$A$3) &lt;= short_term, SUMPRODUCT($L46:$Q46, TRANSPOSE('Migration Matrix - vol'!AG$65:AG$70)), SUMPRODUCT($L46:$Q46, TRANSPOSE('Migration Matrix - vol'!AG$77:AG$82)))+$K46*($B47-1)*D47</f>
        <v>3794144.5467123436</v>
      </c>
      <c r="N47" s="53" cm="1">
        <f t="array" ref="N47">IF(($A47-$A$3) &lt;= short_term, SUMPRODUCT($L46:$Q46, TRANSPOSE('Migration Matrix - vol'!AH$65:AH$70)), SUMPRODUCT($L46:$Q46, TRANSPOSE('Migration Matrix - vol'!AH$77:AH$82)))+$K46*($B47-1)*E47</f>
        <v>5062222.0518068885</v>
      </c>
      <c r="O47" s="53" cm="1">
        <f t="array" ref="O47">IF(($A47-$A$3) &lt;= short_term, SUMPRODUCT($L46:$Q46, TRANSPOSE('Migration Matrix - vol'!AI$65:AI$70)), SUMPRODUCT($L46:$Q46, TRANSPOSE('Migration Matrix - vol'!AI$77:AI$82)))+$K46*($B47-1)*F47</f>
        <v>1492259.325041272</v>
      </c>
      <c r="P47" s="53" cm="1">
        <f t="array" ref="P47">IF(($A47-$A$3) &lt;= short_term, SUMPRODUCT($L46:$Q46, TRANSPOSE('Migration Matrix - vol'!AJ$65:AJ$70)), SUMPRODUCT($L46:$Q46, TRANSPOSE('Migration Matrix - vol'!AJ$77:AJ$82)))+$K46*($B47-1)*G47</f>
        <v>1231260.3164662218</v>
      </c>
      <c r="Q47" s="53" cm="1">
        <f t="array" ref="Q47">IF(($A47-$A$3) &lt;= short_term, SUMPRODUCT($L46:$Q46, TRANSPOSE('Migration Matrix - vol'!AK$65:AK$70)), SUMPRODUCT($L46:$Q46, TRANSPOSE('Migration Matrix - vol'!AK$77:AK$82)))+$K46*($B47-1)*H47</f>
        <v>779040.8110751434</v>
      </c>
      <c r="R47" s="21">
        <f t="shared" si="7"/>
        <v>0</v>
      </c>
      <c r="T47" s="40">
        <f t="shared" si="8"/>
        <v>0.32755595801768339</v>
      </c>
      <c r="U47" s="40">
        <f t="shared" si="9"/>
        <v>0.20643781489340085</v>
      </c>
      <c r="V47" s="40">
        <f t="shared" si="10"/>
        <v>0.2754333805721062</v>
      </c>
      <c r="W47" s="40">
        <f t="shared" si="10"/>
        <v>8.1193204561159055E-2</v>
      </c>
      <c r="X47" s="40">
        <f t="shared" si="10"/>
        <v>6.6992357873263395E-2</v>
      </c>
      <c r="Y47" s="40">
        <f t="shared" si="10"/>
        <v>4.2387284082386935E-2</v>
      </c>
      <c r="AB47" s="60" cm="1">
        <f t="array" ref="AB47" xml:space="preserve"> IF(($A47-$A$3) &lt;= short_term, SUMPRODUCT($L46:$Q46, TRANSPOSE('Migration Matrix - vol'!C$65:C$70)), SUMPRODUCT($L46:$Q46, TRANSPOSE('Migration Matrix - vol'!C$77:C$82)))+$K46*($B47-1)*C47</f>
        <v>2978.8234246591792</v>
      </c>
      <c r="AC47" s="60" cm="1">
        <f t="array" ref="AC47" xml:space="preserve"> IF(($A47-$A$3) &lt;= short_term, SUMPRODUCT($L46:$Q46, TRANSPOSE('Migration Matrix - vol'!D$65:D$70)), SUMPRODUCT($L46:$Q46, TRANSPOSE('Migration Matrix - vol'!D$77:D$82)))+$K46*($B47-1)*D47</f>
        <v>0</v>
      </c>
      <c r="AD47" s="60" cm="1">
        <f t="array" ref="AD47" xml:space="preserve"> IF(($A47-$A$3) &lt;= short_term, SUMPRODUCT($L46:$Q46, TRANSPOSE('Migration Matrix - vol'!E$65:E$70)), SUMPRODUCT($L46:$Q46, TRANSPOSE('Migration Matrix - vol'!E$77:E$82)))+$K46*($B47-1)*E47</f>
        <v>6543.4293875277281</v>
      </c>
      <c r="AE47" s="60" cm="1">
        <f t="array" ref="AE47" xml:space="preserve"> IF(($A47-$A$3) &lt;= short_term, SUMPRODUCT($L46:$Q46, TRANSPOSE('Migration Matrix - vol'!F$65:F$70)), SUMPRODUCT($L46:$Q46, TRANSPOSE('Migration Matrix - vol'!F$77:F$82)))+$K46*($B47-1)*F47</f>
        <v>9991.9653635665582</v>
      </c>
      <c r="AF47" s="60" cm="1">
        <f t="array" ref="AF47" xml:space="preserve"> IF(($A47-$A$3) &lt;= short_term, SUMPRODUCT($L46:$Q46, TRANSPOSE('Migration Matrix - vol'!G$65:G$70)), SUMPRODUCT($L46:$Q46, TRANSPOSE('Migration Matrix - vol'!G$77:G$82)))+$K46*($B47-1)*G47</f>
        <v>2250.3241586497115</v>
      </c>
      <c r="AG47" s="60" cm="1">
        <f t="array" ref="AG47" xml:space="preserve"> IF(($A47-$A$3) &lt;= short_term, SUMPRODUCT($L46:$Q46, TRANSPOSE('Migration Matrix - vol'!H$65:H$70)), SUMPRODUCT($L46:$Q46, TRANSPOSE('Migration Matrix - vol'!H$77:H$82)))+$K46*($B47-1)*H47</f>
        <v>9536.6491919039345</v>
      </c>
      <c r="AJ47" s="60" cm="1">
        <f t="array" ref="AJ47" xml:space="preserve"> L46* IF(($A47-$A$3) &lt;= short_term, 1-INDEX('Migration Matrix - vol'!$AF$65:$AK$70, RIGHT(AJ$2,1), RIGHT(AJ$2,1)), 1-INDEX('Migration Matrix - vol'!$AF$77:$AK$82, RIGHT(AJ$2,1), RIGHT(AJ$2,1)))</f>
        <v>10693.817888605645</v>
      </c>
      <c r="AK47" s="60" cm="1">
        <f t="array" ref="AK47" xml:space="preserve"> M46* IF(($A47-$A$3) &lt;= short_term, 1-INDEX('Migration Matrix - vol'!$AF$65:$AK$70, RIGHT(AK$2,1), RIGHT(AK$2,1)), 1-INDEX('Migration Matrix - vol'!$AF$77:$AK$82, RIGHT(AK$2,1), RIGHT(AK$2,1)))</f>
        <v>11251.620793248558</v>
      </c>
      <c r="AL47" s="60" cm="1">
        <f t="array" ref="AL47" xml:space="preserve"> N46* IF(($A47-$A$3) &lt;= short_term, 1-INDEX('Migration Matrix - vol'!$AF$65:$AK$70, RIGHT(AL$2,1), RIGHT(AL$2,1)), 1-INDEX('Migration Matrix - vol'!$AF$77:$AK$82, RIGHT(AL$2,1), RIGHT(AL$2,1)))</f>
        <v>5986.4396087524128</v>
      </c>
      <c r="AM47" s="60" cm="1">
        <f t="array" ref="AM47" xml:space="preserve"> O46* IF(($A47-$A$3) &lt;= short_term, 1-INDEX('Migration Matrix - vol'!$AF$65:$AK$70, RIGHT(AM$2,1), RIGHT(AM$2,1)), 1-INDEX('Migration Matrix - vol'!$AF$77:$AK$82, RIGHT(AM$2,1), RIGHT(AM$2,1)))</f>
        <v>0</v>
      </c>
      <c r="AN47" s="60" cm="1">
        <f t="array" ref="AN47" xml:space="preserve"> P46* IF(($A47-$A$3) &lt;= short_term, 1-INDEX('Migration Matrix - vol'!$AF$65:$AK$70, RIGHT(AN$2,1), RIGHT(AN$2,1)), 1-INDEX('Migration Matrix - vol'!$AF$77:$AK$82, RIGHT(AN$2,1), RIGHT(AN$2,1)))</f>
        <v>2913.9970640378701</v>
      </c>
      <c r="AO47" s="60" cm="1">
        <f t="array" ref="AO47" xml:space="preserve"> Q46* IF(($A47-$A$3) &lt;= short_term, 1-INDEX('Migration Matrix - vol'!$AF$65:$AK$70, RIGHT(AO$2,1), RIGHT(AO$2,1)), 1-INDEX('Migration Matrix - vol'!$AF$77:$AK$82, RIGHT(AO$2,1), RIGHT(AO$2,1)))</f>
        <v>455.3161716626243</v>
      </c>
      <c r="AP47" s="61">
        <f t="shared" si="6"/>
        <v>0</v>
      </c>
      <c r="AR47" s="60" cm="1">
        <f t="array" ref="AR47" xml:space="preserve"> IF(($A47-$A$3) &lt;= short_term, SUMPRODUCT($L46:$Q46, TRANSPOSE('Migration Matrix - vol'!C$65:C$70)), SUMPRODUCT($L46:$Q46, TRANSPOSE('Migration Matrix - vol'!C$77:C$82)))</f>
        <v>2978.8234246591792</v>
      </c>
      <c r="AS47" s="60" cm="1">
        <f t="array" ref="AS47" xml:space="preserve"> IF(($A47-$A$3) &lt;= short_term, SUMPRODUCT($L46:$Q46, TRANSPOSE('Migration Matrix - vol'!D$65:D$70)), SUMPRODUCT($L46:$Q46, TRANSPOSE('Migration Matrix - vol'!D$77:D$82)))</f>
        <v>0</v>
      </c>
      <c r="AT47" s="60" cm="1">
        <f t="array" ref="AT47" xml:space="preserve"> IF(($A47-$A$3) &lt;= short_term, SUMPRODUCT($L46:$Q46, TRANSPOSE('Migration Matrix - vol'!E$65:E$70)), SUMPRODUCT($L46:$Q46, TRANSPOSE('Migration Matrix - vol'!E$77:E$82)))</f>
        <v>6543.4293875277281</v>
      </c>
      <c r="AU47" s="60" cm="1">
        <f t="array" ref="AU47" xml:space="preserve"> IF(($A47-$A$3) &lt;= short_term, SUMPRODUCT($L46:$Q46, TRANSPOSE('Migration Matrix - vol'!F$65:F$70)), SUMPRODUCT($L46:$Q46, TRANSPOSE('Migration Matrix - vol'!F$77:F$82)))</f>
        <v>9991.9653635665582</v>
      </c>
      <c r="AV47" s="60" cm="1">
        <f t="array" ref="AV47" xml:space="preserve"> IF(($A47-$A$3) &lt;= short_term, SUMPRODUCT($L46:$Q46, TRANSPOSE('Migration Matrix - vol'!G$65:G$70)), SUMPRODUCT($L46:$Q46, TRANSPOSE('Migration Matrix - vol'!G$77:G$82)))</f>
        <v>2250.3241586497115</v>
      </c>
      <c r="AW47" s="60" cm="1">
        <f t="array" ref="AW47" xml:space="preserve"> IF(($A47-$A$3) &lt;= short_term, SUMPRODUCT($L46:$Q46, TRANSPOSE('Migration Matrix - vol'!H$65:H$70)), SUMPRODUCT($L46:$Q46, TRANSPOSE('Migration Matrix - vol'!H$77:H$82)))</f>
        <v>9536.6491919039345</v>
      </c>
    </row>
    <row r="48" spans="1:49">
      <c r="A48">
        <f t="shared" si="2"/>
        <v>2065</v>
      </c>
      <c r="B48" s="40">
        <f>Population!B54</f>
        <v>1</v>
      </c>
      <c r="C48" s="2">
        <v>0.18</v>
      </c>
      <c r="D48" s="2">
        <v>0.15</v>
      </c>
      <c r="E48" s="2">
        <v>0.17</v>
      </c>
      <c r="F48" s="2">
        <v>0.18</v>
      </c>
      <c r="G48" s="2">
        <v>0.15</v>
      </c>
      <c r="H48" s="2">
        <v>0.17</v>
      </c>
      <c r="I48">
        <f t="shared" si="5"/>
        <v>0</v>
      </c>
      <c r="K48" s="52">
        <f>Population!L54</f>
        <v>18379116</v>
      </c>
      <c r="L48" s="53" cm="1">
        <f t="array" ref="L48">IF(($A48-$A$3) &lt;= short_term, SUMPRODUCT($L47:$Q47, TRANSPOSE('Migration Matrix - vol'!AF$65:AF$70)), SUMPRODUCT($L47:$Q47, TRANSPOSE('Migration Matrix - vol'!AF$77:AF$82)))+$K47*($B48-1)*C48</f>
        <v>6012480.5951204412</v>
      </c>
      <c r="M48" s="53" cm="1">
        <f t="array" ref="M48">IF(($A48-$A$3) &lt;= short_term, SUMPRODUCT($L47:$Q47, TRANSPOSE('Migration Matrix - vol'!AG$65:AG$70)), SUMPRODUCT($L47:$Q47, TRANSPOSE('Migration Matrix - vol'!AG$77:AG$82)))+$K47*($B48-1)*D48</f>
        <v>3782926.1941952226</v>
      </c>
      <c r="N48" s="53" cm="1">
        <f t="array" ref="N48">IF(($A48-$A$3) &lt;= short_term, SUMPRODUCT($L47:$Q47, TRANSPOSE('Migration Matrix - vol'!AH$65:AH$70)), SUMPRODUCT($L47:$Q47, TRANSPOSE('Migration Matrix - vol'!AH$77:AH$82)))+$K47*($B48-1)*E48</f>
        <v>5062766.7744458579</v>
      </c>
      <c r="O48" s="53" cm="1">
        <f t="array" ref="O48">IF(($A48-$A$3) &lt;= short_term, SUMPRODUCT($L47:$Q47, TRANSPOSE('Migration Matrix - vol'!AI$65:AI$70)), SUMPRODUCT($L47:$Q47, TRANSPOSE('Migration Matrix - vol'!AI$77:AI$82)))+$K47*($B48-1)*F48</f>
        <v>1502245.381647889</v>
      </c>
      <c r="P48" s="53" cm="1">
        <f t="array" ref="P48">IF(($A48-$A$3) &lt;= short_term, SUMPRODUCT($L47:$Q47, TRANSPOSE('Migration Matrix - vol'!AJ$65:AJ$70)), SUMPRODUCT($L47:$Q47, TRANSPOSE('Migration Matrix - vol'!AJ$77:AJ$82)))+$K47*($B48-1)*G48</f>
        <v>1230591.5597596855</v>
      </c>
      <c r="Q48" s="53" cm="1">
        <f t="array" ref="Q48">IF(($A48-$A$3) &lt;= short_term, SUMPRODUCT($L47:$Q47, TRANSPOSE('Migration Matrix - vol'!AK$65:AK$70)), SUMPRODUCT($L47:$Q47, TRANSPOSE('Migration Matrix - vol'!AK$77:AK$82)))+$K47*($B48-1)*H48</f>
        <v>788105.4948309093</v>
      </c>
      <c r="R48" s="21">
        <f t="shared" si="7"/>
        <v>0</v>
      </c>
      <c r="T48" s="40">
        <f t="shared" si="8"/>
        <v>0.32713654971873729</v>
      </c>
      <c r="U48" s="40">
        <f t="shared" si="9"/>
        <v>0.20582742903386766</v>
      </c>
      <c r="V48" s="40">
        <f t="shared" si="10"/>
        <v>0.27546301870263273</v>
      </c>
      <c r="W48" s="40">
        <f t="shared" si="10"/>
        <v>8.1736541716581401E-2</v>
      </c>
      <c r="X48" s="40">
        <f t="shared" si="10"/>
        <v>6.6955971101095677E-2</v>
      </c>
      <c r="Y48" s="40">
        <f t="shared" si="10"/>
        <v>4.2880489727085302E-2</v>
      </c>
      <c r="AB48" s="60" cm="1">
        <f t="array" ref="AB48" xml:space="preserve"> IF(($A48-$A$3) &lt;= short_term, SUMPRODUCT($L47:$Q47, TRANSPOSE('Migration Matrix - vol'!C$65:C$70)), SUMPRODUCT($L47:$Q47, TRANSPOSE('Migration Matrix - vol'!C$77:C$82)))+$K47*($B48-1)*C48</f>
        <v>2971.7773059143274</v>
      </c>
      <c r="AC48" s="60" cm="1">
        <f t="array" ref="AC48" xml:space="preserve"> IF(($A48-$A$3) &lt;= short_term, SUMPRODUCT($L47:$Q47, TRANSPOSE('Migration Matrix - vol'!D$65:D$70)), SUMPRODUCT($L47:$Q47, TRANSPOSE('Migration Matrix - vol'!D$77:D$82)))+$K47*($B48-1)*D48</f>
        <v>0</v>
      </c>
      <c r="AD48" s="60" cm="1">
        <f t="array" ref="AD48" xml:space="preserve"> IF(($A48-$A$3) &lt;= short_term, SUMPRODUCT($L47:$Q47, TRANSPOSE('Migration Matrix - vol'!E$65:E$70)), SUMPRODUCT($L47:$Q47, TRANSPOSE('Migration Matrix - vol'!E$77:E$82)))+$K47*($B48-1)*E48</f>
        <v>6531.8210004507864</v>
      </c>
      <c r="AE48" s="60" cm="1">
        <f t="array" ref="AE48" xml:space="preserve"> IF(($A48-$A$3) &lt;= short_term, SUMPRODUCT($L47:$Q47, TRANSPOSE('Migration Matrix - vol'!F$65:F$70)), SUMPRODUCT($L47:$Q47, TRANSPOSE('Migration Matrix - vol'!F$77:F$82)))+$K47*($B48-1)*F48</f>
        <v>9986.0566066171432</v>
      </c>
      <c r="AF48" s="60" cm="1">
        <f t="array" ref="AF48" xml:space="preserve"> IF(($A48-$A$3) &lt;= short_term, SUMPRODUCT($L47:$Q47, TRANSPOSE('Migration Matrix - vol'!G$65:G$70)), SUMPRODUCT($L47:$Q47, TRANSPOSE('Migration Matrix - vol'!G$77:G$82)))+$K47*($B48-1)*G48</f>
        <v>2243.6705034242141</v>
      </c>
      <c r="AG48" s="60" cm="1">
        <f t="array" ref="AG48" xml:space="preserve"> IF(($A48-$A$3) &lt;= short_term, SUMPRODUCT($L47:$Q47, TRANSPOSE('Migration Matrix - vol'!H$65:H$70)), SUMPRODUCT($L47:$Q47, TRANSPOSE('Migration Matrix - vol'!H$77:H$82)))+$K47*($B48-1)*H48</f>
        <v>9525.3701811915344</v>
      </c>
      <c r="AJ48" s="60" cm="1">
        <f t="array" ref="AJ48" xml:space="preserve"> L47* IF(($A48-$A$3) &lt;= short_term, 1-INDEX('Migration Matrix - vol'!$AF$65:$AK$70, RIGHT(AJ$2,1), RIGHT(AJ$2,1)), 1-INDEX('Migration Matrix - vol'!$AF$77:$AK$82, RIGHT(AJ$2,1), RIGHT(AJ$2,1)))</f>
        <v>10680.131083609376</v>
      </c>
      <c r="AK48" s="60" cm="1">
        <f t="array" ref="AK48" xml:space="preserve"> M47* IF(($A48-$A$3) &lt;= short_term, 1-INDEX('Migration Matrix - vol'!$AF$65:$AK$70, RIGHT(AK$2,1), RIGHT(AK$2,1)), 1-INDEX('Migration Matrix - vol'!$AF$77:$AK$82, RIGHT(AK$2,1), RIGHT(AK$2,1)))</f>
        <v>11218.352517121069</v>
      </c>
      <c r="AL48" s="60" cm="1">
        <f t="array" ref="AL48" xml:space="preserve"> N47* IF(($A48-$A$3) &lt;= short_term, 1-INDEX('Migration Matrix - vol'!$AF$65:$AK$70, RIGHT(AL$2,1), RIGHT(AL$2,1)), 1-INDEX('Migration Matrix - vol'!$AF$77:$AK$82, RIGHT(AL$2,1), RIGHT(AL$2,1)))</f>
        <v>5987.0983614814986</v>
      </c>
      <c r="AM48" s="60" cm="1">
        <f t="array" ref="AM48" xml:space="preserve"> O47* IF(($A48-$A$3) &lt;= short_term, 1-INDEX('Migration Matrix - vol'!$AF$65:$AK$70, RIGHT(AM$2,1), RIGHT(AM$2,1)), 1-INDEX('Migration Matrix - vol'!$AF$77:$AK$82, RIGHT(AM$2,1), RIGHT(AM$2,1)))</f>
        <v>0</v>
      </c>
      <c r="AN48" s="60" cm="1">
        <f t="array" ref="AN48" xml:space="preserve"> P47* IF(($A48-$A$3) &lt;= short_term, 1-INDEX('Migration Matrix - vol'!$AF$65:$AK$70, RIGHT(AN$2,1), RIGHT(AN$2,1)), 1-INDEX('Migration Matrix - vol'!$AF$77:$AK$82, RIGHT(AN$2,1), RIGHT(AN$2,1)))</f>
        <v>2912.4272099604532</v>
      </c>
      <c r="AO48" s="60" cm="1">
        <f t="array" ref="AO48" xml:space="preserve"> Q47* IF(($A48-$A$3) &lt;= short_term, 1-INDEX('Migration Matrix - vol'!$AF$65:$AK$70, RIGHT(AO$2,1), RIGHT(AO$2,1)), 1-INDEX('Migration Matrix - vol'!$AF$77:$AK$82, RIGHT(AO$2,1), RIGHT(AO$2,1)))</f>
        <v>460.68642542560843</v>
      </c>
      <c r="AP48" s="61">
        <f t="shared" si="6"/>
        <v>0</v>
      </c>
      <c r="AR48" s="60" cm="1">
        <f t="array" ref="AR48" xml:space="preserve"> IF(($A48-$A$3) &lt;= short_term, SUMPRODUCT($L47:$Q47, TRANSPOSE('Migration Matrix - vol'!C$65:C$70)), SUMPRODUCT($L47:$Q47, TRANSPOSE('Migration Matrix - vol'!C$77:C$82)))</f>
        <v>2971.7773059143274</v>
      </c>
      <c r="AS48" s="60" cm="1">
        <f t="array" ref="AS48" xml:space="preserve"> IF(($A48-$A$3) &lt;= short_term, SUMPRODUCT($L47:$Q47, TRANSPOSE('Migration Matrix - vol'!D$65:D$70)), SUMPRODUCT($L47:$Q47, TRANSPOSE('Migration Matrix - vol'!D$77:D$82)))</f>
        <v>0</v>
      </c>
      <c r="AT48" s="60" cm="1">
        <f t="array" ref="AT48" xml:space="preserve"> IF(($A48-$A$3) &lt;= short_term, SUMPRODUCT($L47:$Q47, TRANSPOSE('Migration Matrix - vol'!E$65:E$70)), SUMPRODUCT($L47:$Q47, TRANSPOSE('Migration Matrix - vol'!E$77:E$82)))</f>
        <v>6531.8210004507864</v>
      </c>
      <c r="AU48" s="60" cm="1">
        <f t="array" ref="AU48" xml:space="preserve"> IF(($A48-$A$3) &lt;= short_term, SUMPRODUCT($L47:$Q47, TRANSPOSE('Migration Matrix - vol'!F$65:F$70)), SUMPRODUCT($L47:$Q47, TRANSPOSE('Migration Matrix - vol'!F$77:F$82)))</f>
        <v>9986.0566066171432</v>
      </c>
      <c r="AV48" s="60" cm="1">
        <f t="array" ref="AV48" xml:space="preserve"> IF(($A48-$A$3) &lt;= short_term, SUMPRODUCT($L47:$Q47, TRANSPOSE('Migration Matrix - vol'!G$65:G$70)), SUMPRODUCT($L47:$Q47, TRANSPOSE('Migration Matrix - vol'!G$77:G$82)))</f>
        <v>2243.6705034242141</v>
      </c>
      <c r="AW48" s="60" cm="1">
        <f t="array" ref="AW48" xml:space="preserve"> IF(($A48-$A$3) &lt;= short_term, SUMPRODUCT($L47:$Q47, TRANSPOSE('Migration Matrix - vol'!H$65:H$70)), SUMPRODUCT($L47:$Q47, TRANSPOSE('Migration Matrix - vol'!H$77:H$82)))</f>
        <v>9525.3701811915344</v>
      </c>
    </row>
    <row r="49" spans="1:49">
      <c r="A49">
        <f t="shared" si="2"/>
        <v>2066</v>
      </c>
      <c r="B49" s="40">
        <f>Population!B55</f>
        <v>1</v>
      </c>
      <c r="C49" s="2">
        <v>0.18</v>
      </c>
      <c r="D49" s="2">
        <v>0.15</v>
      </c>
      <c r="E49" s="2">
        <v>0.17</v>
      </c>
      <c r="F49" s="2">
        <v>0.18</v>
      </c>
      <c r="G49" s="2">
        <v>0.15</v>
      </c>
      <c r="H49" s="2">
        <v>0.17</v>
      </c>
      <c r="I49">
        <f t="shared" si="5"/>
        <v>0</v>
      </c>
      <c r="K49" s="52">
        <f>Population!L55</f>
        <v>18379116</v>
      </c>
      <c r="L49" s="53" cm="1">
        <f t="array" ref="L49">IF(($A49-$A$3) &lt;= short_term, SUMPRODUCT($L48:$Q48, TRANSPOSE('Migration Matrix - vol'!AF$65:AF$70)), SUMPRODUCT($L48:$Q48, TRANSPOSE('Migration Matrix - vol'!AF$77:AF$82)))+$K48*($B49-1)*C49</f>
        <v>6004778.8869149843</v>
      </c>
      <c r="M49" s="53" cm="1">
        <f t="array" ref="M49">IF(($A49-$A$3) &lt;= short_term, SUMPRODUCT($L48:$Q48, TRANSPOSE('Migration Matrix - vol'!AG$65:AG$70)), SUMPRODUCT($L48:$Q48, TRANSPOSE('Migration Matrix - vol'!AG$77:AG$82)))+$K48*($B49-1)*D49</f>
        <v>3771741.0115881166</v>
      </c>
      <c r="N49" s="53" cm="1">
        <f t="array" ref="N49">IF(($A49-$A$3) &lt;= short_term, SUMPRODUCT($L48:$Q48, TRANSPOSE('Migration Matrix - vol'!AH$65:AH$70)), SUMPRODUCT($L48:$Q48, TRANSPOSE('Migration Matrix - vol'!AH$77:AH$82)))+$K48*($B49-1)*E49</f>
        <v>5063299.2650472755</v>
      </c>
      <c r="O49" s="53" cm="1">
        <f t="array" ref="O49">IF(($A49-$A$3) &lt;= short_term, SUMPRODUCT($L48:$Q48, TRANSPOSE('Migration Matrix - vol'!AI$65:AI$70)), SUMPRODUCT($L48:$Q48, TRANSPOSE('Migration Matrix - vol'!AI$77:AI$82)))+$K48*($B49-1)*F49</f>
        <v>1512225.532991705</v>
      </c>
      <c r="P49" s="53" cm="1">
        <f t="array" ref="P49">IF(($A49-$A$3) &lt;= short_term, SUMPRODUCT($L48:$Q48, TRANSPOSE('Migration Matrix - vol'!AJ$65:AJ$70)), SUMPRODUCT($L48:$Q48, TRANSPOSE('Migration Matrix - vol'!AJ$77:AJ$82)))+$K48*($B49-1)*G49</f>
        <v>1229917.7509504638</v>
      </c>
      <c r="Q49" s="53" cm="1">
        <f t="array" ref="Q49">IF(($A49-$A$3) &lt;= short_term, SUMPRODUCT($L48:$Q48, TRANSPOSE('Migration Matrix - vol'!AK$65:AK$70)), SUMPRODUCT($L48:$Q48, TRANSPOSE('Migration Matrix - vol'!AK$77:AK$82)))+$K48*($B49-1)*H49</f>
        <v>797153.5525074607</v>
      </c>
      <c r="R49" s="21">
        <f t="shared" si="7"/>
        <v>0</v>
      </c>
      <c r="T49" s="40">
        <f t="shared" si="8"/>
        <v>0.32671750300259172</v>
      </c>
      <c r="U49" s="40">
        <f t="shared" si="9"/>
        <v>0.20521884793523884</v>
      </c>
      <c r="V49" s="40">
        <f t="shared" si="10"/>
        <v>0.27549199129312169</v>
      </c>
      <c r="W49" s="40">
        <f t="shared" si="10"/>
        <v>8.2279557569129247E-2</v>
      </c>
      <c r="X49" s="40">
        <f t="shared" si="10"/>
        <v>6.6919309446137845E-2</v>
      </c>
      <c r="Y49" s="40">
        <f t="shared" si="10"/>
        <v>4.337279075378056E-2</v>
      </c>
      <c r="AB49" s="60" cm="1">
        <f t="array" ref="AB49" xml:space="preserve"> IF(($A49-$A$3) &lt;= short_term, SUMPRODUCT($L48:$Q48, TRANSPOSE('Migration Matrix - vol'!C$65:C$70)), SUMPRODUCT($L48:$Q48, TRANSPOSE('Migration Matrix - vol'!C$77:C$82)))+$K48*($B49-1)*C49</f>
        <v>2964.7478540819734</v>
      </c>
      <c r="AC49" s="60" cm="1">
        <f t="array" ref="AC49" xml:space="preserve"> IF(($A49-$A$3) &lt;= short_term, SUMPRODUCT($L48:$Q48, TRANSPOSE('Migration Matrix - vol'!D$65:D$70)), SUMPRODUCT($L48:$Q48, TRANSPOSE('Migration Matrix - vol'!D$77:D$82)))+$K48*($B49-1)*D49</f>
        <v>0</v>
      </c>
      <c r="AD49" s="60" cm="1">
        <f t="array" ref="AD49" xml:space="preserve"> IF(($A49-$A$3) &lt;= short_term, SUMPRODUCT($L48:$Q48, TRANSPOSE('Migration Matrix - vol'!E$65:E$70)), SUMPRODUCT($L48:$Q48, TRANSPOSE('Migration Matrix - vol'!E$77:E$82)))+$K48*($B49-1)*E49</f>
        <v>6520.2332072616282</v>
      </c>
      <c r="AE49" s="60" cm="1">
        <f t="array" ref="AE49" xml:space="preserve"> IF(($A49-$A$3) &lt;= short_term, SUMPRODUCT($L48:$Q48, TRANSPOSE('Migration Matrix - vol'!F$65:F$70)), SUMPRODUCT($L48:$Q48, TRANSPOSE('Migration Matrix - vol'!F$77:F$82)))+$K48*($B49-1)*F49</f>
        <v>9980.1513438160182</v>
      </c>
      <c r="AF49" s="60" cm="1">
        <f t="array" ref="AF49" xml:space="preserve"> IF(($A49-$A$3) &lt;= short_term, SUMPRODUCT($L48:$Q48, TRANSPOSE('Migration Matrix - vol'!G$65:G$70)), SUMPRODUCT($L48:$Q48, TRANSPOSE('Migration Matrix - vol'!G$77:G$82)))+$K48*($B49-1)*G49</f>
        <v>2237.0365214212115</v>
      </c>
      <c r="AG49" s="60" cm="1">
        <f t="array" ref="AG49" xml:space="preserve"> IF(($A49-$A$3) &lt;= short_term, SUMPRODUCT($L48:$Q48, TRANSPOSE('Migration Matrix - vol'!H$65:H$70)), SUMPRODUCT($L48:$Q48, TRANSPOSE('Migration Matrix - vol'!H$77:H$82)))+$K48*($B49-1)*H49</f>
        <v>9514.1045101836899</v>
      </c>
      <c r="AJ49" s="60" cm="1">
        <f t="array" ref="AJ49" xml:space="preserve"> L48* IF(($A49-$A$3) &lt;= short_term, 1-INDEX('Migration Matrix - vol'!$AF$65:$AK$70, RIGHT(AJ$2,1), RIGHT(AJ$2,1)), 1-INDEX('Migration Matrix - vol'!$AF$77:$AK$82, RIGHT(AJ$2,1), RIGHT(AJ$2,1)))</f>
        <v>10666.456059538963</v>
      </c>
      <c r="AK49" s="60" cm="1">
        <f t="array" ref="AK49" xml:space="preserve"> M48* IF(($A49-$A$3) &lt;= short_term, 1-INDEX('Migration Matrix - vol'!$AF$65:$AK$70, RIGHT(AK$2,1), RIGHT(AK$2,1)), 1-INDEX('Migration Matrix - vol'!$AF$77:$AK$82, RIGHT(AK$2,1), RIGHT(AK$2,1)))</f>
        <v>11185.182607106057</v>
      </c>
      <c r="AL49" s="60" cm="1">
        <f t="array" ref="AL49" xml:space="preserve"> N48* IF(($A49-$A$3) &lt;= short_term, 1-INDEX('Migration Matrix - vol'!$AF$65:$AK$70, RIGHT(AL$2,1), RIGHT(AL$2,1)), 1-INDEX('Migration Matrix - vol'!$AF$77:$AK$82, RIGHT(AL$2,1), RIGHT(AL$2,1)))</f>
        <v>5987.7426058441242</v>
      </c>
      <c r="AM49" s="60" cm="1">
        <f t="array" ref="AM49" xml:space="preserve"> O48* IF(($A49-$A$3) &lt;= short_term, 1-INDEX('Migration Matrix - vol'!$AF$65:$AK$70, RIGHT(AM$2,1), RIGHT(AM$2,1)), 1-INDEX('Migration Matrix - vol'!$AF$77:$AK$82, RIGHT(AM$2,1), RIGHT(AM$2,1)))</f>
        <v>0</v>
      </c>
      <c r="AN49" s="60" cm="1">
        <f t="array" ref="AN49" xml:space="preserve"> P48* IF(($A49-$A$3) &lt;= short_term, 1-INDEX('Migration Matrix - vol'!$AF$65:$AK$70, RIGHT(AN$2,1), RIGHT(AN$2,1)), 1-INDEX('Migration Matrix - vol'!$AF$77:$AK$82, RIGHT(AN$2,1), RIGHT(AN$2,1)))</f>
        <v>2910.8453306430479</v>
      </c>
      <c r="AO49" s="60" cm="1">
        <f t="array" ref="AO49" xml:space="preserve"> Q48* IF(($A49-$A$3) &lt;= short_term, 1-INDEX('Migration Matrix - vol'!$AF$65:$AK$70, RIGHT(AO$2,1), RIGHT(AO$2,1)), 1-INDEX('Migration Matrix - vol'!$AF$77:$AK$82, RIGHT(AO$2,1), RIGHT(AO$2,1)))</f>
        <v>466.04683363232886</v>
      </c>
      <c r="AP49" s="61">
        <f t="shared" si="6"/>
        <v>0</v>
      </c>
      <c r="AR49" s="60" cm="1">
        <f t="array" ref="AR49" xml:space="preserve"> IF(($A49-$A$3) &lt;= short_term, SUMPRODUCT($L48:$Q48, TRANSPOSE('Migration Matrix - vol'!C$65:C$70)), SUMPRODUCT($L48:$Q48, TRANSPOSE('Migration Matrix - vol'!C$77:C$82)))</f>
        <v>2964.7478540819734</v>
      </c>
      <c r="AS49" s="60" cm="1">
        <f t="array" ref="AS49" xml:space="preserve"> IF(($A49-$A$3) &lt;= short_term, SUMPRODUCT($L48:$Q48, TRANSPOSE('Migration Matrix - vol'!D$65:D$70)), SUMPRODUCT($L48:$Q48, TRANSPOSE('Migration Matrix - vol'!D$77:D$82)))</f>
        <v>0</v>
      </c>
      <c r="AT49" s="60" cm="1">
        <f t="array" ref="AT49" xml:space="preserve"> IF(($A49-$A$3) &lt;= short_term, SUMPRODUCT($L48:$Q48, TRANSPOSE('Migration Matrix - vol'!E$65:E$70)), SUMPRODUCT($L48:$Q48, TRANSPOSE('Migration Matrix - vol'!E$77:E$82)))</f>
        <v>6520.2332072616282</v>
      </c>
      <c r="AU49" s="60" cm="1">
        <f t="array" ref="AU49" xml:space="preserve"> IF(($A49-$A$3) &lt;= short_term, SUMPRODUCT($L48:$Q48, TRANSPOSE('Migration Matrix - vol'!F$65:F$70)), SUMPRODUCT($L48:$Q48, TRANSPOSE('Migration Matrix - vol'!F$77:F$82)))</f>
        <v>9980.1513438160182</v>
      </c>
      <c r="AV49" s="60" cm="1">
        <f t="array" ref="AV49" xml:space="preserve"> IF(($A49-$A$3) &lt;= short_term, SUMPRODUCT($L48:$Q48, TRANSPOSE('Migration Matrix - vol'!G$65:G$70)), SUMPRODUCT($L48:$Q48, TRANSPOSE('Migration Matrix - vol'!G$77:G$82)))</f>
        <v>2237.0365214212115</v>
      </c>
      <c r="AW49" s="60" cm="1">
        <f t="array" ref="AW49" xml:space="preserve"> IF(($A49-$A$3) &lt;= short_term, SUMPRODUCT($L48:$Q48, TRANSPOSE('Migration Matrix - vol'!H$65:H$70)), SUMPRODUCT($L48:$Q48, TRANSPOSE('Migration Matrix - vol'!H$77:H$82)))</f>
        <v>9514.1045101836899</v>
      </c>
    </row>
    <row r="50" spans="1:49">
      <c r="A50">
        <f t="shared" si="2"/>
        <v>2067</v>
      </c>
      <c r="B50" s="40">
        <f>Population!B56</f>
        <v>1</v>
      </c>
      <c r="C50" s="2">
        <v>0.18</v>
      </c>
      <c r="D50" s="2">
        <v>0.15</v>
      </c>
      <c r="E50" s="2">
        <v>0.17</v>
      </c>
      <c r="F50" s="2">
        <v>0.18</v>
      </c>
      <c r="G50" s="2">
        <v>0.15</v>
      </c>
      <c r="H50" s="2">
        <v>0.17</v>
      </c>
      <c r="I50">
        <f t="shared" si="5"/>
        <v>0</v>
      </c>
      <c r="K50" s="52">
        <f>Population!L56</f>
        <v>18379116</v>
      </c>
      <c r="L50" s="53" cm="1">
        <f t="array" ref="L50">IF(($A50-$A$3) &lt;= short_term, SUMPRODUCT($L49:$Q49, TRANSPOSE('Migration Matrix - vol'!AF$65:AF$70)), SUMPRODUCT($L49:$Q49, TRANSPOSE('Migration Matrix - vol'!AF$77:AF$82)))+$K49*($B50-1)*C50</f>
        <v>5997083.82911966</v>
      </c>
      <c r="M50" s="53" cm="1">
        <f t="array" ref="M50">IF(($A50-$A$3) &lt;= short_term, SUMPRODUCT($L49:$Q49, TRANSPOSE('Migration Matrix - vol'!AG$65:AG$70)), SUMPRODUCT($L49:$Q49, TRANSPOSE('Migration Matrix - vol'!AG$77:AG$82)))+$K49*($B50-1)*D50</f>
        <v>3760588.9008157575</v>
      </c>
      <c r="N50" s="53" cm="1">
        <f t="array" ref="N50">IF(($A50-$A$3) &lt;= short_term, SUMPRODUCT($L49:$Q49, TRANSPOSE('Migration Matrix - vol'!AH$65:AH$70)), SUMPRODUCT($L49:$Q49, TRANSPOSE('Migration Matrix - vol'!AH$77:AH$82)))+$K49*($B50-1)*E50</f>
        <v>5063819.5586353447</v>
      </c>
      <c r="O50" s="53" cm="1">
        <f t="array" ref="O50">IF(($A50-$A$3) &lt;= short_term, SUMPRODUCT($L49:$Q49, TRANSPOSE('Migration Matrix - vol'!AI$65:AI$70)), SUMPRODUCT($L49:$Q49, TRANSPOSE('Migration Matrix - vol'!AI$77:AI$82)))+$K49*($B50-1)*F50</f>
        <v>1522199.7825648021</v>
      </c>
      <c r="P50" s="53" cm="1">
        <f t="array" ref="P50">IF(($A50-$A$3) &lt;= short_term, SUMPRODUCT($L49:$Q49, TRANSPOSE('Migration Matrix - vol'!AJ$65:AJ$70)), SUMPRODUCT($L49:$Q49, TRANSPOSE('Migration Matrix - vol'!AJ$77:AJ$82)))+$K49*($B50-1)*G50</f>
        <v>1229238.9216038703</v>
      </c>
      <c r="Q50" s="53" cm="1">
        <f t="array" ref="Q50">IF(($A50-$A$3) &lt;= short_term, SUMPRODUCT($L49:$Q49, TRANSPOSE('Migration Matrix - vol'!AK$65:AK$70)), SUMPRODUCT($L49:$Q49, TRANSPOSE('Migration Matrix - vol'!AK$77:AK$82)))+$K49*($B50-1)*H50</f>
        <v>806185.00726057077</v>
      </c>
      <c r="R50" s="21">
        <f t="shared" si="7"/>
        <v>0</v>
      </c>
      <c r="T50" s="40">
        <f t="shared" si="8"/>
        <v>0.3262988181324748</v>
      </c>
      <c r="U50" s="40">
        <f t="shared" si="9"/>
        <v>0.20461206626128026</v>
      </c>
      <c r="V50" s="40">
        <f t="shared" si="10"/>
        <v>0.27552030024922541</v>
      </c>
      <c r="W50" s="40">
        <f t="shared" si="10"/>
        <v>8.2822252308805355E-2</v>
      </c>
      <c r="X50" s="40">
        <f t="shared" si="10"/>
        <v>6.6882374625845439E-2</v>
      </c>
      <c r="Y50" s="40">
        <f t="shared" si="10"/>
        <v>4.3864188422368652E-2</v>
      </c>
      <c r="AB50" s="60" cm="1">
        <f t="array" ref="AB50" xml:space="preserve"> IF(($A50-$A$3) &lt;= short_term, SUMPRODUCT($L49:$Q49, TRANSPOSE('Migration Matrix - vol'!C$65:C$70)), SUMPRODUCT($L49:$Q49, TRANSPOSE('Migration Matrix - vol'!C$77:C$82)))+$K49*($B50-1)*C50</f>
        <v>2957.7350297381486</v>
      </c>
      <c r="AC50" s="60" cm="1">
        <f t="array" ref="AC50" xml:space="preserve"> IF(($A50-$A$3) &lt;= short_term, SUMPRODUCT($L49:$Q49, TRANSPOSE('Migration Matrix - vol'!D$65:D$70)), SUMPRODUCT($L49:$Q49, TRANSPOSE('Migration Matrix - vol'!D$77:D$82)))+$K49*($B50-1)*D50</f>
        <v>0</v>
      </c>
      <c r="AD50" s="60" cm="1">
        <f t="array" ref="AD50" xml:space="preserve"> IF(($A50-$A$3) &lt;= short_term, SUMPRODUCT($L49:$Q49, TRANSPOSE('Migration Matrix - vol'!E$65:E$70)), SUMPRODUCT($L49:$Q49, TRANSPOSE('Migration Matrix - vol'!E$77:E$82)))+$K49*($B50-1)*E50</f>
        <v>6508.6659714256166</v>
      </c>
      <c r="AE50" s="60" cm="1">
        <f t="array" ref="AE50" xml:space="preserve"> IF(($A50-$A$3) &lt;= short_term, SUMPRODUCT($L49:$Q49, TRANSPOSE('Migration Matrix - vol'!F$65:F$70)), SUMPRODUCT($L49:$Q49, TRANSPOSE('Migration Matrix - vol'!F$77:F$82)))+$K49*($B50-1)*F50</f>
        <v>9974.2495730969167</v>
      </c>
      <c r="AF50" s="60" cm="1">
        <f t="array" ref="AF50" xml:space="preserve"> IF(($A50-$A$3) &lt;= short_term, SUMPRODUCT($L49:$Q49, TRANSPOSE('Migration Matrix - vol'!G$65:G$70)), SUMPRODUCT($L49:$Q49, TRANSPOSE('Migration Matrix - vol'!G$77:G$82)))+$K49*($B50-1)*G50</f>
        <v>2230.422154471823</v>
      </c>
      <c r="AG50" s="60" cm="1">
        <f t="array" ref="AG50" xml:space="preserve"> IF(($A50-$A$3) &lt;= short_term, SUMPRODUCT($L49:$Q49, TRANSPOSE('Migration Matrix - vol'!H$65:H$70)), SUMPRODUCT($L49:$Q49, TRANSPOSE('Migration Matrix - vol'!H$77:H$82)))+$K49*($B50-1)*H50</f>
        <v>9502.8521631035073</v>
      </c>
      <c r="AJ50" s="60" cm="1">
        <f t="array" ref="AJ50" xml:space="preserve"> L49* IF(($A50-$A$3) &lt;= short_term, 1-INDEX('Migration Matrix - vol'!$AF$65:$AK$70, RIGHT(AJ$2,1), RIGHT(AJ$2,1)), 1-INDEX('Migration Matrix - vol'!$AF$77:$AK$82, RIGHT(AJ$2,1), RIGHT(AJ$2,1)))</f>
        <v>10652.792825062405</v>
      </c>
      <c r="AK50" s="60" cm="1">
        <f t="array" ref="AK50" xml:space="preserve"> M49* IF(($A50-$A$3) &lt;= short_term, 1-INDEX('Migration Matrix - vol'!$AF$65:$AK$70, RIGHT(AK$2,1), RIGHT(AK$2,1)), 1-INDEX('Migration Matrix - vol'!$AF$77:$AK$82, RIGHT(AK$2,1), RIGHT(AK$2,1)))</f>
        <v>11152.110772359114</v>
      </c>
      <c r="AL50" s="60" cm="1">
        <f t="array" ref="AL50" xml:space="preserve"> N49* IF(($A50-$A$3) &lt;= short_term, 1-INDEX('Migration Matrix - vol'!$AF$65:$AK$70, RIGHT(AL$2,1), RIGHT(AL$2,1)), 1-INDEX('Migration Matrix - vol'!$AF$77:$AK$82, RIGHT(AL$2,1), RIGHT(AL$2,1)))</f>
        <v>5988.3723833557833</v>
      </c>
      <c r="AM50" s="60" cm="1">
        <f t="array" ref="AM50" xml:space="preserve"> O49* IF(($A50-$A$3) &lt;= short_term, 1-INDEX('Migration Matrix - vol'!$AF$65:$AK$70, RIGHT(AM$2,1), RIGHT(AM$2,1)), 1-INDEX('Migration Matrix - vol'!$AF$77:$AK$82, RIGHT(AM$2,1), RIGHT(AM$2,1)))</f>
        <v>0</v>
      </c>
      <c r="AN50" s="60" cm="1">
        <f t="array" ref="AN50" xml:space="preserve"> P49* IF(($A50-$A$3) &lt;= short_term, 1-INDEX('Migration Matrix - vol'!$AF$65:$AK$70, RIGHT(AN$2,1), RIGHT(AN$2,1)), 1-INDEX('Migration Matrix - vol'!$AF$77:$AK$82, RIGHT(AN$2,1), RIGHT(AN$2,1)))</f>
        <v>2909.2515010653024</v>
      </c>
      <c r="AO50" s="60" cm="1">
        <f t="array" ref="AO50" xml:space="preserve"> Q49* IF(($A50-$A$3) &lt;= short_term, 1-INDEX('Migration Matrix - vol'!$AF$65:$AK$70, RIGHT(AO$2,1), RIGHT(AO$2,1)), 1-INDEX('Migration Matrix - vol'!$AF$77:$AK$82, RIGHT(AO$2,1), RIGHT(AO$2,1)))</f>
        <v>471.39740999340881</v>
      </c>
      <c r="AP50" s="61">
        <f t="shared" si="6"/>
        <v>0</v>
      </c>
      <c r="AR50" s="60" cm="1">
        <f t="array" ref="AR50" xml:space="preserve"> IF(($A50-$A$3) &lt;= short_term, SUMPRODUCT($L49:$Q49, TRANSPOSE('Migration Matrix - vol'!C$65:C$70)), SUMPRODUCT($L49:$Q49, TRANSPOSE('Migration Matrix - vol'!C$77:C$82)))</f>
        <v>2957.7350297381486</v>
      </c>
      <c r="AS50" s="60" cm="1">
        <f t="array" ref="AS50" xml:space="preserve"> IF(($A50-$A$3) &lt;= short_term, SUMPRODUCT($L49:$Q49, TRANSPOSE('Migration Matrix - vol'!D$65:D$70)), SUMPRODUCT($L49:$Q49, TRANSPOSE('Migration Matrix - vol'!D$77:D$82)))</f>
        <v>0</v>
      </c>
      <c r="AT50" s="60" cm="1">
        <f t="array" ref="AT50" xml:space="preserve"> IF(($A50-$A$3) &lt;= short_term, SUMPRODUCT($L49:$Q49, TRANSPOSE('Migration Matrix - vol'!E$65:E$70)), SUMPRODUCT($L49:$Q49, TRANSPOSE('Migration Matrix - vol'!E$77:E$82)))</f>
        <v>6508.6659714256166</v>
      </c>
      <c r="AU50" s="60" cm="1">
        <f t="array" ref="AU50" xml:space="preserve"> IF(($A50-$A$3) &lt;= short_term, SUMPRODUCT($L49:$Q49, TRANSPOSE('Migration Matrix - vol'!F$65:F$70)), SUMPRODUCT($L49:$Q49, TRANSPOSE('Migration Matrix - vol'!F$77:F$82)))</f>
        <v>9974.2495730969167</v>
      </c>
      <c r="AV50" s="60" cm="1">
        <f t="array" ref="AV50" xml:space="preserve"> IF(($A50-$A$3) &lt;= short_term, SUMPRODUCT($L49:$Q49, TRANSPOSE('Migration Matrix - vol'!G$65:G$70)), SUMPRODUCT($L49:$Q49, TRANSPOSE('Migration Matrix - vol'!G$77:G$82)))</f>
        <v>2230.422154471823</v>
      </c>
      <c r="AW50" s="60" cm="1">
        <f t="array" ref="AW50" xml:space="preserve"> IF(($A50-$A$3) &lt;= short_term, SUMPRODUCT($L49:$Q49, TRANSPOSE('Migration Matrix - vol'!H$65:H$70)), SUMPRODUCT($L49:$Q49, TRANSPOSE('Migration Matrix - vol'!H$77:H$82)))</f>
        <v>9502.8521631035073</v>
      </c>
    </row>
    <row r="51" spans="1:49">
      <c r="A51">
        <f t="shared" si="2"/>
        <v>2068</v>
      </c>
      <c r="B51" s="40">
        <f>Population!B57</f>
        <v>1</v>
      </c>
      <c r="C51" s="2">
        <v>0.18</v>
      </c>
      <c r="D51" s="2">
        <v>0.15</v>
      </c>
      <c r="E51" s="2">
        <v>0.17</v>
      </c>
      <c r="F51" s="2">
        <v>0.18</v>
      </c>
      <c r="G51" s="2">
        <v>0.15</v>
      </c>
      <c r="H51" s="2">
        <v>0.17</v>
      </c>
      <c r="I51">
        <f t="shared" si="5"/>
        <v>0</v>
      </c>
      <c r="K51" s="52">
        <f>Population!L57</f>
        <v>18379116</v>
      </c>
      <c r="L51" s="53" cm="1">
        <f t="array" ref="L51">IF(($A51-$A$3) &lt;= short_term, SUMPRODUCT($L50:$Q50, TRANSPOSE('Migration Matrix - vol'!AF$65:AF$70)), SUMPRODUCT($L50:$Q50, TRANSPOSE('Migration Matrix - vol'!AF$77:AF$82)))+$K50*($B51-1)*C51</f>
        <v>5989395.4265244501</v>
      </c>
      <c r="M51" s="53" cm="1">
        <f t="array" ref="M51">IF(($A51-$A$3) &lt;= short_term, SUMPRODUCT($L50:$Q50, TRANSPOSE('Migration Matrix - vol'!AG$65:AG$70)), SUMPRODUCT($L50:$Q50, TRANSPOSE('Migration Matrix - vol'!AG$77:AG$82)))+$K50*($B51-1)*D51</f>
        <v>3749469.7640928617</v>
      </c>
      <c r="N51" s="53" cm="1">
        <f t="array" ref="N51">IF(($A51-$A$3) &lt;= short_term, SUMPRODUCT($L50:$Q50, TRANSPOSE('Migration Matrix - vol'!AH$65:AH$70)), SUMPRODUCT($L50:$Q50, TRANSPOSE('Migration Matrix - vol'!AH$77:AH$82)))+$K50*($B51-1)*E51</f>
        <v>5064327.6901563779</v>
      </c>
      <c r="O51" s="53" cm="1">
        <f t="array" ref="O51">IF(($A51-$A$3) &lt;= short_term, SUMPRODUCT($L50:$Q50, TRANSPOSE('Migration Matrix - vol'!AI$65:AI$70)), SUMPRODUCT($L50:$Q50, TRANSPOSE('Migration Matrix - vol'!AI$77:AI$82)))+$K50*($B51-1)*F51</f>
        <v>1532168.1338571969</v>
      </c>
      <c r="P51" s="53" cm="1">
        <f t="array" ref="P51">IF(($A51-$A$3) &lt;= short_term, SUMPRODUCT($L50:$Q50, TRANSPOSE('Migration Matrix - vol'!AJ$65:AJ$70)), SUMPRODUCT($L50:$Q50, TRANSPOSE('Migration Matrix - vol'!AJ$77:AJ$82)))+$K50*($B51-1)*G51</f>
        <v>1228555.1031525575</v>
      </c>
      <c r="Q51" s="53" cm="1">
        <f t="array" ref="Q51">IF(($A51-$A$3) &lt;= short_term, SUMPRODUCT($L50:$Q50, TRANSPOSE('Migration Matrix - vol'!AK$65:AK$70)), SUMPRODUCT($L50:$Q50, TRANSPOSE('Migration Matrix - vol'!AK$77:AK$82)))+$K50*($B51-1)*H51</f>
        <v>815199.88221656159</v>
      </c>
      <c r="R51" s="21">
        <f t="shared" si="7"/>
        <v>0</v>
      </c>
      <c r="T51" s="40">
        <f t="shared" si="8"/>
        <v>0.32588049536900737</v>
      </c>
      <c r="U51" s="40">
        <f t="shared" si="9"/>
        <v>0.20400707869153559</v>
      </c>
      <c r="V51" s="40">
        <f t="shared" si="10"/>
        <v>0.27554794747235811</v>
      </c>
      <c r="W51" s="40">
        <f t="shared" si="10"/>
        <v>8.336462612550008E-2</v>
      </c>
      <c r="X51" s="40">
        <f t="shared" si="10"/>
        <v>6.6845168350455883E-2</v>
      </c>
      <c r="Y51" s="40">
        <f t="shared" si="10"/>
        <v>4.4354683991143069E-2</v>
      </c>
      <c r="AB51" s="60" cm="1">
        <f t="array" ref="AB51" xml:space="preserve"> IF(($A51-$A$3) &lt;= short_term, SUMPRODUCT($L50:$Q50, TRANSPOSE('Migration Matrix - vol'!C$65:C$70)), SUMPRODUCT($L50:$Q50, TRANSPOSE('Migration Matrix - vol'!C$77:C$82)))+$K50*($B51-1)*C51</f>
        <v>2950.7387935521356</v>
      </c>
      <c r="AC51" s="60" cm="1">
        <f t="array" ref="AC51" xml:space="preserve"> IF(($A51-$A$3) &lt;= short_term, SUMPRODUCT($L50:$Q50, TRANSPOSE('Migration Matrix - vol'!D$65:D$70)), SUMPRODUCT($L50:$Q50, TRANSPOSE('Migration Matrix - vol'!D$77:D$82)))+$K50*($B51-1)*D51</f>
        <v>0</v>
      </c>
      <c r="AD51" s="60" cm="1">
        <f t="array" ref="AD51" xml:space="preserve"> IF(($A51-$A$3) &lt;= short_term, SUMPRODUCT($L50:$Q50, TRANSPOSE('Migration Matrix - vol'!E$65:E$70)), SUMPRODUCT($L50:$Q50, TRANSPOSE('Migration Matrix - vol'!E$77:E$82)))+$K50*($B51-1)*E51</f>
        <v>6497.1192564729281</v>
      </c>
      <c r="AE51" s="60" cm="1">
        <f t="array" ref="AE51" xml:space="preserve"> IF(($A51-$A$3) &lt;= short_term, SUMPRODUCT($L50:$Q50, TRANSPOSE('Migration Matrix - vol'!F$65:F$70)), SUMPRODUCT($L50:$Q50, TRANSPOSE('Migration Matrix - vol'!F$77:F$82)))+$K50*($B51-1)*F51</f>
        <v>9968.351292394791</v>
      </c>
      <c r="AF51" s="60" cm="1">
        <f t="array" ref="AF51" xml:space="preserve"> IF(($A51-$A$3) &lt;= short_term, SUMPRODUCT($L50:$Q50, TRANSPOSE('Migration Matrix - vol'!G$65:G$70)), SUMPRODUCT($L50:$Q50, TRANSPOSE('Migration Matrix - vol'!G$77:G$82)))+$K50*($B51-1)*G51</f>
        <v>2223.8273445791574</v>
      </c>
      <c r="AG51" s="60" cm="1">
        <f t="array" ref="AG51" xml:space="preserve"> IF(($A51-$A$3) &lt;= short_term, SUMPRODUCT($L50:$Q50, TRANSPOSE('Migration Matrix - vol'!H$65:H$70)), SUMPRODUCT($L50:$Q50, TRANSPOSE('Migration Matrix - vol'!H$77:H$82)))+$K50*($B51-1)*H51</f>
        <v>9491.6131241927578</v>
      </c>
      <c r="AJ51" s="60" cm="1">
        <f t="array" ref="AJ51" xml:space="preserve"> L50* IF(($A51-$A$3) &lt;= short_term, 1-INDEX('Migration Matrix - vol'!$AF$65:$AK$70, RIGHT(AJ$2,1), RIGHT(AJ$2,1)), 1-INDEX('Migration Matrix - vol'!$AF$77:$AK$82, RIGHT(AJ$2,1), RIGHT(AJ$2,1)))</f>
        <v>10639.141388762377</v>
      </c>
      <c r="AK51" s="60" cm="1">
        <f t="array" ref="AK51" xml:space="preserve"> M50* IF(($A51-$A$3) &lt;= short_term, 1-INDEX('Migration Matrix - vol'!$AF$65:$AK$70, RIGHT(AK$2,1), RIGHT(AK$2,1)), 1-INDEX('Migration Matrix - vol'!$AF$77:$AK$82, RIGHT(AK$2,1), RIGHT(AK$2,1)))</f>
        <v>11119.136722895786</v>
      </c>
      <c r="AL51" s="60" cm="1">
        <f t="array" ref="AL51" xml:space="preserve"> N50* IF(($A51-$A$3) &lt;= short_term, 1-INDEX('Migration Matrix - vol'!$AF$65:$AK$70, RIGHT(AL$2,1), RIGHT(AL$2,1)), 1-INDEX('Migration Matrix - vol'!$AF$77:$AK$82, RIGHT(AL$2,1), RIGHT(AL$2,1)))</f>
        <v>5988.9877354396585</v>
      </c>
      <c r="AM51" s="60" cm="1">
        <f t="array" ref="AM51" xml:space="preserve"> O50* IF(($A51-$A$3) &lt;= short_term, 1-INDEX('Migration Matrix - vol'!$AF$65:$AK$70, RIGHT(AM$2,1), RIGHT(AM$2,1)), 1-INDEX('Migration Matrix - vol'!$AF$77:$AK$82, RIGHT(AM$2,1), RIGHT(AM$2,1)))</f>
        <v>0</v>
      </c>
      <c r="AN51" s="60" cm="1">
        <f t="array" ref="AN51" xml:space="preserve"> P50* IF(($A51-$A$3) &lt;= short_term, 1-INDEX('Migration Matrix - vol'!$AF$65:$AK$70, RIGHT(AN$2,1), RIGHT(AN$2,1)), 1-INDEX('Migration Matrix - vol'!$AF$77:$AK$82, RIGHT(AN$2,1), RIGHT(AN$2,1)))</f>
        <v>2907.6457958919132</v>
      </c>
      <c r="AO51" s="60" cm="1">
        <f t="array" ref="AO51" xml:space="preserve"> Q50* IF(($A51-$A$3) &lt;= short_term, 1-INDEX('Migration Matrix - vol'!$AF$65:$AK$70, RIGHT(AO$2,1), RIGHT(AO$2,1)), 1-INDEX('Migration Matrix - vol'!$AF$77:$AK$82, RIGHT(AO$2,1), RIGHT(AO$2,1)))</f>
        <v>476.73816820203376</v>
      </c>
      <c r="AP51" s="61">
        <f t="shared" si="6"/>
        <v>0</v>
      </c>
      <c r="AR51" s="60" cm="1">
        <f t="array" ref="AR51" xml:space="preserve"> IF(($A51-$A$3) &lt;= short_term, SUMPRODUCT($L50:$Q50, TRANSPOSE('Migration Matrix - vol'!C$65:C$70)), SUMPRODUCT($L50:$Q50, TRANSPOSE('Migration Matrix - vol'!C$77:C$82)))</f>
        <v>2950.7387935521356</v>
      </c>
      <c r="AS51" s="60" cm="1">
        <f t="array" ref="AS51" xml:space="preserve"> IF(($A51-$A$3) &lt;= short_term, SUMPRODUCT($L50:$Q50, TRANSPOSE('Migration Matrix - vol'!D$65:D$70)), SUMPRODUCT($L50:$Q50, TRANSPOSE('Migration Matrix - vol'!D$77:D$82)))</f>
        <v>0</v>
      </c>
      <c r="AT51" s="60" cm="1">
        <f t="array" ref="AT51" xml:space="preserve"> IF(($A51-$A$3) &lt;= short_term, SUMPRODUCT($L50:$Q50, TRANSPOSE('Migration Matrix - vol'!E$65:E$70)), SUMPRODUCT($L50:$Q50, TRANSPOSE('Migration Matrix - vol'!E$77:E$82)))</f>
        <v>6497.1192564729281</v>
      </c>
      <c r="AU51" s="60" cm="1">
        <f t="array" ref="AU51" xml:space="preserve"> IF(($A51-$A$3) &lt;= short_term, SUMPRODUCT($L50:$Q50, TRANSPOSE('Migration Matrix - vol'!F$65:F$70)), SUMPRODUCT($L50:$Q50, TRANSPOSE('Migration Matrix - vol'!F$77:F$82)))</f>
        <v>9968.351292394791</v>
      </c>
      <c r="AV51" s="60" cm="1">
        <f t="array" ref="AV51" xml:space="preserve"> IF(($A51-$A$3) &lt;= short_term, SUMPRODUCT($L50:$Q50, TRANSPOSE('Migration Matrix - vol'!G$65:G$70)), SUMPRODUCT($L50:$Q50, TRANSPOSE('Migration Matrix - vol'!G$77:G$82)))</f>
        <v>2223.8273445791574</v>
      </c>
      <c r="AW51" s="60" cm="1">
        <f t="array" ref="AW51" xml:space="preserve"> IF(($A51-$A$3) &lt;= short_term, SUMPRODUCT($L50:$Q50, TRANSPOSE('Migration Matrix - vol'!H$65:H$70)), SUMPRODUCT($L50:$Q50, TRANSPOSE('Migration Matrix - vol'!H$77:H$82)))</f>
        <v>9491.6131241927578</v>
      </c>
    </row>
    <row r="52" spans="1:49">
      <c r="A52">
        <f t="shared" si="2"/>
        <v>2069</v>
      </c>
      <c r="B52" s="40">
        <f>Population!B58</f>
        <v>1</v>
      </c>
      <c r="C52" s="2">
        <v>0.18</v>
      </c>
      <c r="D52" s="2">
        <v>0.15</v>
      </c>
      <c r="E52" s="2">
        <v>0.17</v>
      </c>
      <c r="F52" s="2">
        <v>0.18</v>
      </c>
      <c r="G52" s="2">
        <v>0.15</v>
      </c>
      <c r="H52" s="2">
        <v>0.17</v>
      </c>
      <c r="I52">
        <f t="shared" si="5"/>
        <v>0</v>
      </c>
      <c r="K52" s="52">
        <f>Population!L58</f>
        <v>18379116</v>
      </c>
      <c r="L52" s="53" cm="1">
        <f t="array" ref="L52">IF(($A52-$A$3) &lt;= short_term, SUMPRODUCT($L51:$Q51, TRANSPOSE('Migration Matrix - vol'!AF$65:AF$70)), SUMPRODUCT($L51:$Q51, TRANSPOSE('Migration Matrix - vol'!AF$77:AF$82)))+$K51*($B52-1)*C52</f>
        <v>5981713.6838716008</v>
      </c>
      <c r="M52" s="53" cm="1">
        <f t="array" ref="M52">IF(($A52-$A$3) &lt;= short_term, SUMPRODUCT($L51:$Q51, TRANSPOSE('Migration Matrix - vol'!AG$65:AG$70)), SUMPRODUCT($L51:$Q51, TRANSPOSE('Migration Matrix - vol'!AG$77:AG$82)))+$K51*($B52-1)*D52</f>
        <v>3738383.5039232727</v>
      </c>
      <c r="N52" s="53" cm="1">
        <f t="array" ref="N52">IF(($A52-$A$3) &lt;= short_term, SUMPRODUCT($L51:$Q51, TRANSPOSE('Migration Matrix - vol'!AH$65:AH$70)), SUMPRODUCT($L51:$Q51, TRANSPOSE('Migration Matrix - vol'!AH$77:AH$82)))+$K51*($B52-1)*E52</f>
        <v>5064823.6944789495</v>
      </c>
      <c r="O52" s="53" cm="1">
        <f t="array" ref="O52">IF(($A52-$A$3) &lt;= short_term, SUMPRODUCT($L51:$Q51, TRANSPOSE('Migration Matrix - vol'!AI$65:AI$70)), SUMPRODUCT($L51:$Q51, TRANSPOSE('Migration Matrix - vol'!AI$77:AI$82)))+$K51*($B52-1)*F52</f>
        <v>1542130.5903568426</v>
      </c>
      <c r="P52" s="53" cm="1">
        <f t="array" ref="P52">IF(($A52-$A$3) &lt;= short_term, SUMPRODUCT($L51:$Q51, TRANSPOSE('Migration Matrix - vol'!AJ$65:AJ$70)), SUMPRODUCT($L51:$Q51, TRANSPOSE('Migration Matrix - vol'!AJ$77:AJ$82)))+$K51*($B52-1)*G52</f>
        <v>1227866.3268970014</v>
      </c>
      <c r="Q52" s="53" cm="1">
        <f t="array" ref="Q52">IF(($A52-$A$3) &lt;= short_term, SUMPRODUCT($L51:$Q51, TRANSPOSE('Migration Matrix - vol'!AK$65:AK$70)), SUMPRODUCT($L51:$Q51, TRANSPOSE('Migration Matrix - vol'!AK$77:AK$82)))+$K51*($B52-1)*H52</f>
        <v>824198.20047233941</v>
      </c>
      <c r="R52" s="21">
        <f t="shared" si="7"/>
        <v>0</v>
      </c>
      <c r="T52" s="40">
        <f t="shared" si="8"/>
        <v>0.32546253497021282</v>
      </c>
      <c r="U52" s="40">
        <f t="shared" si="9"/>
        <v>0.20340387992127973</v>
      </c>
      <c r="V52" s="40">
        <f t="shared" si="10"/>
        <v>0.27557493485970419</v>
      </c>
      <c r="W52" s="40">
        <f t="shared" si="10"/>
        <v>8.3906679208991447E-2</v>
      </c>
      <c r="X52" s="40">
        <f t="shared" si="10"/>
        <v>6.6807692323014936E-2</v>
      </c>
      <c r="Y52" s="40">
        <f t="shared" si="10"/>
        <v>4.4844278716796776E-2</v>
      </c>
      <c r="AB52" s="60" cm="1">
        <f t="array" ref="AB52" xml:space="preserve"> IF(($A52-$A$3) &lt;= short_term, SUMPRODUCT($L51:$Q51, TRANSPOSE('Migration Matrix - vol'!C$65:C$70)), SUMPRODUCT($L51:$Q51, TRANSPOSE('Migration Matrix - vol'!C$77:C$82)))+$K51*($B52-1)*C52</f>
        <v>2943.7591062862521</v>
      </c>
      <c r="AC52" s="60" cm="1">
        <f t="array" ref="AC52" xml:space="preserve"> IF(($A52-$A$3) &lt;= short_term, SUMPRODUCT($L51:$Q51, TRANSPOSE('Migration Matrix - vol'!D$65:D$70)), SUMPRODUCT($L51:$Q51, TRANSPOSE('Migration Matrix - vol'!D$77:D$82)))+$K51*($B52-1)*D52</f>
        <v>0</v>
      </c>
      <c r="AD52" s="60" cm="1">
        <f t="array" ref="AD52" xml:space="preserve"> IF(($A52-$A$3) &lt;= short_term, SUMPRODUCT($L51:$Q51, TRANSPOSE('Migration Matrix - vol'!E$65:E$70)), SUMPRODUCT($L51:$Q51, TRANSPOSE('Migration Matrix - vol'!E$77:E$82)))+$K51*($B52-1)*E52</f>
        <v>6485.593025998438</v>
      </c>
      <c r="AE52" s="60" cm="1">
        <f t="array" ref="AE52" xml:space="preserve"> IF(($A52-$A$3) &lt;= short_term, SUMPRODUCT($L51:$Q51, TRANSPOSE('Migration Matrix - vol'!F$65:F$70)), SUMPRODUCT($L51:$Q51, TRANSPOSE('Migration Matrix - vol'!F$77:F$82)))+$K51*($B52-1)*F52</f>
        <v>9962.4564996458175</v>
      </c>
      <c r="AF52" s="60" cm="1">
        <f t="array" ref="AF52" xml:space="preserve"> IF(($A52-$A$3) &lt;= short_term, SUMPRODUCT($L51:$Q51, TRANSPOSE('Migration Matrix - vol'!G$65:G$70)), SUMPRODUCT($L51:$Q51, TRANSPOSE('Migration Matrix - vol'!G$77:G$82)))+$K51*($B52-1)*G52</f>
        <v>2217.2520339178068</v>
      </c>
      <c r="AG52" s="60" cm="1">
        <f t="array" ref="AG52" xml:space="preserve"> IF(($A52-$A$3) &lt;= short_term, SUMPRODUCT($L51:$Q51, TRANSPOSE('Migration Matrix - vol'!H$65:H$70)), SUMPRODUCT($L51:$Q51, TRANSPOSE('Migration Matrix - vol'!H$77:H$82)))+$K51*($B52-1)*H52</f>
        <v>9480.3873777118442</v>
      </c>
      <c r="AJ52" s="60" cm="1">
        <f t="array" ref="AJ52" xml:space="preserve"> L51* IF(($A52-$A$3) &lt;= short_term, 1-INDEX('Migration Matrix - vol'!$AF$65:$AK$70, RIGHT(AJ$2,1), RIGHT(AJ$2,1)), 1-INDEX('Migration Matrix - vol'!$AF$77:$AK$82, RIGHT(AJ$2,1), RIGHT(AJ$2,1)))</f>
        <v>10625.501759136559</v>
      </c>
      <c r="AK52" s="60" cm="1">
        <f t="array" ref="AK52" xml:space="preserve"> M51* IF(($A52-$A$3) &lt;= short_term, 1-INDEX('Migration Matrix - vol'!$AF$65:$AK$70, RIGHT(AK$2,1), RIGHT(AK$2,1)), 1-INDEX('Migration Matrix - vol'!$AF$77:$AK$82, RIGHT(AK$2,1), RIGHT(AK$2,1)))</f>
        <v>11086.260169589035</v>
      </c>
      <c r="AL52" s="60" cm="1">
        <f t="array" ref="AL52" xml:space="preserve"> N51* IF(($A52-$A$3) &lt;= short_term, 1-INDEX('Migration Matrix - vol'!$AF$65:$AK$70, RIGHT(AL$2,1), RIGHT(AL$2,1)), 1-INDEX('Migration Matrix - vol'!$AF$77:$AK$82, RIGHT(AL$2,1), RIGHT(AL$2,1)))</f>
        <v>5989.5887034268117</v>
      </c>
      <c r="AM52" s="60" cm="1">
        <f t="array" ref="AM52" xml:space="preserve"> O51* IF(($A52-$A$3) &lt;= short_term, 1-INDEX('Migration Matrix - vol'!$AF$65:$AK$70, RIGHT(AM$2,1), RIGHT(AM$2,1)), 1-INDEX('Migration Matrix - vol'!$AF$77:$AK$82, RIGHT(AM$2,1), RIGHT(AM$2,1)))</f>
        <v>0</v>
      </c>
      <c r="AN52" s="60" cm="1">
        <f t="array" ref="AN52" xml:space="preserve"> P51* IF(($A52-$A$3) &lt;= short_term, 1-INDEX('Migration Matrix - vol'!$AF$65:$AK$70, RIGHT(AN$2,1), RIGHT(AN$2,1)), 1-INDEX('Migration Matrix - vol'!$AF$77:$AK$82, RIGHT(AN$2,1), RIGHT(AN$2,1)))</f>
        <v>2906.0282894737802</v>
      </c>
      <c r="AO52" s="60" cm="1">
        <f t="array" ref="AO52" xml:space="preserve"> Q51* IF(($A52-$A$3) &lt;= short_term, 1-INDEX('Migration Matrix - vol'!$AF$65:$AK$70, RIGHT(AO$2,1), RIGHT(AO$2,1)), 1-INDEX('Migration Matrix - vol'!$AF$77:$AK$82, RIGHT(AO$2,1), RIGHT(AO$2,1)))</f>
        <v>482.06912193397329</v>
      </c>
      <c r="AP52" s="61">
        <f t="shared" si="6"/>
        <v>0</v>
      </c>
      <c r="AR52" s="60" cm="1">
        <f t="array" ref="AR52" xml:space="preserve"> IF(($A52-$A$3) &lt;= short_term, SUMPRODUCT($L51:$Q51, TRANSPOSE('Migration Matrix - vol'!C$65:C$70)), SUMPRODUCT($L51:$Q51, TRANSPOSE('Migration Matrix - vol'!C$77:C$82)))</f>
        <v>2943.7591062862521</v>
      </c>
      <c r="AS52" s="60" cm="1">
        <f t="array" ref="AS52" xml:space="preserve"> IF(($A52-$A$3) &lt;= short_term, SUMPRODUCT($L51:$Q51, TRANSPOSE('Migration Matrix - vol'!D$65:D$70)), SUMPRODUCT($L51:$Q51, TRANSPOSE('Migration Matrix - vol'!D$77:D$82)))</f>
        <v>0</v>
      </c>
      <c r="AT52" s="60" cm="1">
        <f t="array" ref="AT52" xml:space="preserve"> IF(($A52-$A$3) &lt;= short_term, SUMPRODUCT($L51:$Q51, TRANSPOSE('Migration Matrix - vol'!E$65:E$70)), SUMPRODUCT($L51:$Q51, TRANSPOSE('Migration Matrix - vol'!E$77:E$82)))</f>
        <v>6485.593025998438</v>
      </c>
      <c r="AU52" s="60" cm="1">
        <f t="array" ref="AU52" xml:space="preserve"> IF(($A52-$A$3) &lt;= short_term, SUMPRODUCT($L51:$Q51, TRANSPOSE('Migration Matrix - vol'!F$65:F$70)), SUMPRODUCT($L51:$Q51, TRANSPOSE('Migration Matrix - vol'!F$77:F$82)))</f>
        <v>9962.4564996458175</v>
      </c>
      <c r="AV52" s="60" cm="1">
        <f t="array" ref="AV52" xml:space="preserve"> IF(($A52-$A$3) &lt;= short_term, SUMPRODUCT($L51:$Q51, TRANSPOSE('Migration Matrix - vol'!G$65:G$70)), SUMPRODUCT($L51:$Q51, TRANSPOSE('Migration Matrix - vol'!G$77:G$82)))</f>
        <v>2217.2520339178068</v>
      </c>
      <c r="AW52" s="60" cm="1">
        <f t="array" ref="AW52" xml:space="preserve"> IF(($A52-$A$3) &lt;= short_term, SUMPRODUCT($L51:$Q51, TRANSPOSE('Migration Matrix - vol'!H$65:H$70)), SUMPRODUCT($L51:$Q51, TRANSPOSE('Migration Matrix - vol'!H$77:H$82)))</f>
        <v>9480.3873777118442</v>
      </c>
    </row>
    <row r="53" spans="1:49">
      <c r="A53">
        <f t="shared" si="2"/>
        <v>2070</v>
      </c>
      <c r="B53" s="40">
        <f>Population!B59</f>
        <v>1</v>
      </c>
      <c r="C53" s="2">
        <v>0.18</v>
      </c>
      <c r="D53" s="2">
        <v>0.15</v>
      </c>
      <c r="E53" s="2">
        <v>0.17</v>
      </c>
      <c r="F53" s="2">
        <v>0.18</v>
      </c>
      <c r="G53" s="2">
        <v>0.15</v>
      </c>
      <c r="H53" s="2">
        <v>0.17</v>
      </c>
      <c r="I53">
        <f t="shared" si="5"/>
        <v>0</v>
      </c>
      <c r="K53" s="52">
        <f>Population!L59</f>
        <v>18379116</v>
      </c>
      <c r="L53" s="53" cm="1">
        <f t="array" ref="L53">IF(($A53-$A$3) &lt;= short_term, SUMPRODUCT($L52:$Q52, TRANSPOSE('Migration Matrix - vol'!AF$65:AF$70)), SUMPRODUCT($L52:$Q52, TRANSPOSE('Migration Matrix - vol'!AF$77:AF$82)))+$K52*($B53-1)*C53</f>
        <v>5974038.6058557983</v>
      </c>
      <c r="M53" s="53" cm="1">
        <f t="array" ref="M53">IF(($A53-$A$3) &lt;= short_term, SUMPRODUCT($L52:$Q52, TRANSPOSE('Migration Matrix - vol'!AG$65:AG$70)), SUMPRODUCT($L52:$Q52, TRANSPOSE('Migration Matrix - vol'!AG$77:AG$82)))+$K52*($B53-1)*D53</f>
        <v>3727330.0230991058</v>
      </c>
      <c r="N53" s="53" cm="1">
        <f t="array" ref="N53">IF(($A53-$A$3) &lt;= short_term, SUMPRODUCT($L52:$Q52, TRANSPOSE('Migration Matrix - vol'!AH$65:AH$70)), SUMPRODUCT($L52:$Q52, TRANSPOSE('Migration Matrix - vol'!AH$77:AH$82)))+$K52*($B53-1)*E53</f>
        <v>5065307.6063940553</v>
      </c>
      <c r="O53" s="53" cm="1">
        <f t="array" ref="O53">IF(($A53-$A$3) &lt;= short_term, SUMPRODUCT($L52:$Q52, TRANSPOSE('Migration Matrix - vol'!AI$65:AI$70)), SUMPRODUCT($L52:$Q52, TRANSPOSE('Migration Matrix - vol'!AI$77:AI$82)))+$K52*($B53-1)*F53</f>
        <v>1552087.1555496301</v>
      </c>
      <c r="P53" s="53" cm="1">
        <f t="array" ref="P53">IF(($A53-$A$3) &lt;= short_term, SUMPRODUCT($L52:$Q52, TRANSPOSE('Migration Matrix - vol'!AJ$65:AJ$70)), SUMPRODUCT($L52:$Q52, TRANSPOSE('Migration Matrix - vol'!AJ$77:AJ$82)))+$K52*($B53-1)*G53</f>
        <v>1227172.6240059857</v>
      </c>
      <c r="Q53" s="53" cm="1">
        <f t="array" ref="Q53">IF(($A53-$A$3) &lt;= short_term, SUMPRODUCT($L52:$Q52, TRANSPOSE('Migration Matrix - vol'!AK$65:AK$70)), SUMPRODUCT($L52:$Q52, TRANSPOSE('Migration Matrix - vol'!AK$77:AK$82)))+$K52*($B53-1)*H53</f>
        <v>833179.98509543156</v>
      </c>
      <c r="R53" s="21">
        <f t="shared" si="7"/>
        <v>0</v>
      </c>
      <c r="T53" s="40">
        <f t="shared" si="8"/>
        <v>0.32504493719152744</v>
      </c>
      <c r="U53" s="40">
        <f t="shared" si="9"/>
        <v>0.20280246466147256</v>
      </c>
      <c r="V53" s="40">
        <f t="shared" si="10"/>
        <v>0.27560126430422738</v>
      </c>
      <c r="W53" s="40">
        <f t="shared" si="10"/>
        <v>8.4448411748945365E-2</v>
      </c>
      <c r="X53" s="40">
        <f t="shared" si="10"/>
        <v>6.6769948239403104E-2</v>
      </c>
      <c r="Y53" s="40">
        <f t="shared" si="10"/>
        <v>4.5332973854424301E-2</v>
      </c>
      <c r="AB53" s="60" cm="1">
        <f t="array" ref="AB53" xml:space="preserve"> IF(($A53-$A$3) &lt;= short_term, SUMPRODUCT($L52:$Q52, TRANSPOSE('Migration Matrix - vol'!C$65:C$70)), SUMPRODUCT($L52:$Q52, TRANSPOSE('Migration Matrix - vol'!C$77:C$82)))+$K52*($B53-1)*C53</f>
        <v>2936.7959287956273</v>
      </c>
      <c r="AC53" s="60" cm="1">
        <f t="array" ref="AC53" xml:space="preserve"> IF(($A53-$A$3) &lt;= short_term, SUMPRODUCT($L52:$Q52, TRANSPOSE('Migration Matrix - vol'!D$65:D$70)), SUMPRODUCT($L52:$Q52, TRANSPOSE('Migration Matrix - vol'!D$77:D$82)))+$K52*($B53-1)*D53</f>
        <v>0</v>
      </c>
      <c r="AD53" s="60" cm="1">
        <f t="array" ref="AD53" xml:space="preserve"> IF(($A53-$A$3) &lt;= short_term, SUMPRODUCT($L52:$Q52, TRANSPOSE('Migration Matrix - vol'!E$65:E$70)), SUMPRODUCT($L52:$Q52, TRANSPOSE('Migration Matrix - vol'!E$77:E$82)))+$K52*($B53-1)*E53</f>
        <v>6474.08724366161</v>
      </c>
      <c r="AE53" s="60" cm="1">
        <f t="array" ref="AE53" xml:space="preserve"> IF(($A53-$A$3) &lt;= short_term, SUMPRODUCT($L52:$Q52, TRANSPOSE('Migration Matrix - vol'!F$65:F$70)), SUMPRODUCT($L52:$Q52, TRANSPOSE('Migration Matrix - vol'!F$77:F$82)))+$K52*($B53-1)*F53</f>
        <v>9956.5651927873932</v>
      </c>
      <c r="AF53" s="60" cm="1">
        <f t="array" ref="AF53" xml:space="preserve"> IF(($A53-$A$3) &lt;= short_term, SUMPRODUCT($L52:$Q52, TRANSPOSE('Migration Matrix - vol'!G$65:G$70)), SUMPRODUCT($L52:$Q52, TRANSPOSE('Migration Matrix - vol'!G$77:G$82)))+$K52*($B53-1)*G53</f>
        <v>2210.696164833339</v>
      </c>
      <c r="AG53" s="60" cm="1">
        <f t="array" ref="AG53" xml:space="preserve"> IF(($A53-$A$3) &lt;= short_term, SUMPRODUCT($L52:$Q52, TRANSPOSE('Migration Matrix - vol'!H$65:H$70)), SUMPRODUCT($L52:$Q52, TRANSPOSE('Migration Matrix - vol'!H$77:H$82)))+$K52*($B53-1)*H53</f>
        <v>9469.1749079397905</v>
      </c>
      <c r="AJ53" s="60" cm="1">
        <f t="array" ref="AJ53" xml:space="preserve"> L52* IF(($A53-$A$3) &lt;= short_term, 1-INDEX('Migration Matrix - vol'!$AF$65:$AK$70, RIGHT(AJ$2,1), RIGHT(AJ$2,1)), 1-INDEX('Migration Matrix - vol'!$AF$77:$AK$82, RIGHT(AJ$2,1), RIGHT(AJ$2,1)))</f>
        <v>10611.873944597948</v>
      </c>
      <c r="AK53" s="60" cm="1">
        <f t="array" ref="AK53" xml:space="preserve"> M52* IF(($A53-$A$3) &lt;= short_term, 1-INDEX('Migration Matrix - vol'!$AF$65:$AK$70, RIGHT(AK$2,1), RIGHT(AK$2,1)), 1-INDEX('Migration Matrix - vol'!$AF$77:$AK$82, RIGHT(AK$2,1), RIGHT(AK$2,1)))</f>
        <v>11053.480824166696</v>
      </c>
      <c r="AL53" s="60" cm="1">
        <f t="array" ref="AL53" xml:space="preserve"> N52* IF(($A53-$A$3) &lt;= short_term, 1-INDEX('Migration Matrix - vol'!$AF$65:$AK$70, RIGHT(AL$2,1), RIGHT(AL$2,1)), 1-INDEX('Migration Matrix - vol'!$AF$77:$AK$82, RIGHT(AL$2,1), RIGHT(AL$2,1)))</f>
        <v>5990.1753285563627</v>
      </c>
      <c r="AM53" s="60" cm="1">
        <f t="array" ref="AM53" xml:space="preserve"> O52* IF(($A53-$A$3) &lt;= short_term, 1-INDEX('Migration Matrix - vol'!$AF$65:$AK$70, RIGHT(AM$2,1), RIGHT(AM$2,1)), 1-INDEX('Migration Matrix - vol'!$AF$77:$AK$82, RIGHT(AM$2,1), RIGHT(AM$2,1)))</f>
        <v>0</v>
      </c>
      <c r="AN53" s="60" cm="1">
        <f t="array" ref="AN53" xml:space="preserve"> P52* IF(($A53-$A$3) &lt;= short_term, 1-INDEX('Migration Matrix - vol'!$AF$65:$AK$70, RIGHT(AN$2,1), RIGHT(AN$2,1)), 1-INDEX('Migration Matrix - vol'!$AF$77:$AK$82, RIGHT(AN$2,1), RIGHT(AN$2,1)))</f>
        <v>2904.3990558491528</v>
      </c>
      <c r="AO53" s="60" cm="1">
        <f t="array" ref="AO53" xml:space="preserve"> Q52* IF(($A53-$A$3) &lt;= short_term, 1-INDEX('Migration Matrix - vol'!$AF$65:$AK$70, RIGHT(AO$2,1), RIGHT(AO$2,1)), 1-INDEX('Migration Matrix - vol'!$AF$77:$AK$82, RIGHT(AO$2,1), RIGHT(AO$2,1)))</f>
        <v>487.390284847602</v>
      </c>
      <c r="AP53" s="61">
        <f t="shared" si="6"/>
        <v>0</v>
      </c>
      <c r="AR53" s="60" cm="1">
        <f t="array" ref="AR53" xml:space="preserve"> IF(($A53-$A$3) &lt;= short_term, SUMPRODUCT($L52:$Q52, TRANSPOSE('Migration Matrix - vol'!C$65:C$70)), SUMPRODUCT($L52:$Q52, TRANSPOSE('Migration Matrix - vol'!C$77:C$82)))</f>
        <v>2936.7959287956273</v>
      </c>
      <c r="AS53" s="60" cm="1">
        <f t="array" ref="AS53" xml:space="preserve"> IF(($A53-$A$3) &lt;= short_term, SUMPRODUCT($L52:$Q52, TRANSPOSE('Migration Matrix - vol'!D$65:D$70)), SUMPRODUCT($L52:$Q52, TRANSPOSE('Migration Matrix - vol'!D$77:D$82)))</f>
        <v>0</v>
      </c>
      <c r="AT53" s="60" cm="1">
        <f t="array" ref="AT53" xml:space="preserve"> IF(($A53-$A$3) &lt;= short_term, SUMPRODUCT($L52:$Q52, TRANSPOSE('Migration Matrix - vol'!E$65:E$70)), SUMPRODUCT($L52:$Q52, TRANSPOSE('Migration Matrix - vol'!E$77:E$82)))</f>
        <v>6474.08724366161</v>
      </c>
      <c r="AU53" s="60" cm="1">
        <f t="array" ref="AU53" xml:space="preserve"> IF(($A53-$A$3) &lt;= short_term, SUMPRODUCT($L52:$Q52, TRANSPOSE('Migration Matrix - vol'!F$65:F$70)), SUMPRODUCT($L52:$Q52, TRANSPOSE('Migration Matrix - vol'!F$77:F$82)))</f>
        <v>9956.5651927873932</v>
      </c>
      <c r="AV53" s="60" cm="1">
        <f t="array" ref="AV53" xml:space="preserve"> IF(($A53-$A$3) &lt;= short_term, SUMPRODUCT($L52:$Q52, TRANSPOSE('Migration Matrix - vol'!G$65:G$70)), SUMPRODUCT($L52:$Q52, TRANSPOSE('Migration Matrix - vol'!G$77:G$82)))</f>
        <v>2210.696164833339</v>
      </c>
      <c r="AW53" s="60" cm="1">
        <f t="array" ref="AW53" xml:space="preserve"> IF(($A53-$A$3) &lt;= short_term, SUMPRODUCT($L52:$Q52, TRANSPOSE('Migration Matrix - vol'!H$65:H$70)), SUMPRODUCT($L52:$Q52, TRANSPOSE('Migration Matrix - vol'!H$77:H$82)))</f>
        <v>9469.1749079397905</v>
      </c>
    </row>
    <row r="54" spans="1:49">
      <c r="A54">
        <f t="shared" si="2"/>
        <v>2071</v>
      </c>
      <c r="B54" s="40" t="e">
        <f>Population!#REF!</f>
        <v>#REF!</v>
      </c>
      <c r="C54" s="2">
        <v>0.18</v>
      </c>
      <c r="D54" s="2">
        <v>0.15</v>
      </c>
      <c r="E54" s="2">
        <v>0.17</v>
      </c>
      <c r="F54" s="2">
        <v>0.18</v>
      </c>
      <c r="G54" s="2">
        <v>0.15</v>
      </c>
      <c r="H54" s="2">
        <v>0.17</v>
      </c>
      <c r="I54">
        <f t="shared" si="5"/>
        <v>0</v>
      </c>
      <c r="K54" s="52" t="e">
        <f>Population!#REF!</f>
        <v>#REF!</v>
      </c>
      <c r="L54" s="53" t="e" cm="1">
        <f t="array" ref="L54">IF(($A54-$A$3) &lt;= short_term, SUMPRODUCT($L53:$Q53, TRANSPOSE('Migration Matrix - vol'!AF$65:AF$70)), SUMPRODUCT($L53:$Q53, TRANSPOSE('Migration Matrix - vol'!AF$77:AF$82)))+$K53*($B54-1)*C54</f>
        <v>#REF!</v>
      </c>
      <c r="M54" s="53" t="e" cm="1">
        <f t="array" ref="M54">IF(($A54-$A$3) &lt;= short_term, SUMPRODUCT($L53:$Q53, TRANSPOSE('Migration Matrix - vol'!AG$65:AG$70)), SUMPRODUCT($L53:$Q53, TRANSPOSE('Migration Matrix - vol'!AG$77:AG$82)))+$K53*($B54-1)*D54</f>
        <v>#REF!</v>
      </c>
      <c r="N54" s="53" t="e" cm="1">
        <f t="array" ref="N54">IF(($A54-$A$3) &lt;= short_term, SUMPRODUCT($L53:$Q53, TRANSPOSE('Migration Matrix - vol'!AH$65:AH$70)), SUMPRODUCT($L53:$Q53, TRANSPOSE('Migration Matrix - vol'!AH$77:AH$82)))+$K53*($B54-1)*E54</f>
        <v>#REF!</v>
      </c>
      <c r="O54" s="53" t="e" cm="1">
        <f t="array" ref="O54">IF(($A54-$A$3) &lt;= short_term, SUMPRODUCT($L53:$Q53, TRANSPOSE('Migration Matrix - vol'!AI$65:AI$70)), SUMPRODUCT($L53:$Q53, TRANSPOSE('Migration Matrix - vol'!AI$77:AI$82)))+$K53*($B54-1)*F54</f>
        <v>#REF!</v>
      </c>
      <c r="P54" s="53" t="e" cm="1">
        <f t="array" ref="P54">IF(($A54-$A$3) &lt;= short_term, SUMPRODUCT($L53:$Q53, TRANSPOSE('Migration Matrix - vol'!AJ$65:AJ$70)), SUMPRODUCT($L53:$Q53, TRANSPOSE('Migration Matrix - vol'!AJ$77:AJ$82)))+$K53*($B54-1)*G54</f>
        <v>#REF!</v>
      </c>
      <c r="Q54" s="53" t="e" cm="1">
        <f t="array" ref="Q54">IF(($A54-$A$3) &lt;= short_term, SUMPRODUCT($L53:$Q53, TRANSPOSE('Migration Matrix - vol'!AK$65:AK$70)), SUMPRODUCT($L53:$Q53, TRANSPOSE('Migration Matrix - vol'!AK$77:AK$82)))+$K53*($B54-1)*H54</f>
        <v>#REF!</v>
      </c>
      <c r="R54" s="21" t="e">
        <f t="shared" si="7"/>
        <v>#REF!</v>
      </c>
      <c r="T54" s="40" t="e">
        <f t="shared" si="8"/>
        <v>#REF!</v>
      </c>
      <c r="U54" s="40" t="e">
        <f t="shared" si="9"/>
        <v>#REF!</v>
      </c>
      <c r="V54" s="40" t="e">
        <f t="shared" si="10"/>
        <v>#REF!</v>
      </c>
      <c r="W54" s="40" t="e">
        <f t="shared" si="10"/>
        <v>#REF!</v>
      </c>
      <c r="X54" s="40" t="e">
        <f t="shared" si="10"/>
        <v>#REF!</v>
      </c>
      <c r="Y54" s="40" t="e">
        <f t="shared" si="10"/>
        <v>#REF!</v>
      </c>
      <c r="AB54" s="60" t="e" cm="1">
        <f t="array" ref="AB54" xml:space="preserve"> IF(($A54-$A$3) &lt;= short_term, SUMPRODUCT($L53:$Q53, TRANSPOSE('Migration Matrix - vol'!C$65:C$70)), SUMPRODUCT($L53:$Q53, TRANSPOSE('Migration Matrix - vol'!C$77:C$82)))+$K53*($B54-1)*C54</f>
        <v>#REF!</v>
      </c>
      <c r="AC54" s="60" t="e" cm="1">
        <f t="array" ref="AC54" xml:space="preserve"> IF(($A54-$A$3) &lt;= short_term, SUMPRODUCT($L53:$Q53, TRANSPOSE('Migration Matrix - vol'!D$65:D$70)), SUMPRODUCT($L53:$Q53, TRANSPOSE('Migration Matrix - vol'!D$77:D$82)))+$K53*($B54-1)*D54</f>
        <v>#REF!</v>
      </c>
      <c r="AD54" s="60" t="e" cm="1">
        <f t="array" ref="AD54" xml:space="preserve"> IF(($A54-$A$3) &lt;= short_term, SUMPRODUCT($L53:$Q53, TRANSPOSE('Migration Matrix - vol'!E$65:E$70)), SUMPRODUCT($L53:$Q53, TRANSPOSE('Migration Matrix - vol'!E$77:E$82)))+$K53*($B54-1)*E54</f>
        <v>#REF!</v>
      </c>
      <c r="AE54" s="60" t="e" cm="1">
        <f t="array" ref="AE54" xml:space="preserve"> IF(($A54-$A$3) &lt;= short_term, SUMPRODUCT($L53:$Q53, TRANSPOSE('Migration Matrix - vol'!F$65:F$70)), SUMPRODUCT($L53:$Q53, TRANSPOSE('Migration Matrix - vol'!F$77:F$82)))+$K53*($B54-1)*F54</f>
        <v>#REF!</v>
      </c>
      <c r="AF54" s="60" t="e" cm="1">
        <f t="array" ref="AF54" xml:space="preserve"> IF(($A54-$A$3) &lt;= short_term, SUMPRODUCT($L53:$Q53, TRANSPOSE('Migration Matrix - vol'!G$65:G$70)), SUMPRODUCT($L53:$Q53, TRANSPOSE('Migration Matrix - vol'!G$77:G$82)))+$K53*($B54-1)*G54</f>
        <v>#REF!</v>
      </c>
      <c r="AG54" s="60" t="e" cm="1">
        <f t="array" ref="AG54" xml:space="preserve"> IF(($A54-$A$3) &lt;= short_term, SUMPRODUCT($L53:$Q53, TRANSPOSE('Migration Matrix - vol'!H$65:H$70)), SUMPRODUCT($L53:$Q53, TRANSPOSE('Migration Matrix - vol'!H$77:H$82)))+$K53*($B54-1)*H54</f>
        <v>#REF!</v>
      </c>
      <c r="AJ54" s="60" cm="1">
        <f t="array" ref="AJ54" xml:space="preserve"> L53* IF(($A54-$A$3) &lt;= short_term, 1-INDEX('Migration Matrix - vol'!$AF$65:$AK$70, RIGHT(AJ$2,1), RIGHT(AJ$2,1)), 1-INDEX('Migration Matrix - vol'!$AF$77:$AK$82, RIGHT(AJ$2,1), RIGHT(AJ$2,1)))</f>
        <v>10598.25795347516</v>
      </c>
      <c r="AK54" s="60" cm="1">
        <f t="array" ref="AK54" xml:space="preserve"> M53* IF(($A54-$A$3) &lt;= short_term, 1-INDEX('Migration Matrix - vol'!$AF$65:$AK$70, RIGHT(AK$2,1), RIGHT(AK$2,1)), 1-INDEX('Migration Matrix - vol'!$AF$77:$AK$82, RIGHT(AK$2,1), RIGHT(AK$2,1)))</f>
        <v>11020.798399208956</v>
      </c>
      <c r="AL54" s="60" cm="1">
        <f t="array" ref="AL54" xml:space="preserve"> N53* IF(($A54-$A$3) &lt;= short_term, 1-INDEX('Migration Matrix - vol'!$AF$65:$AK$70, RIGHT(AL$2,1), RIGHT(AL$2,1)), 1-INDEX('Migration Matrix - vol'!$AF$77:$AK$82, RIGHT(AL$2,1), RIGHT(AL$2,1)))</f>
        <v>5990.7476519756792</v>
      </c>
      <c r="AM54" s="60" cm="1">
        <f t="array" ref="AM54" xml:space="preserve"> O53* IF(($A54-$A$3) &lt;= short_term, 1-INDEX('Migration Matrix - vol'!$AF$65:$AK$70, RIGHT(AM$2,1), RIGHT(AM$2,1)), 1-INDEX('Migration Matrix - vol'!$AF$77:$AK$82, RIGHT(AM$2,1), RIGHT(AM$2,1)))</f>
        <v>0</v>
      </c>
      <c r="AN54" s="60" cm="1">
        <f t="array" ref="AN54" xml:space="preserve"> P53* IF(($A54-$A$3) &lt;= short_term, 1-INDEX('Migration Matrix - vol'!$AF$65:$AK$70, RIGHT(AN$2,1), RIGHT(AN$2,1)), 1-INDEX('Migration Matrix - vol'!$AF$77:$AK$82, RIGHT(AN$2,1), RIGHT(AN$2,1)))</f>
        <v>2902.7581687447741</v>
      </c>
      <c r="AO54" s="60" cm="1">
        <f t="array" ref="AO54" xml:space="preserve"> Q53* IF(($A54-$A$3) &lt;= short_term, 1-INDEX('Migration Matrix - vol'!$AF$65:$AK$70, RIGHT(AO$2,1), RIGHT(AO$2,1)), 1-INDEX('Migration Matrix - vol'!$AF$77:$AK$82, RIGHT(AO$2,1), RIGHT(AO$2,1)))</f>
        <v>492.70167058392116</v>
      </c>
      <c r="AP54" s="61" t="e">
        <f t="shared" si="6"/>
        <v>#REF!</v>
      </c>
      <c r="AR54" s="60" cm="1">
        <f t="array" ref="AR54" xml:space="preserve"> IF(($A54-$A$3) &lt;= short_term, SUMPRODUCT($L53:$Q53, TRANSPOSE('Migration Matrix - vol'!C$65:C$70)), SUMPRODUCT($L53:$Q53, TRANSPOSE('Migration Matrix - vol'!C$77:C$82)))</f>
        <v>2929.849222027985</v>
      </c>
      <c r="AS54" s="60" cm="1">
        <f t="array" ref="AS54" xml:space="preserve"> IF(($A54-$A$3) &lt;= short_term, SUMPRODUCT($L53:$Q53, TRANSPOSE('Migration Matrix - vol'!D$65:D$70)), SUMPRODUCT($L53:$Q53, TRANSPOSE('Migration Matrix - vol'!D$77:D$82)))</f>
        <v>0</v>
      </c>
      <c r="AT54" s="60" cm="1">
        <f t="array" ref="AT54" xml:space="preserve"> IF(($A54-$A$3) &lt;= short_term, SUMPRODUCT($L53:$Q53, TRANSPOSE('Migration Matrix - vol'!E$65:E$70)), SUMPRODUCT($L53:$Q53, TRANSPOSE('Migration Matrix - vol'!E$77:E$82)))</f>
        <v>6462.6018731863714</v>
      </c>
      <c r="AU54" s="60" cm="1">
        <f t="array" ref="AU54" xml:space="preserve"> IF(($A54-$A$3) &lt;= short_term, SUMPRODUCT($L53:$Q53, TRANSPOSE('Migration Matrix - vol'!F$65:F$70)), SUMPRODUCT($L53:$Q53, TRANSPOSE('Migration Matrix - vol'!F$77:F$82)))</f>
        <v>9950.677369758132</v>
      </c>
      <c r="AV54" s="60" cm="1">
        <f t="array" ref="AV54" xml:space="preserve"> IF(($A54-$A$3) &lt;= short_term, SUMPRODUCT($L53:$Q53, TRANSPOSE('Migration Matrix - vol'!G$65:G$70)), SUMPRODUCT($L53:$Q53, TRANSPOSE('Migration Matrix - vol'!G$77:G$82)))</f>
        <v>2204.1596798417913</v>
      </c>
      <c r="AW54" s="60" cm="1">
        <f t="array" ref="AW54" xml:space="preserve"> IF(($A54-$A$3) &lt;= short_term, SUMPRODUCT($L53:$Q53, TRANSPOSE('Migration Matrix - vol'!H$65:H$70)), SUMPRODUCT($L53:$Q53, TRANSPOSE('Migration Matrix - vol'!H$77:H$82)))</f>
        <v>9457.9756991742106</v>
      </c>
    </row>
    <row r="55" spans="1:49">
      <c r="A55">
        <f t="shared" si="2"/>
        <v>2072</v>
      </c>
      <c r="B55" s="40" t="e">
        <f>Population!#REF!</f>
        <v>#REF!</v>
      </c>
      <c r="C55" s="2">
        <v>0.18</v>
      </c>
      <c r="D55" s="2">
        <v>0.15</v>
      </c>
      <c r="E55" s="2">
        <v>0.17</v>
      </c>
      <c r="F55" s="2">
        <v>0.18</v>
      </c>
      <c r="G55" s="2">
        <v>0.15</v>
      </c>
      <c r="H55" s="2">
        <v>0.17</v>
      </c>
      <c r="I55">
        <f t="shared" si="5"/>
        <v>0</v>
      </c>
      <c r="K55" s="52" t="e">
        <f>Population!#REF!</f>
        <v>#REF!</v>
      </c>
      <c r="L55" s="53" t="e" cm="1">
        <f t="array" ref="L55">IF(($A55-$A$3) &lt;= short_term, SUMPRODUCT($L54:$Q54, TRANSPOSE('Migration Matrix - vol'!AF$65:AF$70)), SUMPRODUCT($L54:$Q54, TRANSPOSE('Migration Matrix - vol'!AF$77:AF$82)))+$K54*($B55-1)*C55</f>
        <v>#REF!</v>
      </c>
      <c r="M55" s="53" t="e" cm="1">
        <f t="array" ref="M55">IF(($A55-$A$3) &lt;= short_term, SUMPRODUCT($L54:$Q54, TRANSPOSE('Migration Matrix - vol'!AG$65:AG$70)), SUMPRODUCT($L54:$Q54, TRANSPOSE('Migration Matrix - vol'!AG$77:AG$82)))+$K54*($B55-1)*D55</f>
        <v>#REF!</v>
      </c>
      <c r="N55" s="53" t="e" cm="1">
        <f t="array" ref="N55">IF(($A55-$A$3) &lt;= short_term, SUMPRODUCT($L54:$Q54, TRANSPOSE('Migration Matrix - vol'!AH$65:AH$70)), SUMPRODUCT($L54:$Q54, TRANSPOSE('Migration Matrix - vol'!AH$77:AH$82)))+$K54*($B55-1)*E55</f>
        <v>#REF!</v>
      </c>
      <c r="O55" s="53" t="e" cm="1">
        <f t="array" ref="O55">IF(($A55-$A$3) &lt;= short_term, SUMPRODUCT($L54:$Q54, TRANSPOSE('Migration Matrix - vol'!AI$65:AI$70)), SUMPRODUCT($L54:$Q54, TRANSPOSE('Migration Matrix - vol'!AI$77:AI$82)))+$K54*($B55-1)*F55</f>
        <v>#REF!</v>
      </c>
      <c r="P55" s="53" t="e" cm="1">
        <f t="array" ref="P55">IF(($A55-$A$3) &lt;= short_term, SUMPRODUCT($L54:$Q54, TRANSPOSE('Migration Matrix - vol'!AJ$65:AJ$70)), SUMPRODUCT($L54:$Q54, TRANSPOSE('Migration Matrix - vol'!AJ$77:AJ$82)))+$K54*($B55-1)*G55</f>
        <v>#REF!</v>
      </c>
      <c r="Q55" s="53" t="e" cm="1">
        <f t="array" ref="Q55">IF(($A55-$A$3) &lt;= short_term, SUMPRODUCT($L54:$Q54, TRANSPOSE('Migration Matrix - vol'!AK$65:AK$70)), SUMPRODUCT($L54:$Q54, TRANSPOSE('Migration Matrix - vol'!AK$77:AK$82)))+$K54*($B55-1)*H55</f>
        <v>#REF!</v>
      </c>
      <c r="R55" s="21" t="e">
        <f t="shared" si="7"/>
        <v>#REF!</v>
      </c>
      <c r="T55" s="40" t="e">
        <f t="shared" si="8"/>
        <v>#REF!</v>
      </c>
      <c r="U55" s="40" t="e">
        <f t="shared" si="9"/>
        <v>#REF!</v>
      </c>
      <c r="V55" s="40" t="e">
        <f t="shared" si="10"/>
        <v>#REF!</v>
      </c>
      <c r="W55" s="40" t="e">
        <f t="shared" si="10"/>
        <v>#REF!</v>
      </c>
      <c r="X55" s="40" t="e">
        <f t="shared" si="10"/>
        <v>#REF!</v>
      </c>
      <c r="Y55" s="40" t="e">
        <f t="shared" si="10"/>
        <v>#REF!</v>
      </c>
      <c r="AB55" s="60" t="e" cm="1">
        <f t="array" ref="AB55" xml:space="preserve"> IF(($A55-$A$3) &lt;= short_term, SUMPRODUCT($L54:$Q54, TRANSPOSE('Migration Matrix - vol'!C$65:C$70)), SUMPRODUCT($L54:$Q54, TRANSPOSE('Migration Matrix - vol'!C$77:C$82)))+$K54*($B55-1)*C55</f>
        <v>#REF!</v>
      </c>
      <c r="AC55" s="60" t="e" cm="1">
        <f t="array" ref="AC55" xml:space="preserve"> IF(($A55-$A$3) &lt;= short_term, SUMPRODUCT($L54:$Q54, TRANSPOSE('Migration Matrix - vol'!D$65:D$70)), SUMPRODUCT($L54:$Q54, TRANSPOSE('Migration Matrix - vol'!D$77:D$82)))+$K54*($B55-1)*D55</f>
        <v>#REF!</v>
      </c>
      <c r="AD55" s="60" t="e" cm="1">
        <f t="array" ref="AD55" xml:space="preserve"> IF(($A55-$A$3) &lt;= short_term, SUMPRODUCT($L54:$Q54, TRANSPOSE('Migration Matrix - vol'!E$65:E$70)), SUMPRODUCT($L54:$Q54, TRANSPOSE('Migration Matrix - vol'!E$77:E$82)))+$K54*($B55-1)*E55</f>
        <v>#REF!</v>
      </c>
      <c r="AE55" s="60" t="e" cm="1">
        <f t="array" ref="AE55" xml:space="preserve"> IF(($A55-$A$3) &lt;= short_term, SUMPRODUCT($L54:$Q54, TRANSPOSE('Migration Matrix - vol'!F$65:F$70)), SUMPRODUCT($L54:$Q54, TRANSPOSE('Migration Matrix - vol'!F$77:F$82)))+$K54*($B55-1)*F55</f>
        <v>#REF!</v>
      </c>
      <c r="AF55" s="60" t="e" cm="1">
        <f t="array" ref="AF55" xml:space="preserve"> IF(($A55-$A$3) &lt;= short_term, SUMPRODUCT($L54:$Q54, TRANSPOSE('Migration Matrix - vol'!G$65:G$70)), SUMPRODUCT($L54:$Q54, TRANSPOSE('Migration Matrix - vol'!G$77:G$82)))+$K54*($B55-1)*G55</f>
        <v>#REF!</v>
      </c>
      <c r="AG55" s="60" t="e" cm="1">
        <f t="array" ref="AG55" xml:space="preserve"> IF(($A55-$A$3) &lt;= short_term, SUMPRODUCT($L54:$Q54, TRANSPOSE('Migration Matrix - vol'!H$65:H$70)), SUMPRODUCT($L54:$Q54, TRANSPOSE('Migration Matrix - vol'!H$77:H$82)))+$K54*($B55-1)*H55</f>
        <v>#REF!</v>
      </c>
      <c r="AJ55" s="60" t="e" cm="1">
        <f t="array" ref="AJ55" xml:space="preserve"> L54* IF(($A55-$A$3) &lt;= short_term, 1-INDEX('Migration Matrix - vol'!$AF$65:$AK$70, RIGHT(AJ$2,1), RIGHT(AJ$2,1)), 1-INDEX('Migration Matrix - vol'!$AF$77:$AK$82, RIGHT(AJ$2,1), RIGHT(AJ$2,1)))</f>
        <v>#REF!</v>
      </c>
      <c r="AK55" s="60" t="e" cm="1">
        <f t="array" ref="AK55" xml:space="preserve"> M54* IF(($A55-$A$3) &lt;= short_term, 1-INDEX('Migration Matrix - vol'!$AF$65:$AK$70, RIGHT(AK$2,1), RIGHT(AK$2,1)), 1-INDEX('Migration Matrix - vol'!$AF$77:$AK$82, RIGHT(AK$2,1), RIGHT(AK$2,1)))</f>
        <v>#REF!</v>
      </c>
      <c r="AL55" s="60" t="e" cm="1">
        <f t="array" ref="AL55" xml:space="preserve"> N54* IF(($A55-$A$3) &lt;= short_term, 1-INDEX('Migration Matrix - vol'!$AF$65:$AK$70, RIGHT(AL$2,1), RIGHT(AL$2,1)), 1-INDEX('Migration Matrix - vol'!$AF$77:$AK$82, RIGHT(AL$2,1), RIGHT(AL$2,1)))</f>
        <v>#REF!</v>
      </c>
      <c r="AM55" s="60" t="e" cm="1">
        <f t="array" ref="AM55" xml:space="preserve"> O54* IF(($A55-$A$3) &lt;= short_term, 1-INDEX('Migration Matrix - vol'!$AF$65:$AK$70, RIGHT(AM$2,1), RIGHT(AM$2,1)), 1-INDEX('Migration Matrix - vol'!$AF$77:$AK$82, RIGHT(AM$2,1), RIGHT(AM$2,1)))</f>
        <v>#REF!</v>
      </c>
      <c r="AN55" s="60" t="e" cm="1">
        <f t="array" ref="AN55" xml:space="preserve"> P54* IF(($A55-$A$3) &lt;= short_term, 1-INDEX('Migration Matrix - vol'!$AF$65:$AK$70, RIGHT(AN$2,1), RIGHT(AN$2,1)), 1-INDEX('Migration Matrix - vol'!$AF$77:$AK$82, RIGHT(AN$2,1), RIGHT(AN$2,1)))</f>
        <v>#REF!</v>
      </c>
      <c r="AO55" s="60" t="e" cm="1">
        <f t="array" ref="AO55" xml:space="preserve"> Q54* IF(($A55-$A$3) &lt;= short_term, 1-INDEX('Migration Matrix - vol'!$AF$65:$AK$70, RIGHT(AO$2,1), RIGHT(AO$2,1)), 1-INDEX('Migration Matrix - vol'!$AF$77:$AK$82, RIGHT(AO$2,1), RIGHT(AO$2,1)))</f>
        <v>#REF!</v>
      </c>
      <c r="AP55" s="61" t="e">
        <f t="shared" si="6"/>
        <v>#REF!</v>
      </c>
      <c r="AR55" s="60" t="e" cm="1">
        <f t="array" ref="AR55" xml:space="preserve"> IF(($A55-$A$3) &lt;= short_term, SUMPRODUCT($L54:$Q54, TRANSPOSE('Migration Matrix - vol'!C$65:C$70)), SUMPRODUCT($L54:$Q54, TRANSPOSE('Migration Matrix - vol'!C$77:C$82)))</f>
        <v>#REF!</v>
      </c>
      <c r="AS55" s="60" t="e" cm="1">
        <f t="array" ref="AS55" xml:space="preserve"> IF(($A55-$A$3) &lt;= short_term, SUMPRODUCT($L54:$Q54, TRANSPOSE('Migration Matrix - vol'!D$65:D$70)), SUMPRODUCT($L54:$Q54, TRANSPOSE('Migration Matrix - vol'!D$77:D$82)))</f>
        <v>#REF!</v>
      </c>
      <c r="AT55" s="60" t="e" cm="1">
        <f t="array" ref="AT55" xml:space="preserve"> IF(($A55-$A$3) &lt;= short_term, SUMPRODUCT($L54:$Q54, TRANSPOSE('Migration Matrix - vol'!E$65:E$70)), SUMPRODUCT($L54:$Q54, TRANSPOSE('Migration Matrix - vol'!E$77:E$82)))</f>
        <v>#REF!</v>
      </c>
      <c r="AU55" s="60" t="e" cm="1">
        <f t="array" ref="AU55" xml:space="preserve"> IF(($A55-$A$3) &lt;= short_term, SUMPRODUCT($L54:$Q54, TRANSPOSE('Migration Matrix - vol'!F$65:F$70)), SUMPRODUCT($L54:$Q54, TRANSPOSE('Migration Matrix - vol'!F$77:F$82)))</f>
        <v>#REF!</v>
      </c>
      <c r="AV55" s="60" t="e" cm="1">
        <f t="array" ref="AV55" xml:space="preserve"> IF(($A55-$A$3) &lt;= short_term, SUMPRODUCT($L54:$Q54, TRANSPOSE('Migration Matrix - vol'!G$65:G$70)), SUMPRODUCT($L54:$Q54, TRANSPOSE('Migration Matrix - vol'!G$77:G$82)))</f>
        <v>#REF!</v>
      </c>
      <c r="AW55" s="60" t="e" cm="1">
        <f t="array" ref="AW55" xml:space="preserve"> IF(($A55-$A$3) &lt;= short_term, SUMPRODUCT($L54:$Q54, TRANSPOSE('Migration Matrix - vol'!H$65:H$70)), SUMPRODUCT($L54:$Q54, TRANSPOSE('Migration Matrix - vol'!H$77:H$82)))</f>
        <v>#REF!</v>
      </c>
    </row>
    <row r="56" spans="1:49">
      <c r="A56">
        <f t="shared" si="2"/>
        <v>2073</v>
      </c>
      <c r="B56" s="40" t="e">
        <f>Population!#REF!</f>
        <v>#REF!</v>
      </c>
      <c r="C56" s="2">
        <v>0.18</v>
      </c>
      <c r="D56" s="2">
        <v>0.15</v>
      </c>
      <c r="E56" s="2">
        <v>0.17</v>
      </c>
      <c r="F56" s="2">
        <v>0.18</v>
      </c>
      <c r="G56" s="2">
        <v>0.15</v>
      </c>
      <c r="H56" s="2">
        <v>0.17</v>
      </c>
      <c r="I56">
        <f t="shared" si="5"/>
        <v>0</v>
      </c>
      <c r="K56" s="52" t="e">
        <f>Population!#REF!</f>
        <v>#REF!</v>
      </c>
      <c r="L56" s="53" t="e" cm="1">
        <f t="array" ref="L56">IF(($A56-$A$3) &lt;= short_term, SUMPRODUCT($L55:$Q55, TRANSPOSE('Migration Matrix - vol'!AF$65:AF$70)), SUMPRODUCT($L55:$Q55, TRANSPOSE('Migration Matrix - vol'!AF$77:AF$82)))+$K55*($B56-1)*C56</f>
        <v>#REF!</v>
      </c>
      <c r="M56" s="53" t="e" cm="1">
        <f t="array" ref="M56">IF(($A56-$A$3) &lt;= short_term, SUMPRODUCT($L55:$Q55, TRANSPOSE('Migration Matrix - vol'!AG$65:AG$70)), SUMPRODUCT($L55:$Q55, TRANSPOSE('Migration Matrix - vol'!AG$77:AG$82)))+$K55*($B56-1)*D56</f>
        <v>#REF!</v>
      </c>
      <c r="N56" s="53" t="e" cm="1">
        <f t="array" ref="N56">IF(($A56-$A$3) &lt;= short_term, SUMPRODUCT($L55:$Q55, TRANSPOSE('Migration Matrix - vol'!AH$65:AH$70)), SUMPRODUCT($L55:$Q55, TRANSPOSE('Migration Matrix - vol'!AH$77:AH$82)))+$K55*($B56-1)*E56</f>
        <v>#REF!</v>
      </c>
      <c r="O56" s="53" t="e" cm="1">
        <f t="array" ref="O56">IF(($A56-$A$3) &lt;= short_term, SUMPRODUCT($L55:$Q55, TRANSPOSE('Migration Matrix - vol'!AI$65:AI$70)), SUMPRODUCT($L55:$Q55, TRANSPOSE('Migration Matrix - vol'!AI$77:AI$82)))+$K55*($B56-1)*F56</f>
        <v>#REF!</v>
      </c>
      <c r="P56" s="53" t="e" cm="1">
        <f t="array" ref="P56">IF(($A56-$A$3) &lt;= short_term, SUMPRODUCT($L55:$Q55, TRANSPOSE('Migration Matrix - vol'!AJ$65:AJ$70)), SUMPRODUCT($L55:$Q55, TRANSPOSE('Migration Matrix - vol'!AJ$77:AJ$82)))+$K55*($B56-1)*G56</f>
        <v>#REF!</v>
      </c>
      <c r="Q56" s="53" t="e" cm="1">
        <f t="array" ref="Q56">IF(($A56-$A$3) &lt;= short_term, SUMPRODUCT($L55:$Q55, TRANSPOSE('Migration Matrix - vol'!AK$65:AK$70)), SUMPRODUCT($L55:$Q55, TRANSPOSE('Migration Matrix - vol'!AK$77:AK$82)))+$K55*($B56-1)*H56</f>
        <v>#REF!</v>
      </c>
      <c r="R56" s="21" t="e">
        <f t="shared" si="7"/>
        <v>#REF!</v>
      </c>
      <c r="T56" s="40" t="e">
        <f t="shared" si="8"/>
        <v>#REF!</v>
      </c>
      <c r="U56" s="40" t="e">
        <f t="shared" si="9"/>
        <v>#REF!</v>
      </c>
      <c r="V56" s="40" t="e">
        <f t="shared" si="10"/>
        <v>#REF!</v>
      </c>
      <c r="W56" s="40" t="e">
        <f t="shared" si="10"/>
        <v>#REF!</v>
      </c>
      <c r="X56" s="40" t="e">
        <f t="shared" si="10"/>
        <v>#REF!</v>
      </c>
      <c r="Y56" s="40" t="e">
        <f t="shared" si="10"/>
        <v>#REF!</v>
      </c>
      <c r="AB56" s="60" t="e" cm="1">
        <f t="array" ref="AB56" xml:space="preserve"> IF(($A56-$A$3) &lt;= short_term, SUMPRODUCT($L55:$Q55, TRANSPOSE('Migration Matrix - vol'!C$65:C$70)), SUMPRODUCT($L55:$Q55, TRANSPOSE('Migration Matrix - vol'!C$77:C$82)))+$K55*($B56-1)*C56</f>
        <v>#REF!</v>
      </c>
      <c r="AC56" s="60" t="e" cm="1">
        <f t="array" ref="AC56" xml:space="preserve"> IF(($A56-$A$3) &lt;= short_term, SUMPRODUCT($L55:$Q55, TRANSPOSE('Migration Matrix - vol'!D$65:D$70)), SUMPRODUCT($L55:$Q55, TRANSPOSE('Migration Matrix - vol'!D$77:D$82)))+$K55*($B56-1)*D56</f>
        <v>#REF!</v>
      </c>
      <c r="AD56" s="60" t="e" cm="1">
        <f t="array" ref="AD56" xml:space="preserve"> IF(($A56-$A$3) &lt;= short_term, SUMPRODUCT($L55:$Q55, TRANSPOSE('Migration Matrix - vol'!E$65:E$70)), SUMPRODUCT($L55:$Q55, TRANSPOSE('Migration Matrix - vol'!E$77:E$82)))+$K55*($B56-1)*E56</f>
        <v>#REF!</v>
      </c>
      <c r="AE56" s="60" t="e" cm="1">
        <f t="array" ref="AE56" xml:space="preserve"> IF(($A56-$A$3) &lt;= short_term, SUMPRODUCT($L55:$Q55, TRANSPOSE('Migration Matrix - vol'!F$65:F$70)), SUMPRODUCT($L55:$Q55, TRANSPOSE('Migration Matrix - vol'!F$77:F$82)))+$K55*($B56-1)*F56</f>
        <v>#REF!</v>
      </c>
      <c r="AF56" s="60" t="e" cm="1">
        <f t="array" ref="AF56" xml:space="preserve"> IF(($A56-$A$3) &lt;= short_term, SUMPRODUCT($L55:$Q55, TRANSPOSE('Migration Matrix - vol'!G$65:G$70)), SUMPRODUCT($L55:$Q55, TRANSPOSE('Migration Matrix - vol'!G$77:G$82)))+$K55*($B56-1)*G56</f>
        <v>#REF!</v>
      </c>
      <c r="AG56" s="60" t="e" cm="1">
        <f t="array" ref="AG56" xml:space="preserve"> IF(($A56-$A$3) &lt;= short_term, SUMPRODUCT($L55:$Q55, TRANSPOSE('Migration Matrix - vol'!H$65:H$70)), SUMPRODUCT($L55:$Q55, TRANSPOSE('Migration Matrix - vol'!H$77:H$82)))+$K55*($B56-1)*H56</f>
        <v>#REF!</v>
      </c>
      <c r="AJ56" s="60" t="e" cm="1">
        <f t="array" ref="AJ56" xml:space="preserve"> L55* IF(($A56-$A$3) &lt;= short_term, 1-INDEX('Migration Matrix - vol'!$AF$65:$AK$70, RIGHT(AJ$2,1), RIGHT(AJ$2,1)), 1-INDEX('Migration Matrix - vol'!$AF$77:$AK$82, RIGHT(AJ$2,1), RIGHT(AJ$2,1)))</f>
        <v>#REF!</v>
      </c>
      <c r="AK56" s="60" t="e" cm="1">
        <f t="array" ref="AK56" xml:space="preserve"> M55* IF(($A56-$A$3) &lt;= short_term, 1-INDEX('Migration Matrix - vol'!$AF$65:$AK$70, RIGHT(AK$2,1), RIGHT(AK$2,1)), 1-INDEX('Migration Matrix - vol'!$AF$77:$AK$82, RIGHT(AK$2,1), RIGHT(AK$2,1)))</f>
        <v>#REF!</v>
      </c>
      <c r="AL56" s="60" t="e" cm="1">
        <f t="array" ref="AL56" xml:space="preserve"> N55* IF(($A56-$A$3) &lt;= short_term, 1-INDEX('Migration Matrix - vol'!$AF$65:$AK$70, RIGHT(AL$2,1), RIGHT(AL$2,1)), 1-INDEX('Migration Matrix - vol'!$AF$77:$AK$82, RIGHT(AL$2,1), RIGHT(AL$2,1)))</f>
        <v>#REF!</v>
      </c>
      <c r="AM56" s="60" t="e" cm="1">
        <f t="array" ref="AM56" xml:space="preserve"> O55* IF(($A56-$A$3) &lt;= short_term, 1-INDEX('Migration Matrix - vol'!$AF$65:$AK$70, RIGHT(AM$2,1), RIGHT(AM$2,1)), 1-INDEX('Migration Matrix - vol'!$AF$77:$AK$82, RIGHT(AM$2,1), RIGHT(AM$2,1)))</f>
        <v>#REF!</v>
      </c>
      <c r="AN56" s="60" t="e" cm="1">
        <f t="array" ref="AN56" xml:space="preserve"> P55* IF(($A56-$A$3) &lt;= short_term, 1-INDEX('Migration Matrix - vol'!$AF$65:$AK$70, RIGHT(AN$2,1), RIGHT(AN$2,1)), 1-INDEX('Migration Matrix - vol'!$AF$77:$AK$82, RIGHT(AN$2,1), RIGHT(AN$2,1)))</f>
        <v>#REF!</v>
      </c>
      <c r="AO56" s="60" t="e" cm="1">
        <f t="array" ref="AO56" xml:space="preserve"> Q55* IF(($A56-$A$3) &lt;= short_term, 1-INDEX('Migration Matrix - vol'!$AF$65:$AK$70, RIGHT(AO$2,1), RIGHT(AO$2,1)), 1-INDEX('Migration Matrix - vol'!$AF$77:$AK$82, RIGHT(AO$2,1), RIGHT(AO$2,1)))</f>
        <v>#REF!</v>
      </c>
      <c r="AP56" s="61" t="e">
        <f t="shared" si="6"/>
        <v>#REF!</v>
      </c>
      <c r="AR56" s="60" t="e" cm="1">
        <f t="array" ref="AR56" xml:space="preserve"> IF(($A56-$A$3) &lt;= short_term, SUMPRODUCT($L55:$Q55, TRANSPOSE('Migration Matrix - vol'!C$65:C$70)), SUMPRODUCT($L55:$Q55, TRANSPOSE('Migration Matrix - vol'!C$77:C$82)))</f>
        <v>#REF!</v>
      </c>
      <c r="AS56" s="60" t="e" cm="1">
        <f t="array" ref="AS56" xml:space="preserve"> IF(($A56-$A$3) &lt;= short_term, SUMPRODUCT($L55:$Q55, TRANSPOSE('Migration Matrix - vol'!D$65:D$70)), SUMPRODUCT($L55:$Q55, TRANSPOSE('Migration Matrix - vol'!D$77:D$82)))</f>
        <v>#REF!</v>
      </c>
      <c r="AT56" s="60" t="e" cm="1">
        <f t="array" ref="AT56" xml:space="preserve"> IF(($A56-$A$3) &lt;= short_term, SUMPRODUCT($L55:$Q55, TRANSPOSE('Migration Matrix - vol'!E$65:E$70)), SUMPRODUCT($L55:$Q55, TRANSPOSE('Migration Matrix - vol'!E$77:E$82)))</f>
        <v>#REF!</v>
      </c>
      <c r="AU56" s="60" t="e" cm="1">
        <f t="array" ref="AU56" xml:space="preserve"> IF(($A56-$A$3) &lt;= short_term, SUMPRODUCT($L55:$Q55, TRANSPOSE('Migration Matrix - vol'!F$65:F$70)), SUMPRODUCT($L55:$Q55, TRANSPOSE('Migration Matrix - vol'!F$77:F$82)))</f>
        <v>#REF!</v>
      </c>
      <c r="AV56" s="60" t="e" cm="1">
        <f t="array" ref="AV56" xml:space="preserve"> IF(($A56-$A$3) &lt;= short_term, SUMPRODUCT($L55:$Q55, TRANSPOSE('Migration Matrix - vol'!G$65:G$70)), SUMPRODUCT($L55:$Q55, TRANSPOSE('Migration Matrix - vol'!G$77:G$82)))</f>
        <v>#REF!</v>
      </c>
      <c r="AW56" s="60" t="e" cm="1">
        <f t="array" ref="AW56" xml:space="preserve"> IF(($A56-$A$3) &lt;= short_term, SUMPRODUCT($L55:$Q55, TRANSPOSE('Migration Matrix - vol'!H$65:H$70)), SUMPRODUCT($L55:$Q55, TRANSPOSE('Migration Matrix - vol'!H$77:H$82)))</f>
        <v>#REF!</v>
      </c>
    </row>
    <row r="57" spans="1:49">
      <c r="A57">
        <f t="shared" si="2"/>
        <v>2074</v>
      </c>
      <c r="B57" s="40" t="e">
        <f>Population!#REF!</f>
        <v>#REF!</v>
      </c>
      <c r="C57" s="2">
        <v>0.18</v>
      </c>
      <c r="D57" s="2">
        <v>0.15</v>
      </c>
      <c r="E57" s="2">
        <v>0.17</v>
      </c>
      <c r="F57" s="2">
        <v>0.18</v>
      </c>
      <c r="G57" s="2">
        <v>0.15</v>
      </c>
      <c r="H57" s="2">
        <v>0.17</v>
      </c>
      <c r="I57">
        <f t="shared" si="5"/>
        <v>0</v>
      </c>
      <c r="K57" s="52" t="e">
        <f>Population!#REF!</f>
        <v>#REF!</v>
      </c>
      <c r="L57" s="53" t="e" cm="1">
        <f t="array" ref="L57">IF(($A57-$A$3) &lt;= short_term, SUMPRODUCT($L56:$Q56, TRANSPOSE('Migration Matrix - vol'!AF$65:AF$70)), SUMPRODUCT($L56:$Q56, TRANSPOSE('Migration Matrix - vol'!AF$77:AF$82)))+$K56*($B57-1)*C57</f>
        <v>#REF!</v>
      </c>
      <c r="M57" s="53" t="e" cm="1">
        <f t="array" ref="M57">IF(($A57-$A$3) &lt;= short_term, SUMPRODUCT($L56:$Q56, TRANSPOSE('Migration Matrix - vol'!AG$65:AG$70)), SUMPRODUCT($L56:$Q56, TRANSPOSE('Migration Matrix - vol'!AG$77:AG$82)))+$K56*($B57-1)*D57</f>
        <v>#REF!</v>
      </c>
      <c r="N57" s="53" t="e" cm="1">
        <f t="array" ref="N57">IF(($A57-$A$3) &lt;= short_term, SUMPRODUCT($L56:$Q56, TRANSPOSE('Migration Matrix - vol'!AH$65:AH$70)), SUMPRODUCT($L56:$Q56, TRANSPOSE('Migration Matrix - vol'!AH$77:AH$82)))+$K56*($B57-1)*E57</f>
        <v>#REF!</v>
      </c>
      <c r="O57" s="53" t="e" cm="1">
        <f t="array" ref="O57">IF(($A57-$A$3) &lt;= short_term, SUMPRODUCT($L56:$Q56, TRANSPOSE('Migration Matrix - vol'!AI$65:AI$70)), SUMPRODUCT($L56:$Q56, TRANSPOSE('Migration Matrix - vol'!AI$77:AI$82)))+$K56*($B57-1)*F57</f>
        <v>#REF!</v>
      </c>
      <c r="P57" s="53" t="e" cm="1">
        <f t="array" ref="P57">IF(($A57-$A$3) &lt;= short_term, SUMPRODUCT($L56:$Q56, TRANSPOSE('Migration Matrix - vol'!AJ$65:AJ$70)), SUMPRODUCT($L56:$Q56, TRANSPOSE('Migration Matrix - vol'!AJ$77:AJ$82)))+$K56*($B57-1)*G57</f>
        <v>#REF!</v>
      </c>
      <c r="Q57" s="53" t="e" cm="1">
        <f t="array" ref="Q57">IF(($A57-$A$3) &lt;= short_term, SUMPRODUCT($L56:$Q56, TRANSPOSE('Migration Matrix - vol'!AK$65:AK$70)), SUMPRODUCT($L56:$Q56, TRANSPOSE('Migration Matrix - vol'!AK$77:AK$82)))+$K56*($B57-1)*H57</f>
        <v>#REF!</v>
      </c>
      <c r="R57" s="21" t="e">
        <f t="shared" si="7"/>
        <v>#REF!</v>
      </c>
      <c r="T57" s="40" t="e">
        <f t="shared" si="8"/>
        <v>#REF!</v>
      </c>
      <c r="U57" s="40" t="e">
        <f t="shared" si="9"/>
        <v>#REF!</v>
      </c>
      <c r="V57" s="40" t="e">
        <f t="shared" si="10"/>
        <v>#REF!</v>
      </c>
      <c r="W57" s="40" t="e">
        <f t="shared" si="10"/>
        <v>#REF!</v>
      </c>
      <c r="X57" s="40" t="e">
        <f t="shared" si="10"/>
        <v>#REF!</v>
      </c>
      <c r="Y57" s="40" t="e">
        <f t="shared" si="10"/>
        <v>#REF!</v>
      </c>
      <c r="AB57" s="60" t="e" cm="1">
        <f t="array" ref="AB57" xml:space="preserve"> IF(($A57-$A$3) &lt;= short_term, SUMPRODUCT($L56:$Q56, TRANSPOSE('Migration Matrix - vol'!C$65:C$70)), SUMPRODUCT($L56:$Q56, TRANSPOSE('Migration Matrix - vol'!C$77:C$82)))+$K56*($B57-1)*C57</f>
        <v>#REF!</v>
      </c>
      <c r="AC57" s="60" t="e" cm="1">
        <f t="array" ref="AC57" xml:space="preserve"> IF(($A57-$A$3) &lt;= short_term, SUMPRODUCT($L56:$Q56, TRANSPOSE('Migration Matrix - vol'!D$65:D$70)), SUMPRODUCT($L56:$Q56, TRANSPOSE('Migration Matrix - vol'!D$77:D$82)))+$K56*($B57-1)*D57</f>
        <v>#REF!</v>
      </c>
      <c r="AD57" s="60" t="e" cm="1">
        <f t="array" ref="AD57" xml:space="preserve"> IF(($A57-$A$3) &lt;= short_term, SUMPRODUCT($L56:$Q56, TRANSPOSE('Migration Matrix - vol'!E$65:E$70)), SUMPRODUCT($L56:$Q56, TRANSPOSE('Migration Matrix - vol'!E$77:E$82)))+$K56*($B57-1)*E57</f>
        <v>#REF!</v>
      </c>
      <c r="AE57" s="60" t="e" cm="1">
        <f t="array" ref="AE57" xml:space="preserve"> IF(($A57-$A$3) &lt;= short_term, SUMPRODUCT($L56:$Q56, TRANSPOSE('Migration Matrix - vol'!F$65:F$70)), SUMPRODUCT($L56:$Q56, TRANSPOSE('Migration Matrix - vol'!F$77:F$82)))+$K56*($B57-1)*F57</f>
        <v>#REF!</v>
      </c>
      <c r="AF57" s="60" t="e" cm="1">
        <f t="array" ref="AF57" xml:space="preserve"> IF(($A57-$A$3) &lt;= short_term, SUMPRODUCT($L56:$Q56, TRANSPOSE('Migration Matrix - vol'!G$65:G$70)), SUMPRODUCT($L56:$Q56, TRANSPOSE('Migration Matrix - vol'!G$77:G$82)))+$K56*($B57-1)*G57</f>
        <v>#REF!</v>
      </c>
      <c r="AG57" s="60" t="e" cm="1">
        <f t="array" ref="AG57" xml:space="preserve"> IF(($A57-$A$3) &lt;= short_term, SUMPRODUCT($L56:$Q56, TRANSPOSE('Migration Matrix - vol'!H$65:H$70)), SUMPRODUCT($L56:$Q56, TRANSPOSE('Migration Matrix - vol'!H$77:H$82)))+$K56*($B57-1)*H57</f>
        <v>#REF!</v>
      </c>
      <c r="AJ57" s="60" t="e" cm="1">
        <f t="array" ref="AJ57" xml:space="preserve"> L56* IF(($A57-$A$3) &lt;= short_term, 1-INDEX('Migration Matrix - vol'!$AF$65:$AK$70, RIGHT(AJ$2,1), RIGHT(AJ$2,1)), 1-INDEX('Migration Matrix - vol'!$AF$77:$AK$82, RIGHT(AJ$2,1), RIGHT(AJ$2,1)))</f>
        <v>#REF!</v>
      </c>
      <c r="AK57" s="60" t="e" cm="1">
        <f t="array" ref="AK57" xml:space="preserve"> M56* IF(($A57-$A$3) &lt;= short_term, 1-INDEX('Migration Matrix - vol'!$AF$65:$AK$70, RIGHT(AK$2,1), RIGHT(AK$2,1)), 1-INDEX('Migration Matrix - vol'!$AF$77:$AK$82, RIGHT(AK$2,1), RIGHT(AK$2,1)))</f>
        <v>#REF!</v>
      </c>
      <c r="AL57" s="60" t="e" cm="1">
        <f t="array" ref="AL57" xml:space="preserve"> N56* IF(($A57-$A$3) &lt;= short_term, 1-INDEX('Migration Matrix - vol'!$AF$65:$AK$70, RIGHT(AL$2,1), RIGHT(AL$2,1)), 1-INDEX('Migration Matrix - vol'!$AF$77:$AK$82, RIGHT(AL$2,1), RIGHT(AL$2,1)))</f>
        <v>#REF!</v>
      </c>
      <c r="AM57" s="60" t="e" cm="1">
        <f t="array" ref="AM57" xml:space="preserve"> O56* IF(($A57-$A$3) &lt;= short_term, 1-INDEX('Migration Matrix - vol'!$AF$65:$AK$70, RIGHT(AM$2,1), RIGHT(AM$2,1)), 1-INDEX('Migration Matrix - vol'!$AF$77:$AK$82, RIGHT(AM$2,1), RIGHT(AM$2,1)))</f>
        <v>#REF!</v>
      </c>
      <c r="AN57" s="60" t="e" cm="1">
        <f t="array" ref="AN57" xml:space="preserve"> P56* IF(($A57-$A$3) &lt;= short_term, 1-INDEX('Migration Matrix - vol'!$AF$65:$AK$70, RIGHT(AN$2,1), RIGHT(AN$2,1)), 1-INDEX('Migration Matrix - vol'!$AF$77:$AK$82, RIGHT(AN$2,1), RIGHT(AN$2,1)))</f>
        <v>#REF!</v>
      </c>
      <c r="AO57" s="60" t="e" cm="1">
        <f t="array" ref="AO57" xml:space="preserve"> Q56* IF(($A57-$A$3) &lt;= short_term, 1-INDEX('Migration Matrix - vol'!$AF$65:$AK$70, RIGHT(AO$2,1), RIGHT(AO$2,1)), 1-INDEX('Migration Matrix - vol'!$AF$77:$AK$82, RIGHT(AO$2,1), RIGHT(AO$2,1)))</f>
        <v>#REF!</v>
      </c>
      <c r="AP57" s="61" t="e">
        <f t="shared" si="6"/>
        <v>#REF!</v>
      </c>
      <c r="AR57" s="60" t="e" cm="1">
        <f t="array" ref="AR57" xml:space="preserve"> IF(($A57-$A$3) &lt;= short_term, SUMPRODUCT($L56:$Q56, TRANSPOSE('Migration Matrix - vol'!C$65:C$70)), SUMPRODUCT($L56:$Q56, TRANSPOSE('Migration Matrix - vol'!C$77:C$82)))</f>
        <v>#REF!</v>
      </c>
      <c r="AS57" s="60" t="e" cm="1">
        <f t="array" ref="AS57" xml:space="preserve"> IF(($A57-$A$3) &lt;= short_term, SUMPRODUCT($L56:$Q56, TRANSPOSE('Migration Matrix - vol'!D$65:D$70)), SUMPRODUCT($L56:$Q56, TRANSPOSE('Migration Matrix - vol'!D$77:D$82)))</f>
        <v>#REF!</v>
      </c>
      <c r="AT57" s="60" t="e" cm="1">
        <f t="array" ref="AT57" xml:space="preserve"> IF(($A57-$A$3) &lt;= short_term, SUMPRODUCT($L56:$Q56, TRANSPOSE('Migration Matrix - vol'!E$65:E$70)), SUMPRODUCT($L56:$Q56, TRANSPOSE('Migration Matrix - vol'!E$77:E$82)))</f>
        <v>#REF!</v>
      </c>
      <c r="AU57" s="60" t="e" cm="1">
        <f t="array" ref="AU57" xml:space="preserve"> IF(($A57-$A$3) &lt;= short_term, SUMPRODUCT($L56:$Q56, TRANSPOSE('Migration Matrix - vol'!F$65:F$70)), SUMPRODUCT($L56:$Q56, TRANSPOSE('Migration Matrix - vol'!F$77:F$82)))</f>
        <v>#REF!</v>
      </c>
      <c r="AV57" s="60" t="e" cm="1">
        <f t="array" ref="AV57" xml:space="preserve"> IF(($A57-$A$3) &lt;= short_term, SUMPRODUCT($L56:$Q56, TRANSPOSE('Migration Matrix - vol'!G$65:G$70)), SUMPRODUCT($L56:$Q56, TRANSPOSE('Migration Matrix - vol'!G$77:G$82)))</f>
        <v>#REF!</v>
      </c>
      <c r="AW57" s="60" t="e" cm="1">
        <f t="array" ref="AW57" xml:space="preserve"> IF(($A57-$A$3) &lt;= short_term, SUMPRODUCT($L56:$Q56, TRANSPOSE('Migration Matrix - vol'!H$65:H$70)), SUMPRODUCT($L56:$Q56, TRANSPOSE('Migration Matrix - vol'!H$77:H$82)))</f>
        <v>#REF!</v>
      </c>
    </row>
    <row r="58" spans="1:49">
      <c r="A58">
        <f t="shared" si="2"/>
        <v>2075</v>
      </c>
      <c r="B58" s="40" t="e">
        <f>Population!#REF!</f>
        <v>#REF!</v>
      </c>
      <c r="C58" s="2">
        <v>0.18</v>
      </c>
      <c r="D58" s="2">
        <v>0.15</v>
      </c>
      <c r="E58" s="2">
        <v>0.17</v>
      </c>
      <c r="F58" s="2">
        <v>0.18</v>
      </c>
      <c r="G58" s="2">
        <v>0.15</v>
      </c>
      <c r="H58" s="2">
        <v>0.17</v>
      </c>
      <c r="I58">
        <f t="shared" si="5"/>
        <v>0</v>
      </c>
      <c r="K58" s="52" t="e">
        <f>Population!#REF!</f>
        <v>#REF!</v>
      </c>
      <c r="L58" s="53" t="e" cm="1">
        <f t="array" ref="L58">IF(($A58-$A$3) &lt;= short_term, SUMPRODUCT($L57:$Q57, TRANSPOSE('Migration Matrix - vol'!AF$65:AF$70)), SUMPRODUCT($L57:$Q57, TRANSPOSE('Migration Matrix - vol'!AF$77:AF$82)))+$K57*($B58-1)*C58</f>
        <v>#REF!</v>
      </c>
      <c r="M58" s="53" t="e" cm="1">
        <f t="array" ref="M58">IF(($A58-$A$3) &lt;= short_term, SUMPRODUCT($L57:$Q57, TRANSPOSE('Migration Matrix - vol'!AG$65:AG$70)), SUMPRODUCT($L57:$Q57, TRANSPOSE('Migration Matrix - vol'!AG$77:AG$82)))+$K57*($B58-1)*D58</f>
        <v>#REF!</v>
      </c>
      <c r="N58" s="53" t="e" cm="1">
        <f t="array" ref="N58">IF(($A58-$A$3) &lt;= short_term, SUMPRODUCT($L57:$Q57, TRANSPOSE('Migration Matrix - vol'!AH$65:AH$70)), SUMPRODUCT($L57:$Q57, TRANSPOSE('Migration Matrix - vol'!AH$77:AH$82)))+$K57*($B58-1)*E58</f>
        <v>#REF!</v>
      </c>
      <c r="O58" s="53" t="e" cm="1">
        <f t="array" ref="O58">IF(($A58-$A$3) &lt;= short_term, SUMPRODUCT($L57:$Q57, TRANSPOSE('Migration Matrix - vol'!AI$65:AI$70)), SUMPRODUCT($L57:$Q57, TRANSPOSE('Migration Matrix - vol'!AI$77:AI$82)))+$K57*($B58-1)*F58</f>
        <v>#REF!</v>
      </c>
      <c r="P58" s="53" t="e" cm="1">
        <f t="array" ref="P58">IF(($A58-$A$3) &lt;= short_term, SUMPRODUCT($L57:$Q57, TRANSPOSE('Migration Matrix - vol'!AJ$65:AJ$70)), SUMPRODUCT($L57:$Q57, TRANSPOSE('Migration Matrix - vol'!AJ$77:AJ$82)))+$K57*($B58-1)*G58</f>
        <v>#REF!</v>
      </c>
      <c r="Q58" s="53" t="e" cm="1">
        <f t="array" ref="Q58">IF(($A58-$A$3) &lt;= short_term, SUMPRODUCT($L57:$Q57, TRANSPOSE('Migration Matrix - vol'!AK$65:AK$70)), SUMPRODUCT($L57:$Q57, TRANSPOSE('Migration Matrix - vol'!AK$77:AK$82)))+$K57*($B58-1)*H58</f>
        <v>#REF!</v>
      </c>
      <c r="R58" s="21" t="e">
        <f t="shared" si="7"/>
        <v>#REF!</v>
      </c>
      <c r="T58" s="40" t="e">
        <f t="shared" si="8"/>
        <v>#REF!</v>
      </c>
      <c r="U58" s="40" t="e">
        <f t="shared" si="9"/>
        <v>#REF!</v>
      </c>
      <c r="V58" s="40" t="e">
        <f t="shared" si="10"/>
        <v>#REF!</v>
      </c>
      <c r="W58" s="40" t="e">
        <f t="shared" si="10"/>
        <v>#REF!</v>
      </c>
      <c r="X58" s="40" t="e">
        <f t="shared" si="10"/>
        <v>#REF!</v>
      </c>
      <c r="Y58" s="40" t="e">
        <f t="shared" si="10"/>
        <v>#REF!</v>
      </c>
      <c r="AB58" s="60" t="e" cm="1">
        <f t="array" ref="AB58" xml:space="preserve"> IF(($A58-$A$3) &lt;= short_term, SUMPRODUCT($L57:$Q57, TRANSPOSE('Migration Matrix - vol'!C$65:C$70)), SUMPRODUCT($L57:$Q57, TRANSPOSE('Migration Matrix - vol'!C$77:C$82)))+$K57*($B58-1)*C58</f>
        <v>#REF!</v>
      </c>
      <c r="AC58" s="60" t="e" cm="1">
        <f t="array" ref="AC58" xml:space="preserve"> IF(($A58-$A$3) &lt;= short_term, SUMPRODUCT($L57:$Q57, TRANSPOSE('Migration Matrix - vol'!D$65:D$70)), SUMPRODUCT($L57:$Q57, TRANSPOSE('Migration Matrix - vol'!D$77:D$82)))+$K57*($B58-1)*D58</f>
        <v>#REF!</v>
      </c>
      <c r="AD58" s="60" t="e" cm="1">
        <f t="array" ref="AD58" xml:space="preserve"> IF(($A58-$A$3) &lt;= short_term, SUMPRODUCT($L57:$Q57, TRANSPOSE('Migration Matrix - vol'!E$65:E$70)), SUMPRODUCT($L57:$Q57, TRANSPOSE('Migration Matrix - vol'!E$77:E$82)))+$K57*($B58-1)*E58</f>
        <v>#REF!</v>
      </c>
      <c r="AE58" s="60" t="e" cm="1">
        <f t="array" ref="AE58" xml:space="preserve"> IF(($A58-$A$3) &lt;= short_term, SUMPRODUCT($L57:$Q57, TRANSPOSE('Migration Matrix - vol'!F$65:F$70)), SUMPRODUCT($L57:$Q57, TRANSPOSE('Migration Matrix - vol'!F$77:F$82)))+$K57*($B58-1)*F58</f>
        <v>#REF!</v>
      </c>
      <c r="AF58" s="60" t="e" cm="1">
        <f t="array" ref="AF58" xml:space="preserve"> IF(($A58-$A$3) &lt;= short_term, SUMPRODUCT($L57:$Q57, TRANSPOSE('Migration Matrix - vol'!G$65:G$70)), SUMPRODUCT($L57:$Q57, TRANSPOSE('Migration Matrix - vol'!G$77:G$82)))+$K57*($B58-1)*G58</f>
        <v>#REF!</v>
      </c>
      <c r="AG58" s="60" t="e" cm="1">
        <f t="array" ref="AG58" xml:space="preserve"> IF(($A58-$A$3) &lt;= short_term, SUMPRODUCT($L57:$Q57, TRANSPOSE('Migration Matrix - vol'!H$65:H$70)), SUMPRODUCT($L57:$Q57, TRANSPOSE('Migration Matrix - vol'!H$77:H$82)))+$K57*($B58-1)*H58</f>
        <v>#REF!</v>
      </c>
      <c r="AJ58" s="60" t="e" cm="1">
        <f t="array" ref="AJ58" xml:space="preserve"> L57* IF(($A58-$A$3) &lt;= short_term, 1-INDEX('Migration Matrix - vol'!$AF$65:$AK$70, RIGHT(AJ$2,1), RIGHT(AJ$2,1)), 1-INDEX('Migration Matrix - vol'!$AF$77:$AK$82, RIGHT(AJ$2,1), RIGHT(AJ$2,1)))</f>
        <v>#REF!</v>
      </c>
      <c r="AK58" s="60" t="e" cm="1">
        <f t="array" ref="AK58" xml:space="preserve"> M57* IF(($A58-$A$3) &lt;= short_term, 1-INDEX('Migration Matrix - vol'!$AF$65:$AK$70, RIGHT(AK$2,1), RIGHT(AK$2,1)), 1-INDEX('Migration Matrix - vol'!$AF$77:$AK$82, RIGHT(AK$2,1), RIGHT(AK$2,1)))</f>
        <v>#REF!</v>
      </c>
      <c r="AL58" s="60" t="e" cm="1">
        <f t="array" ref="AL58" xml:space="preserve"> N57* IF(($A58-$A$3) &lt;= short_term, 1-INDEX('Migration Matrix - vol'!$AF$65:$AK$70, RIGHT(AL$2,1), RIGHT(AL$2,1)), 1-INDEX('Migration Matrix - vol'!$AF$77:$AK$82, RIGHT(AL$2,1), RIGHT(AL$2,1)))</f>
        <v>#REF!</v>
      </c>
      <c r="AM58" s="60" t="e" cm="1">
        <f t="array" ref="AM58" xml:space="preserve"> O57* IF(($A58-$A$3) &lt;= short_term, 1-INDEX('Migration Matrix - vol'!$AF$65:$AK$70, RIGHT(AM$2,1), RIGHT(AM$2,1)), 1-INDEX('Migration Matrix - vol'!$AF$77:$AK$82, RIGHT(AM$2,1), RIGHT(AM$2,1)))</f>
        <v>#REF!</v>
      </c>
      <c r="AN58" s="60" t="e" cm="1">
        <f t="array" ref="AN58" xml:space="preserve"> P57* IF(($A58-$A$3) &lt;= short_term, 1-INDEX('Migration Matrix - vol'!$AF$65:$AK$70, RIGHT(AN$2,1), RIGHT(AN$2,1)), 1-INDEX('Migration Matrix - vol'!$AF$77:$AK$82, RIGHT(AN$2,1), RIGHT(AN$2,1)))</f>
        <v>#REF!</v>
      </c>
      <c r="AO58" s="60" t="e" cm="1">
        <f t="array" ref="AO58" xml:space="preserve"> Q57* IF(($A58-$A$3) &lt;= short_term, 1-INDEX('Migration Matrix - vol'!$AF$65:$AK$70, RIGHT(AO$2,1), RIGHT(AO$2,1)), 1-INDEX('Migration Matrix - vol'!$AF$77:$AK$82, RIGHT(AO$2,1), RIGHT(AO$2,1)))</f>
        <v>#REF!</v>
      </c>
      <c r="AP58" s="61" t="e">
        <f t="shared" si="6"/>
        <v>#REF!</v>
      </c>
      <c r="AR58" s="60" t="e" cm="1">
        <f t="array" ref="AR58" xml:space="preserve"> IF(($A58-$A$3) &lt;= short_term, SUMPRODUCT($L57:$Q57, TRANSPOSE('Migration Matrix - vol'!C$65:C$70)), SUMPRODUCT($L57:$Q57, TRANSPOSE('Migration Matrix - vol'!C$77:C$82)))</f>
        <v>#REF!</v>
      </c>
      <c r="AS58" s="60" t="e" cm="1">
        <f t="array" ref="AS58" xml:space="preserve"> IF(($A58-$A$3) &lt;= short_term, SUMPRODUCT($L57:$Q57, TRANSPOSE('Migration Matrix - vol'!D$65:D$70)), SUMPRODUCT($L57:$Q57, TRANSPOSE('Migration Matrix - vol'!D$77:D$82)))</f>
        <v>#REF!</v>
      </c>
      <c r="AT58" s="60" t="e" cm="1">
        <f t="array" ref="AT58" xml:space="preserve"> IF(($A58-$A$3) &lt;= short_term, SUMPRODUCT($L57:$Q57, TRANSPOSE('Migration Matrix - vol'!E$65:E$70)), SUMPRODUCT($L57:$Q57, TRANSPOSE('Migration Matrix - vol'!E$77:E$82)))</f>
        <v>#REF!</v>
      </c>
      <c r="AU58" s="60" t="e" cm="1">
        <f t="array" ref="AU58" xml:space="preserve"> IF(($A58-$A$3) &lt;= short_term, SUMPRODUCT($L57:$Q57, TRANSPOSE('Migration Matrix - vol'!F$65:F$70)), SUMPRODUCT($L57:$Q57, TRANSPOSE('Migration Matrix - vol'!F$77:F$82)))</f>
        <v>#REF!</v>
      </c>
      <c r="AV58" s="60" t="e" cm="1">
        <f t="array" ref="AV58" xml:space="preserve"> IF(($A58-$A$3) &lt;= short_term, SUMPRODUCT($L57:$Q57, TRANSPOSE('Migration Matrix - vol'!G$65:G$70)), SUMPRODUCT($L57:$Q57, TRANSPOSE('Migration Matrix - vol'!G$77:G$82)))</f>
        <v>#REF!</v>
      </c>
      <c r="AW58" s="60" t="e" cm="1">
        <f t="array" ref="AW58" xml:space="preserve"> IF(($A58-$A$3) &lt;= short_term, SUMPRODUCT($L57:$Q57, TRANSPOSE('Migration Matrix - vol'!H$65:H$70)), SUMPRODUCT($L57:$Q57, TRANSPOSE('Migration Matrix - vol'!H$77:H$82)))</f>
        <v>#REF!</v>
      </c>
    </row>
    <row r="59" spans="1:49">
      <c r="A59">
        <f t="shared" si="2"/>
        <v>2076</v>
      </c>
      <c r="B59" s="40" t="e">
        <f>Population!#REF!</f>
        <v>#REF!</v>
      </c>
      <c r="C59" s="2">
        <v>0.18</v>
      </c>
      <c r="D59" s="2">
        <v>0.15</v>
      </c>
      <c r="E59" s="2">
        <v>0.17</v>
      </c>
      <c r="F59" s="2">
        <v>0.18</v>
      </c>
      <c r="G59" s="2">
        <v>0.15</v>
      </c>
      <c r="H59" s="2">
        <v>0.17</v>
      </c>
      <c r="I59">
        <f t="shared" si="5"/>
        <v>0</v>
      </c>
      <c r="K59" s="52" t="e">
        <f>Population!#REF!</f>
        <v>#REF!</v>
      </c>
      <c r="L59" s="53" t="e" cm="1">
        <f t="array" ref="L59">IF(($A59-$A$3) &lt;= short_term, SUMPRODUCT($L58:$Q58, TRANSPOSE('Migration Matrix - vol'!AF$65:AF$70)), SUMPRODUCT($L58:$Q58, TRANSPOSE('Migration Matrix - vol'!AF$77:AF$82)))+$K58*($B59-1)*C59</f>
        <v>#REF!</v>
      </c>
      <c r="M59" s="53" t="e" cm="1">
        <f t="array" ref="M59">IF(($A59-$A$3) &lt;= short_term, SUMPRODUCT($L58:$Q58, TRANSPOSE('Migration Matrix - vol'!AG$65:AG$70)), SUMPRODUCT($L58:$Q58, TRANSPOSE('Migration Matrix - vol'!AG$77:AG$82)))+$K58*($B59-1)*D59</f>
        <v>#REF!</v>
      </c>
      <c r="N59" s="53" t="e" cm="1">
        <f t="array" ref="N59">IF(($A59-$A$3) &lt;= short_term, SUMPRODUCT($L58:$Q58, TRANSPOSE('Migration Matrix - vol'!AH$65:AH$70)), SUMPRODUCT($L58:$Q58, TRANSPOSE('Migration Matrix - vol'!AH$77:AH$82)))+$K58*($B59-1)*E59</f>
        <v>#REF!</v>
      </c>
      <c r="O59" s="53" t="e" cm="1">
        <f t="array" ref="O59">IF(($A59-$A$3) &lt;= short_term, SUMPRODUCT($L58:$Q58, TRANSPOSE('Migration Matrix - vol'!AI$65:AI$70)), SUMPRODUCT($L58:$Q58, TRANSPOSE('Migration Matrix - vol'!AI$77:AI$82)))+$K58*($B59-1)*F59</f>
        <v>#REF!</v>
      </c>
      <c r="P59" s="53" t="e" cm="1">
        <f t="array" ref="P59">IF(($A59-$A$3) &lt;= short_term, SUMPRODUCT($L58:$Q58, TRANSPOSE('Migration Matrix - vol'!AJ$65:AJ$70)), SUMPRODUCT($L58:$Q58, TRANSPOSE('Migration Matrix - vol'!AJ$77:AJ$82)))+$K58*($B59-1)*G59</f>
        <v>#REF!</v>
      </c>
      <c r="Q59" s="53" t="e" cm="1">
        <f t="array" ref="Q59">IF(($A59-$A$3) &lt;= short_term, SUMPRODUCT($L58:$Q58, TRANSPOSE('Migration Matrix - vol'!AK$65:AK$70)), SUMPRODUCT($L58:$Q58, TRANSPOSE('Migration Matrix - vol'!AK$77:AK$82)))+$K58*($B59-1)*H59</f>
        <v>#REF!</v>
      </c>
      <c r="R59" s="21" t="e">
        <f t="shared" si="7"/>
        <v>#REF!</v>
      </c>
      <c r="T59" s="40" t="e">
        <f t="shared" si="8"/>
        <v>#REF!</v>
      </c>
      <c r="U59" s="40" t="e">
        <f t="shared" si="9"/>
        <v>#REF!</v>
      </c>
      <c r="V59" s="40" t="e">
        <f t="shared" si="10"/>
        <v>#REF!</v>
      </c>
      <c r="W59" s="40" t="e">
        <f t="shared" si="10"/>
        <v>#REF!</v>
      </c>
      <c r="X59" s="40" t="e">
        <f t="shared" si="10"/>
        <v>#REF!</v>
      </c>
      <c r="Y59" s="40" t="e">
        <f t="shared" si="10"/>
        <v>#REF!</v>
      </c>
      <c r="AB59" s="60" t="e" cm="1">
        <f t="array" ref="AB59" xml:space="preserve"> IF(($A59-$A$3) &lt;= short_term, SUMPRODUCT($L58:$Q58, TRANSPOSE('Migration Matrix - vol'!C$65:C$70)), SUMPRODUCT($L58:$Q58, TRANSPOSE('Migration Matrix - vol'!C$77:C$82)))+$K58*($B59-1)*C59</f>
        <v>#REF!</v>
      </c>
      <c r="AC59" s="60" t="e" cm="1">
        <f t="array" ref="AC59" xml:space="preserve"> IF(($A59-$A$3) &lt;= short_term, SUMPRODUCT($L58:$Q58, TRANSPOSE('Migration Matrix - vol'!D$65:D$70)), SUMPRODUCT($L58:$Q58, TRANSPOSE('Migration Matrix - vol'!D$77:D$82)))+$K58*($B59-1)*D59</f>
        <v>#REF!</v>
      </c>
      <c r="AD59" s="60" t="e" cm="1">
        <f t="array" ref="AD59" xml:space="preserve"> IF(($A59-$A$3) &lt;= short_term, SUMPRODUCT($L58:$Q58, TRANSPOSE('Migration Matrix - vol'!E$65:E$70)), SUMPRODUCT($L58:$Q58, TRANSPOSE('Migration Matrix - vol'!E$77:E$82)))+$K58*($B59-1)*E59</f>
        <v>#REF!</v>
      </c>
      <c r="AE59" s="60" t="e" cm="1">
        <f t="array" ref="AE59" xml:space="preserve"> IF(($A59-$A$3) &lt;= short_term, SUMPRODUCT($L58:$Q58, TRANSPOSE('Migration Matrix - vol'!F$65:F$70)), SUMPRODUCT($L58:$Q58, TRANSPOSE('Migration Matrix - vol'!F$77:F$82)))+$K58*($B59-1)*F59</f>
        <v>#REF!</v>
      </c>
      <c r="AF59" s="60" t="e" cm="1">
        <f t="array" ref="AF59" xml:space="preserve"> IF(($A59-$A$3) &lt;= short_term, SUMPRODUCT($L58:$Q58, TRANSPOSE('Migration Matrix - vol'!G$65:G$70)), SUMPRODUCT($L58:$Q58, TRANSPOSE('Migration Matrix - vol'!G$77:G$82)))+$K58*($B59-1)*G59</f>
        <v>#REF!</v>
      </c>
      <c r="AG59" s="60" t="e" cm="1">
        <f t="array" ref="AG59" xml:space="preserve"> IF(($A59-$A$3) &lt;= short_term, SUMPRODUCT($L58:$Q58, TRANSPOSE('Migration Matrix - vol'!H$65:H$70)), SUMPRODUCT($L58:$Q58, TRANSPOSE('Migration Matrix - vol'!H$77:H$82)))+$K58*($B59-1)*H59</f>
        <v>#REF!</v>
      </c>
      <c r="AJ59" s="60" t="e" cm="1">
        <f t="array" ref="AJ59" xml:space="preserve"> L58* IF(($A59-$A$3) &lt;= short_term, 1-INDEX('Migration Matrix - vol'!$AF$65:$AK$70, RIGHT(AJ$2,1), RIGHT(AJ$2,1)), 1-INDEX('Migration Matrix - vol'!$AF$77:$AK$82, RIGHT(AJ$2,1), RIGHT(AJ$2,1)))</f>
        <v>#REF!</v>
      </c>
      <c r="AK59" s="60" t="e" cm="1">
        <f t="array" ref="AK59" xml:space="preserve"> M58* IF(($A59-$A$3) &lt;= short_term, 1-INDEX('Migration Matrix - vol'!$AF$65:$AK$70, RIGHT(AK$2,1), RIGHT(AK$2,1)), 1-INDEX('Migration Matrix - vol'!$AF$77:$AK$82, RIGHT(AK$2,1), RIGHT(AK$2,1)))</f>
        <v>#REF!</v>
      </c>
      <c r="AL59" s="60" t="e" cm="1">
        <f t="array" ref="AL59" xml:space="preserve"> N58* IF(($A59-$A$3) &lt;= short_term, 1-INDEX('Migration Matrix - vol'!$AF$65:$AK$70, RIGHT(AL$2,1), RIGHT(AL$2,1)), 1-INDEX('Migration Matrix - vol'!$AF$77:$AK$82, RIGHT(AL$2,1), RIGHT(AL$2,1)))</f>
        <v>#REF!</v>
      </c>
      <c r="AM59" s="60" t="e" cm="1">
        <f t="array" ref="AM59" xml:space="preserve"> O58* IF(($A59-$A$3) &lt;= short_term, 1-INDEX('Migration Matrix - vol'!$AF$65:$AK$70, RIGHT(AM$2,1), RIGHT(AM$2,1)), 1-INDEX('Migration Matrix - vol'!$AF$77:$AK$82, RIGHT(AM$2,1), RIGHT(AM$2,1)))</f>
        <v>#REF!</v>
      </c>
      <c r="AN59" s="60" t="e" cm="1">
        <f t="array" ref="AN59" xml:space="preserve"> P58* IF(($A59-$A$3) &lt;= short_term, 1-INDEX('Migration Matrix - vol'!$AF$65:$AK$70, RIGHT(AN$2,1), RIGHT(AN$2,1)), 1-INDEX('Migration Matrix - vol'!$AF$77:$AK$82, RIGHT(AN$2,1), RIGHT(AN$2,1)))</f>
        <v>#REF!</v>
      </c>
      <c r="AO59" s="60" t="e" cm="1">
        <f t="array" ref="AO59" xml:space="preserve"> Q58* IF(($A59-$A$3) &lt;= short_term, 1-INDEX('Migration Matrix - vol'!$AF$65:$AK$70, RIGHT(AO$2,1), RIGHT(AO$2,1)), 1-INDEX('Migration Matrix - vol'!$AF$77:$AK$82, RIGHT(AO$2,1), RIGHT(AO$2,1)))</f>
        <v>#REF!</v>
      </c>
      <c r="AP59" s="61" t="e">
        <f t="shared" si="6"/>
        <v>#REF!</v>
      </c>
      <c r="AR59" s="60" t="e" cm="1">
        <f t="array" ref="AR59" xml:space="preserve"> IF(($A59-$A$3) &lt;= short_term, SUMPRODUCT($L58:$Q58, TRANSPOSE('Migration Matrix - vol'!C$65:C$70)), SUMPRODUCT($L58:$Q58, TRANSPOSE('Migration Matrix - vol'!C$77:C$82)))</f>
        <v>#REF!</v>
      </c>
      <c r="AS59" s="60" t="e" cm="1">
        <f t="array" ref="AS59" xml:space="preserve"> IF(($A59-$A$3) &lt;= short_term, SUMPRODUCT($L58:$Q58, TRANSPOSE('Migration Matrix - vol'!D$65:D$70)), SUMPRODUCT($L58:$Q58, TRANSPOSE('Migration Matrix - vol'!D$77:D$82)))</f>
        <v>#REF!</v>
      </c>
      <c r="AT59" s="60" t="e" cm="1">
        <f t="array" ref="AT59" xml:space="preserve"> IF(($A59-$A$3) &lt;= short_term, SUMPRODUCT($L58:$Q58, TRANSPOSE('Migration Matrix - vol'!E$65:E$70)), SUMPRODUCT($L58:$Q58, TRANSPOSE('Migration Matrix - vol'!E$77:E$82)))</f>
        <v>#REF!</v>
      </c>
      <c r="AU59" s="60" t="e" cm="1">
        <f t="array" ref="AU59" xml:space="preserve"> IF(($A59-$A$3) &lt;= short_term, SUMPRODUCT($L58:$Q58, TRANSPOSE('Migration Matrix - vol'!F$65:F$70)), SUMPRODUCT($L58:$Q58, TRANSPOSE('Migration Matrix - vol'!F$77:F$82)))</f>
        <v>#REF!</v>
      </c>
      <c r="AV59" s="60" t="e" cm="1">
        <f t="array" ref="AV59" xml:space="preserve"> IF(($A59-$A$3) &lt;= short_term, SUMPRODUCT($L58:$Q58, TRANSPOSE('Migration Matrix - vol'!G$65:G$70)), SUMPRODUCT($L58:$Q58, TRANSPOSE('Migration Matrix - vol'!G$77:G$82)))</f>
        <v>#REF!</v>
      </c>
      <c r="AW59" s="60" t="e" cm="1">
        <f t="array" ref="AW59" xml:space="preserve"> IF(($A59-$A$3) &lt;= short_term, SUMPRODUCT($L58:$Q58, TRANSPOSE('Migration Matrix - vol'!H$65:H$70)), SUMPRODUCT($L58:$Q58, TRANSPOSE('Migration Matrix - vol'!H$77:H$82)))</f>
        <v>#REF!</v>
      </c>
    </row>
    <row r="60" spans="1:49">
      <c r="A60">
        <f t="shared" si="2"/>
        <v>2077</v>
      </c>
      <c r="B60" s="40" t="e">
        <f>Population!#REF!</f>
        <v>#REF!</v>
      </c>
      <c r="C60" s="2">
        <v>0.18</v>
      </c>
      <c r="D60" s="2">
        <v>0.15</v>
      </c>
      <c r="E60" s="2">
        <v>0.17</v>
      </c>
      <c r="F60" s="2">
        <v>0.18</v>
      </c>
      <c r="G60" s="2">
        <v>0.15</v>
      </c>
      <c r="H60" s="2">
        <v>0.17</v>
      </c>
      <c r="I60">
        <f t="shared" si="5"/>
        <v>0</v>
      </c>
      <c r="K60" s="52" t="e">
        <f>Population!#REF!</f>
        <v>#REF!</v>
      </c>
      <c r="L60" s="53" t="e" cm="1">
        <f t="array" ref="L60">IF(($A60-$A$3) &lt;= short_term, SUMPRODUCT($L59:$Q59, TRANSPOSE('Migration Matrix - vol'!AF$65:AF$70)), SUMPRODUCT($L59:$Q59, TRANSPOSE('Migration Matrix - vol'!AF$77:AF$82)))+$K59*($B60-1)*C60</f>
        <v>#REF!</v>
      </c>
      <c r="M60" s="53" t="e" cm="1">
        <f t="array" ref="M60">IF(($A60-$A$3) &lt;= short_term, SUMPRODUCT($L59:$Q59, TRANSPOSE('Migration Matrix - vol'!AG$65:AG$70)), SUMPRODUCT($L59:$Q59, TRANSPOSE('Migration Matrix - vol'!AG$77:AG$82)))+$K59*($B60-1)*D60</f>
        <v>#REF!</v>
      </c>
      <c r="N60" s="53" t="e" cm="1">
        <f t="array" ref="N60">IF(($A60-$A$3) &lt;= short_term, SUMPRODUCT($L59:$Q59, TRANSPOSE('Migration Matrix - vol'!AH$65:AH$70)), SUMPRODUCT($L59:$Q59, TRANSPOSE('Migration Matrix - vol'!AH$77:AH$82)))+$K59*($B60-1)*E60</f>
        <v>#REF!</v>
      </c>
      <c r="O60" s="53" t="e" cm="1">
        <f t="array" ref="O60">IF(($A60-$A$3) &lt;= short_term, SUMPRODUCT($L59:$Q59, TRANSPOSE('Migration Matrix - vol'!AI$65:AI$70)), SUMPRODUCT($L59:$Q59, TRANSPOSE('Migration Matrix - vol'!AI$77:AI$82)))+$K59*($B60-1)*F60</f>
        <v>#REF!</v>
      </c>
      <c r="P60" s="53" t="e" cm="1">
        <f t="array" ref="P60">IF(($A60-$A$3) &lt;= short_term, SUMPRODUCT($L59:$Q59, TRANSPOSE('Migration Matrix - vol'!AJ$65:AJ$70)), SUMPRODUCT($L59:$Q59, TRANSPOSE('Migration Matrix - vol'!AJ$77:AJ$82)))+$K59*($B60-1)*G60</f>
        <v>#REF!</v>
      </c>
      <c r="Q60" s="53" t="e" cm="1">
        <f t="array" ref="Q60">IF(($A60-$A$3) &lt;= short_term, SUMPRODUCT($L59:$Q59, TRANSPOSE('Migration Matrix - vol'!AK$65:AK$70)), SUMPRODUCT($L59:$Q59, TRANSPOSE('Migration Matrix - vol'!AK$77:AK$82)))+$K59*($B60-1)*H60</f>
        <v>#REF!</v>
      </c>
      <c r="R60" s="21" t="e">
        <f t="shared" si="7"/>
        <v>#REF!</v>
      </c>
      <c r="T60" s="40" t="e">
        <f t="shared" si="8"/>
        <v>#REF!</v>
      </c>
      <c r="U60" s="40" t="e">
        <f t="shared" si="9"/>
        <v>#REF!</v>
      </c>
      <c r="V60" s="40" t="e">
        <f t="shared" si="10"/>
        <v>#REF!</v>
      </c>
      <c r="W60" s="40" t="e">
        <f t="shared" si="10"/>
        <v>#REF!</v>
      </c>
      <c r="X60" s="40" t="e">
        <f t="shared" si="10"/>
        <v>#REF!</v>
      </c>
      <c r="Y60" s="40" t="e">
        <f t="shared" si="10"/>
        <v>#REF!</v>
      </c>
      <c r="AB60" s="60" t="e" cm="1">
        <f t="array" ref="AB60" xml:space="preserve"> IF(($A60-$A$3) &lt;= short_term, SUMPRODUCT($L59:$Q59, TRANSPOSE('Migration Matrix - vol'!C$65:C$70)), SUMPRODUCT($L59:$Q59, TRANSPOSE('Migration Matrix - vol'!C$77:C$82)))+$K59*($B60-1)*C60</f>
        <v>#REF!</v>
      </c>
      <c r="AC60" s="60" t="e" cm="1">
        <f t="array" ref="AC60" xml:space="preserve"> IF(($A60-$A$3) &lt;= short_term, SUMPRODUCT($L59:$Q59, TRANSPOSE('Migration Matrix - vol'!D$65:D$70)), SUMPRODUCT($L59:$Q59, TRANSPOSE('Migration Matrix - vol'!D$77:D$82)))+$K59*($B60-1)*D60</f>
        <v>#REF!</v>
      </c>
      <c r="AD60" s="60" t="e" cm="1">
        <f t="array" ref="AD60" xml:space="preserve"> IF(($A60-$A$3) &lt;= short_term, SUMPRODUCT($L59:$Q59, TRANSPOSE('Migration Matrix - vol'!E$65:E$70)), SUMPRODUCT($L59:$Q59, TRANSPOSE('Migration Matrix - vol'!E$77:E$82)))+$K59*($B60-1)*E60</f>
        <v>#REF!</v>
      </c>
      <c r="AE60" s="60" t="e" cm="1">
        <f t="array" ref="AE60" xml:space="preserve"> IF(($A60-$A$3) &lt;= short_term, SUMPRODUCT($L59:$Q59, TRANSPOSE('Migration Matrix - vol'!F$65:F$70)), SUMPRODUCT($L59:$Q59, TRANSPOSE('Migration Matrix - vol'!F$77:F$82)))+$K59*($B60-1)*F60</f>
        <v>#REF!</v>
      </c>
      <c r="AF60" s="60" t="e" cm="1">
        <f t="array" ref="AF60" xml:space="preserve"> IF(($A60-$A$3) &lt;= short_term, SUMPRODUCT($L59:$Q59, TRANSPOSE('Migration Matrix - vol'!G$65:G$70)), SUMPRODUCT($L59:$Q59, TRANSPOSE('Migration Matrix - vol'!G$77:G$82)))+$K59*($B60-1)*G60</f>
        <v>#REF!</v>
      </c>
      <c r="AG60" s="60" t="e" cm="1">
        <f t="array" ref="AG60" xml:space="preserve"> IF(($A60-$A$3) &lt;= short_term, SUMPRODUCT($L59:$Q59, TRANSPOSE('Migration Matrix - vol'!H$65:H$70)), SUMPRODUCT($L59:$Q59, TRANSPOSE('Migration Matrix - vol'!H$77:H$82)))+$K59*($B60-1)*H60</f>
        <v>#REF!</v>
      </c>
      <c r="AJ60" s="60" t="e" cm="1">
        <f t="array" ref="AJ60" xml:space="preserve"> L59* IF(($A60-$A$3) &lt;= short_term, 1-INDEX('Migration Matrix - vol'!$AF$65:$AK$70, RIGHT(AJ$2,1), RIGHT(AJ$2,1)), 1-INDEX('Migration Matrix - vol'!$AF$77:$AK$82, RIGHT(AJ$2,1), RIGHT(AJ$2,1)))</f>
        <v>#REF!</v>
      </c>
      <c r="AK60" s="60" t="e" cm="1">
        <f t="array" ref="AK60" xml:space="preserve"> M59* IF(($A60-$A$3) &lt;= short_term, 1-INDEX('Migration Matrix - vol'!$AF$65:$AK$70, RIGHT(AK$2,1), RIGHT(AK$2,1)), 1-INDEX('Migration Matrix - vol'!$AF$77:$AK$82, RIGHT(AK$2,1), RIGHT(AK$2,1)))</f>
        <v>#REF!</v>
      </c>
      <c r="AL60" s="60" t="e" cm="1">
        <f t="array" ref="AL60" xml:space="preserve"> N59* IF(($A60-$A$3) &lt;= short_term, 1-INDEX('Migration Matrix - vol'!$AF$65:$AK$70, RIGHT(AL$2,1), RIGHT(AL$2,1)), 1-INDEX('Migration Matrix - vol'!$AF$77:$AK$82, RIGHT(AL$2,1), RIGHT(AL$2,1)))</f>
        <v>#REF!</v>
      </c>
      <c r="AM60" s="60" t="e" cm="1">
        <f t="array" ref="AM60" xml:space="preserve"> O59* IF(($A60-$A$3) &lt;= short_term, 1-INDEX('Migration Matrix - vol'!$AF$65:$AK$70, RIGHT(AM$2,1), RIGHT(AM$2,1)), 1-INDEX('Migration Matrix - vol'!$AF$77:$AK$82, RIGHT(AM$2,1), RIGHT(AM$2,1)))</f>
        <v>#REF!</v>
      </c>
      <c r="AN60" s="60" t="e" cm="1">
        <f t="array" ref="AN60" xml:space="preserve"> P59* IF(($A60-$A$3) &lt;= short_term, 1-INDEX('Migration Matrix - vol'!$AF$65:$AK$70, RIGHT(AN$2,1), RIGHT(AN$2,1)), 1-INDEX('Migration Matrix - vol'!$AF$77:$AK$82, RIGHT(AN$2,1), RIGHT(AN$2,1)))</f>
        <v>#REF!</v>
      </c>
      <c r="AO60" s="60" t="e" cm="1">
        <f t="array" ref="AO60" xml:space="preserve"> Q59* IF(($A60-$A$3) &lt;= short_term, 1-INDEX('Migration Matrix - vol'!$AF$65:$AK$70, RIGHT(AO$2,1), RIGHT(AO$2,1)), 1-INDEX('Migration Matrix - vol'!$AF$77:$AK$82, RIGHT(AO$2,1), RIGHT(AO$2,1)))</f>
        <v>#REF!</v>
      </c>
      <c r="AP60" s="61" t="e">
        <f t="shared" si="6"/>
        <v>#REF!</v>
      </c>
      <c r="AR60" s="60" t="e" cm="1">
        <f t="array" ref="AR60" xml:space="preserve"> IF(($A60-$A$3) &lt;= short_term, SUMPRODUCT($L59:$Q59, TRANSPOSE('Migration Matrix - vol'!C$65:C$70)), SUMPRODUCT($L59:$Q59, TRANSPOSE('Migration Matrix - vol'!C$77:C$82)))</f>
        <v>#REF!</v>
      </c>
      <c r="AS60" s="60" t="e" cm="1">
        <f t="array" ref="AS60" xml:space="preserve"> IF(($A60-$A$3) &lt;= short_term, SUMPRODUCT($L59:$Q59, TRANSPOSE('Migration Matrix - vol'!D$65:D$70)), SUMPRODUCT($L59:$Q59, TRANSPOSE('Migration Matrix - vol'!D$77:D$82)))</f>
        <v>#REF!</v>
      </c>
      <c r="AT60" s="60" t="e" cm="1">
        <f t="array" ref="AT60" xml:space="preserve"> IF(($A60-$A$3) &lt;= short_term, SUMPRODUCT($L59:$Q59, TRANSPOSE('Migration Matrix - vol'!E$65:E$70)), SUMPRODUCT($L59:$Q59, TRANSPOSE('Migration Matrix - vol'!E$77:E$82)))</f>
        <v>#REF!</v>
      </c>
      <c r="AU60" s="60" t="e" cm="1">
        <f t="array" ref="AU60" xml:space="preserve"> IF(($A60-$A$3) &lt;= short_term, SUMPRODUCT($L59:$Q59, TRANSPOSE('Migration Matrix - vol'!F$65:F$70)), SUMPRODUCT($L59:$Q59, TRANSPOSE('Migration Matrix - vol'!F$77:F$82)))</f>
        <v>#REF!</v>
      </c>
      <c r="AV60" s="60" t="e" cm="1">
        <f t="array" ref="AV60" xml:space="preserve"> IF(($A60-$A$3) &lt;= short_term, SUMPRODUCT($L59:$Q59, TRANSPOSE('Migration Matrix - vol'!G$65:G$70)), SUMPRODUCT($L59:$Q59, TRANSPOSE('Migration Matrix - vol'!G$77:G$82)))</f>
        <v>#REF!</v>
      </c>
      <c r="AW60" s="60" t="e" cm="1">
        <f t="array" ref="AW60" xml:space="preserve"> IF(($A60-$A$3) &lt;= short_term, SUMPRODUCT($L59:$Q59, TRANSPOSE('Migration Matrix - vol'!H$65:H$70)), SUMPRODUCT($L59:$Q59, TRANSPOSE('Migration Matrix - vol'!H$77:H$82)))</f>
        <v>#REF!</v>
      </c>
    </row>
    <row r="61" spans="1:49">
      <c r="A61">
        <f t="shared" si="2"/>
        <v>2078</v>
      </c>
      <c r="B61" s="40" t="e">
        <f>Population!#REF!</f>
        <v>#REF!</v>
      </c>
      <c r="C61" s="2">
        <v>0.18</v>
      </c>
      <c r="D61" s="2">
        <v>0.15</v>
      </c>
      <c r="E61" s="2">
        <v>0.17</v>
      </c>
      <c r="F61" s="2">
        <v>0.18</v>
      </c>
      <c r="G61" s="2">
        <v>0.15</v>
      </c>
      <c r="H61" s="2">
        <v>0.17</v>
      </c>
      <c r="I61">
        <f t="shared" si="5"/>
        <v>0</v>
      </c>
      <c r="K61" s="52" t="e">
        <f>Population!#REF!</f>
        <v>#REF!</v>
      </c>
      <c r="L61" s="53" t="e" cm="1">
        <f t="array" ref="L61">IF(($A61-$A$3) &lt;= short_term, SUMPRODUCT($L60:$Q60, TRANSPOSE('Migration Matrix - vol'!AF$65:AF$70)), SUMPRODUCT($L60:$Q60, TRANSPOSE('Migration Matrix - vol'!AF$77:AF$82)))+$K60*($B61-1)*C61</f>
        <v>#REF!</v>
      </c>
      <c r="M61" s="53" t="e" cm="1">
        <f t="array" ref="M61">IF(($A61-$A$3) &lt;= short_term, SUMPRODUCT($L60:$Q60, TRANSPOSE('Migration Matrix - vol'!AG$65:AG$70)), SUMPRODUCT($L60:$Q60, TRANSPOSE('Migration Matrix - vol'!AG$77:AG$82)))+$K60*($B61-1)*D61</f>
        <v>#REF!</v>
      </c>
      <c r="N61" s="53" t="e" cm="1">
        <f t="array" ref="N61">IF(($A61-$A$3) &lt;= short_term, SUMPRODUCT($L60:$Q60, TRANSPOSE('Migration Matrix - vol'!AH$65:AH$70)), SUMPRODUCT($L60:$Q60, TRANSPOSE('Migration Matrix - vol'!AH$77:AH$82)))+$K60*($B61-1)*E61</f>
        <v>#REF!</v>
      </c>
      <c r="O61" s="53" t="e" cm="1">
        <f t="array" ref="O61">IF(($A61-$A$3) &lt;= short_term, SUMPRODUCT($L60:$Q60, TRANSPOSE('Migration Matrix - vol'!AI$65:AI$70)), SUMPRODUCT($L60:$Q60, TRANSPOSE('Migration Matrix - vol'!AI$77:AI$82)))+$K60*($B61-1)*F61</f>
        <v>#REF!</v>
      </c>
      <c r="P61" s="53" t="e" cm="1">
        <f t="array" ref="P61">IF(($A61-$A$3) &lt;= short_term, SUMPRODUCT($L60:$Q60, TRANSPOSE('Migration Matrix - vol'!AJ$65:AJ$70)), SUMPRODUCT($L60:$Q60, TRANSPOSE('Migration Matrix - vol'!AJ$77:AJ$82)))+$K60*($B61-1)*G61</f>
        <v>#REF!</v>
      </c>
      <c r="Q61" s="53" t="e" cm="1">
        <f t="array" ref="Q61">IF(($A61-$A$3) &lt;= short_term, SUMPRODUCT($L60:$Q60, TRANSPOSE('Migration Matrix - vol'!AK$65:AK$70)), SUMPRODUCT($L60:$Q60, TRANSPOSE('Migration Matrix - vol'!AK$77:AK$82)))+$K60*($B61-1)*H61</f>
        <v>#REF!</v>
      </c>
      <c r="R61" s="21" t="e">
        <f t="shared" si="7"/>
        <v>#REF!</v>
      </c>
      <c r="T61" s="40" t="e">
        <f t="shared" si="8"/>
        <v>#REF!</v>
      </c>
      <c r="U61" s="40" t="e">
        <f t="shared" si="9"/>
        <v>#REF!</v>
      </c>
      <c r="V61" s="40" t="e">
        <f t="shared" si="10"/>
        <v>#REF!</v>
      </c>
      <c r="W61" s="40" t="e">
        <f t="shared" si="10"/>
        <v>#REF!</v>
      </c>
      <c r="X61" s="40" t="e">
        <f t="shared" si="10"/>
        <v>#REF!</v>
      </c>
      <c r="Y61" s="40" t="e">
        <f t="shared" si="10"/>
        <v>#REF!</v>
      </c>
      <c r="AB61" s="60" t="e" cm="1">
        <f t="array" ref="AB61" xml:space="preserve"> IF(($A61-$A$3) &lt;= short_term, SUMPRODUCT($L60:$Q60, TRANSPOSE('Migration Matrix - vol'!C$65:C$70)), SUMPRODUCT($L60:$Q60, TRANSPOSE('Migration Matrix - vol'!C$77:C$82)))+$K60*($B61-1)*C61</f>
        <v>#REF!</v>
      </c>
      <c r="AC61" s="60" t="e" cm="1">
        <f t="array" ref="AC61" xml:space="preserve"> IF(($A61-$A$3) &lt;= short_term, SUMPRODUCT($L60:$Q60, TRANSPOSE('Migration Matrix - vol'!D$65:D$70)), SUMPRODUCT($L60:$Q60, TRANSPOSE('Migration Matrix - vol'!D$77:D$82)))+$K60*($B61-1)*D61</f>
        <v>#REF!</v>
      </c>
      <c r="AD61" s="60" t="e" cm="1">
        <f t="array" ref="AD61" xml:space="preserve"> IF(($A61-$A$3) &lt;= short_term, SUMPRODUCT($L60:$Q60, TRANSPOSE('Migration Matrix - vol'!E$65:E$70)), SUMPRODUCT($L60:$Q60, TRANSPOSE('Migration Matrix - vol'!E$77:E$82)))+$K60*($B61-1)*E61</f>
        <v>#REF!</v>
      </c>
      <c r="AE61" s="60" t="e" cm="1">
        <f t="array" ref="AE61" xml:space="preserve"> IF(($A61-$A$3) &lt;= short_term, SUMPRODUCT($L60:$Q60, TRANSPOSE('Migration Matrix - vol'!F$65:F$70)), SUMPRODUCT($L60:$Q60, TRANSPOSE('Migration Matrix - vol'!F$77:F$82)))+$K60*($B61-1)*F61</f>
        <v>#REF!</v>
      </c>
      <c r="AF61" s="60" t="e" cm="1">
        <f t="array" ref="AF61" xml:space="preserve"> IF(($A61-$A$3) &lt;= short_term, SUMPRODUCT($L60:$Q60, TRANSPOSE('Migration Matrix - vol'!G$65:G$70)), SUMPRODUCT($L60:$Q60, TRANSPOSE('Migration Matrix - vol'!G$77:G$82)))+$K60*($B61-1)*G61</f>
        <v>#REF!</v>
      </c>
      <c r="AG61" s="60" t="e" cm="1">
        <f t="array" ref="AG61" xml:space="preserve"> IF(($A61-$A$3) &lt;= short_term, SUMPRODUCT($L60:$Q60, TRANSPOSE('Migration Matrix - vol'!H$65:H$70)), SUMPRODUCT($L60:$Q60, TRANSPOSE('Migration Matrix - vol'!H$77:H$82)))+$K60*($B61-1)*H61</f>
        <v>#REF!</v>
      </c>
      <c r="AJ61" s="60" t="e" cm="1">
        <f t="array" ref="AJ61" xml:space="preserve"> L60* IF(($A61-$A$3) &lt;= short_term, 1-INDEX('Migration Matrix - vol'!$AF$65:$AK$70, RIGHT(AJ$2,1), RIGHT(AJ$2,1)), 1-INDEX('Migration Matrix - vol'!$AF$77:$AK$82, RIGHT(AJ$2,1), RIGHT(AJ$2,1)))</f>
        <v>#REF!</v>
      </c>
      <c r="AK61" s="60" t="e" cm="1">
        <f t="array" ref="AK61" xml:space="preserve"> M60* IF(($A61-$A$3) &lt;= short_term, 1-INDEX('Migration Matrix - vol'!$AF$65:$AK$70, RIGHT(AK$2,1), RIGHT(AK$2,1)), 1-INDEX('Migration Matrix - vol'!$AF$77:$AK$82, RIGHT(AK$2,1), RIGHT(AK$2,1)))</f>
        <v>#REF!</v>
      </c>
      <c r="AL61" s="60" t="e" cm="1">
        <f t="array" ref="AL61" xml:space="preserve"> N60* IF(($A61-$A$3) &lt;= short_term, 1-INDEX('Migration Matrix - vol'!$AF$65:$AK$70, RIGHT(AL$2,1), RIGHT(AL$2,1)), 1-INDEX('Migration Matrix - vol'!$AF$77:$AK$82, RIGHT(AL$2,1), RIGHT(AL$2,1)))</f>
        <v>#REF!</v>
      </c>
      <c r="AM61" s="60" t="e" cm="1">
        <f t="array" ref="AM61" xml:space="preserve"> O60* IF(($A61-$A$3) &lt;= short_term, 1-INDEX('Migration Matrix - vol'!$AF$65:$AK$70, RIGHT(AM$2,1), RIGHT(AM$2,1)), 1-INDEX('Migration Matrix - vol'!$AF$77:$AK$82, RIGHT(AM$2,1), RIGHT(AM$2,1)))</f>
        <v>#REF!</v>
      </c>
      <c r="AN61" s="60" t="e" cm="1">
        <f t="array" ref="AN61" xml:space="preserve"> P60* IF(($A61-$A$3) &lt;= short_term, 1-INDEX('Migration Matrix - vol'!$AF$65:$AK$70, RIGHT(AN$2,1), RIGHT(AN$2,1)), 1-INDEX('Migration Matrix - vol'!$AF$77:$AK$82, RIGHT(AN$2,1), RIGHT(AN$2,1)))</f>
        <v>#REF!</v>
      </c>
      <c r="AO61" s="60" t="e" cm="1">
        <f t="array" ref="AO61" xml:space="preserve"> Q60* IF(($A61-$A$3) &lt;= short_term, 1-INDEX('Migration Matrix - vol'!$AF$65:$AK$70, RIGHT(AO$2,1), RIGHT(AO$2,1)), 1-INDEX('Migration Matrix - vol'!$AF$77:$AK$82, RIGHT(AO$2,1), RIGHT(AO$2,1)))</f>
        <v>#REF!</v>
      </c>
      <c r="AP61" s="61" t="e">
        <f t="shared" si="6"/>
        <v>#REF!</v>
      </c>
      <c r="AR61" s="60" t="e" cm="1">
        <f t="array" ref="AR61" xml:space="preserve"> IF(($A61-$A$3) &lt;= short_term, SUMPRODUCT($L60:$Q60, TRANSPOSE('Migration Matrix - vol'!C$65:C$70)), SUMPRODUCT($L60:$Q60, TRANSPOSE('Migration Matrix - vol'!C$77:C$82)))</f>
        <v>#REF!</v>
      </c>
      <c r="AS61" s="60" t="e" cm="1">
        <f t="array" ref="AS61" xml:space="preserve"> IF(($A61-$A$3) &lt;= short_term, SUMPRODUCT($L60:$Q60, TRANSPOSE('Migration Matrix - vol'!D$65:D$70)), SUMPRODUCT($L60:$Q60, TRANSPOSE('Migration Matrix - vol'!D$77:D$82)))</f>
        <v>#REF!</v>
      </c>
      <c r="AT61" s="60" t="e" cm="1">
        <f t="array" ref="AT61" xml:space="preserve"> IF(($A61-$A$3) &lt;= short_term, SUMPRODUCT($L60:$Q60, TRANSPOSE('Migration Matrix - vol'!E$65:E$70)), SUMPRODUCT($L60:$Q60, TRANSPOSE('Migration Matrix - vol'!E$77:E$82)))</f>
        <v>#REF!</v>
      </c>
      <c r="AU61" s="60" t="e" cm="1">
        <f t="array" ref="AU61" xml:space="preserve"> IF(($A61-$A$3) &lt;= short_term, SUMPRODUCT($L60:$Q60, TRANSPOSE('Migration Matrix - vol'!F$65:F$70)), SUMPRODUCT($L60:$Q60, TRANSPOSE('Migration Matrix - vol'!F$77:F$82)))</f>
        <v>#REF!</v>
      </c>
      <c r="AV61" s="60" t="e" cm="1">
        <f t="array" ref="AV61" xml:space="preserve"> IF(($A61-$A$3) &lt;= short_term, SUMPRODUCT($L60:$Q60, TRANSPOSE('Migration Matrix - vol'!G$65:G$70)), SUMPRODUCT($L60:$Q60, TRANSPOSE('Migration Matrix - vol'!G$77:G$82)))</f>
        <v>#REF!</v>
      </c>
      <c r="AW61" s="60" t="e" cm="1">
        <f t="array" ref="AW61" xml:space="preserve"> IF(($A61-$A$3) &lt;= short_term, SUMPRODUCT($L60:$Q60, TRANSPOSE('Migration Matrix - vol'!H$65:H$70)), SUMPRODUCT($L60:$Q60, TRANSPOSE('Migration Matrix - vol'!H$77:H$82)))</f>
        <v>#REF!</v>
      </c>
    </row>
    <row r="62" spans="1:49">
      <c r="A62">
        <f t="shared" si="2"/>
        <v>2079</v>
      </c>
      <c r="B62" s="40" t="e">
        <f>Population!#REF!</f>
        <v>#REF!</v>
      </c>
      <c r="C62" s="2">
        <v>0.18</v>
      </c>
      <c r="D62" s="2">
        <v>0.15</v>
      </c>
      <c r="E62" s="2">
        <v>0.17</v>
      </c>
      <c r="F62" s="2">
        <v>0.18</v>
      </c>
      <c r="G62" s="2">
        <v>0.15</v>
      </c>
      <c r="H62" s="2">
        <v>0.17</v>
      </c>
      <c r="I62">
        <f t="shared" si="5"/>
        <v>0</v>
      </c>
      <c r="K62" s="52" t="e">
        <f>Population!#REF!</f>
        <v>#REF!</v>
      </c>
      <c r="L62" s="53" t="e" cm="1">
        <f t="array" ref="L62">IF(($A62-$A$3) &lt;= short_term, SUMPRODUCT($L61:$Q61, TRANSPOSE('Migration Matrix - vol'!AF$65:AF$70)), SUMPRODUCT($L61:$Q61, TRANSPOSE('Migration Matrix - vol'!AF$77:AF$82)))+$K61*($B62-1)*C62</f>
        <v>#REF!</v>
      </c>
      <c r="M62" s="53" t="e" cm="1">
        <f t="array" ref="M62">IF(($A62-$A$3) &lt;= short_term, SUMPRODUCT($L61:$Q61, TRANSPOSE('Migration Matrix - vol'!AG$65:AG$70)), SUMPRODUCT($L61:$Q61, TRANSPOSE('Migration Matrix - vol'!AG$77:AG$82)))+$K61*($B62-1)*D62</f>
        <v>#REF!</v>
      </c>
      <c r="N62" s="53" t="e" cm="1">
        <f t="array" ref="N62">IF(($A62-$A$3) &lt;= short_term, SUMPRODUCT($L61:$Q61, TRANSPOSE('Migration Matrix - vol'!AH$65:AH$70)), SUMPRODUCT($L61:$Q61, TRANSPOSE('Migration Matrix - vol'!AH$77:AH$82)))+$K61*($B62-1)*E62</f>
        <v>#REF!</v>
      </c>
      <c r="O62" s="53" t="e" cm="1">
        <f t="array" ref="O62">IF(($A62-$A$3) &lt;= short_term, SUMPRODUCT($L61:$Q61, TRANSPOSE('Migration Matrix - vol'!AI$65:AI$70)), SUMPRODUCT($L61:$Q61, TRANSPOSE('Migration Matrix - vol'!AI$77:AI$82)))+$K61*($B62-1)*F62</f>
        <v>#REF!</v>
      </c>
      <c r="P62" s="53" t="e" cm="1">
        <f t="array" ref="P62">IF(($A62-$A$3) &lt;= short_term, SUMPRODUCT($L61:$Q61, TRANSPOSE('Migration Matrix - vol'!AJ$65:AJ$70)), SUMPRODUCT($L61:$Q61, TRANSPOSE('Migration Matrix - vol'!AJ$77:AJ$82)))+$K61*($B62-1)*G62</f>
        <v>#REF!</v>
      </c>
      <c r="Q62" s="53" t="e" cm="1">
        <f t="array" ref="Q62">IF(($A62-$A$3) &lt;= short_term, SUMPRODUCT($L61:$Q61, TRANSPOSE('Migration Matrix - vol'!AK$65:AK$70)), SUMPRODUCT($L61:$Q61, TRANSPOSE('Migration Matrix - vol'!AK$77:AK$82)))+$K61*($B62-1)*H62</f>
        <v>#REF!</v>
      </c>
      <c r="R62" s="21" t="e">
        <f t="shared" si="7"/>
        <v>#REF!</v>
      </c>
      <c r="T62" s="40" t="e">
        <f t="shared" si="8"/>
        <v>#REF!</v>
      </c>
      <c r="U62" s="40" t="e">
        <f t="shared" si="9"/>
        <v>#REF!</v>
      </c>
      <c r="V62" s="40" t="e">
        <f t="shared" si="10"/>
        <v>#REF!</v>
      </c>
      <c r="W62" s="40" t="e">
        <f t="shared" si="10"/>
        <v>#REF!</v>
      </c>
      <c r="X62" s="40" t="e">
        <f t="shared" si="10"/>
        <v>#REF!</v>
      </c>
      <c r="Y62" s="40" t="e">
        <f t="shared" si="10"/>
        <v>#REF!</v>
      </c>
      <c r="AB62" s="60" t="e" cm="1">
        <f t="array" ref="AB62" xml:space="preserve"> IF(($A62-$A$3) &lt;= short_term, SUMPRODUCT($L61:$Q61, TRANSPOSE('Migration Matrix - vol'!C$65:C$70)), SUMPRODUCT($L61:$Q61, TRANSPOSE('Migration Matrix - vol'!C$77:C$82)))+$K61*($B62-1)*C62</f>
        <v>#REF!</v>
      </c>
      <c r="AC62" s="60" t="e" cm="1">
        <f t="array" ref="AC62" xml:space="preserve"> IF(($A62-$A$3) &lt;= short_term, SUMPRODUCT($L61:$Q61, TRANSPOSE('Migration Matrix - vol'!D$65:D$70)), SUMPRODUCT($L61:$Q61, TRANSPOSE('Migration Matrix - vol'!D$77:D$82)))+$K61*($B62-1)*D62</f>
        <v>#REF!</v>
      </c>
      <c r="AD62" s="60" t="e" cm="1">
        <f t="array" ref="AD62" xml:space="preserve"> IF(($A62-$A$3) &lt;= short_term, SUMPRODUCT($L61:$Q61, TRANSPOSE('Migration Matrix - vol'!E$65:E$70)), SUMPRODUCT($L61:$Q61, TRANSPOSE('Migration Matrix - vol'!E$77:E$82)))+$K61*($B62-1)*E62</f>
        <v>#REF!</v>
      </c>
      <c r="AE62" s="60" t="e" cm="1">
        <f t="array" ref="AE62" xml:space="preserve"> IF(($A62-$A$3) &lt;= short_term, SUMPRODUCT($L61:$Q61, TRANSPOSE('Migration Matrix - vol'!F$65:F$70)), SUMPRODUCT($L61:$Q61, TRANSPOSE('Migration Matrix - vol'!F$77:F$82)))+$K61*($B62-1)*F62</f>
        <v>#REF!</v>
      </c>
      <c r="AF62" s="60" t="e" cm="1">
        <f t="array" ref="AF62" xml:space="preserve"> IF(($A62-$A$3) &lt;= short_term, SUMPRODUCT($L61:$Q61, TRANSPOSE('Migration Matrix - vol'!G$65:G$70)), SUMPRODUCT($L61:$Q61, TRANSPOSE('Migration Matrix - vol'!G$77:G$82)))+$K61*($B62-1)*G62</f>
        <v>#REF!</v>
      </c>
      <c r="AG62" s="60" t="e" cm="1">
        <f t="array" ref="AG62" xml:space="preserve"> IF(($A62-$A$3) &lt;= short_term, SUMPRODUCT($L61:$Q61, TRANSPOSE('Migration Matrix - vol'!H$65:H$70)), SUMPRODUCT($L61:$Q61, TRANSPOSE('Migration Matrix - vol'!H$77:H$82)))+$K61*($B62-1)*H62</f>
        <v>#REF!</v>
      </c>
      <c r="AJ62" s="60" t="e" cm="1">
        <f t="array" ref="AJ62" xml:space="preserve"> L61* IF(($A62-$A$3) &lt;= short_term, 1-INDEX('Migration Matrix - vol'!$AF$65:$AK$70, RIGHT(AJ$2,1), RIGHT(AJ$2,1)), 1-INDEX('Migration Matrix - vol'!$AF$77:$AK$82, RIGHT(AJ$2,1), RIGHT(AJ$2,1)))</f>
        <v>#REF!</v>
      </c>
      <c r="AK62" s="60" t="e" cm="1">
        <f t="array" ref="AK62" xml:space="preserve"> M61* IF(($A62-$A$3) &lt;= short_term, 1-INDEX('Migration Matrix - vol'!$AF$65:$AK$70, RIGHT(AK$2,1), RIGHT(AK$2,1)), 1-INDEX('Migration Matrix - vol'!$AF$77:$AK$82, RIGHT(AK$2,1), RIGHT(AK$2,1)))</f>
        <v>#REF!</v>
      </c>
      <c r="AL62" s="60" t="e" cm="1">
        <f t="array" ref="AL62" xml:space="preserve"> N61* IF(($A62-$A$3) &lt;= short_term, 1-INDEX('Migration Matrix - vol'!$AF$65:$AK$70, RIGHT(AL$2,1), RIGHT(AL$2,1)), 1-INDEX('Migration Matrix - vol'!$AF$77:$AK$82, RIGHT(AL$2,1), RIGHT(AL$2,1)))</f>
        <v>#REF!</v>
      </c>
      <c r="AM62" s="60" t="e" cm="1">
        <f t="array" ref="AM62" xml:space="preserve"> O61* IF(($A62-$A$3) &lt;= short_term, 1-INDEX('Migration Matrix - vol'!$AF$65:$AK$70, RIGHT(AM$2,1), RIGHT(AM$2,1)), 1-INDEX('Migration Matrix - vol'!$AF$77:$AK$82, RIGHT(AM$2,1), RIGHT(AM$2,1)))</f>
        <v>#REF!</v>
      </c>
      <c r="AN62" s="60" t="e" cm="1">
        <f t="array" ref="AN62" xml:space="preserve"> P61* IF(($A62-$A$3) &lt;= short_term, 1-INDEX('Migration Matrix - vol'!$AF$65:$AK$70, RIGHT(AN$2,1), RIGHT(AN$2,1)), 1-INDEX('Migration Matrix - vol'!$AF$77:$AK$82, RIGHT(AN$2,1), RIGHT(AN$2,1)))</f>
        <v>#REF!</v>
      </c>
      <c r="AO62" s="60" t="e" cm="1">
        <f t="array" ref="AO62" xml:space="preserve"> Q61* IF(($A62-$A$3) &lt;= short_term, 1-INDEX('Migration Matrix - vol'!$AF$65:$AK$70, RIGHT(AO$2,1), RIGHT(AO$2,1)), 1-INDEX('Migration Matrix - vol'!$AF$77:$AK$82, RIGHT(AO$2,1), RIGHT(AO$2,1)))</f>
        <v>#REF!</v>
      </c>
      <c r="AP62" s="61" t="e">
        <f t="shared" si="6"/>
        <v>#REF!</v>
      </c>
      <c r="AR62" s="60" t="e" cm="1">
        <f t="array" ref="AR62" xml:space="preserve"> IF(($A62-$A$3) &lt;= short_term, SUMPRODUCT($L61:$Q61, TRANSPOSE('Migration Matrix - vol'!C$65:C$70)), SUMPRODUCT($L61:$Q61, TRANSPOSE('Migration Matrix - vol'!C$77:C$82)))</f>
        <v>#REF!</v>
      </c>
      <c r="AS62" s="60" t="e" cm="1">
        <f t="array" ref="AS62" xml:space="preserve"> IF(($A62-$A$3) &lt;= short_term, SUMPRODUCT($L61:$Q61, TRANSPOSE('Migration Matrix - vol'!D$65:D$70)), SUMPRODUCT($L61:$Q61, TRANSPOSE('Migration Matrix - vol'!D$77:D$82)))</f>
        <v>#REF!</v>
      </c>
      <c r="AT62" s="60" t="e" cm="1">
        <f t="array" ref="AT62" xml:space="preserve"> IF(($A62-$A$3) &lt;= short_term, SUMPRODUCT($L61:$Q61, TRANSPOSE('Migration Matrix - vol'!E$65:E$70)), SUMPRODUCT($L61:$Q61, TRANSPOSE('Migration Matrix - vol'!E$77:E$82)))</f>
        <v>#REF!</v>
      </c>
      <c r="AU62" s="60" t="e" cm="1">
        <f t="array" ref="AU62" xml:space="preserve"> IF(($A62-$A$3) &lt;= short_term, SUMPRODUCT($L61:$Q61, TRANSPOSE('Migration Matrix - vol'!F$65:F$70)), SUMPRODUCT($L61:$Q61, TRANSPOSE('Migration Matrix - vol'!F$77:F$82)))</f>
        <v>#REF!</v>
      </c>
      <c r="AV62" s="60" t="e" cm="1">
        <f t="array" ref="AV62" xml:space="preserve"> IF(($A62-$A$3) &lt;= short_term, SUMPRODUCT($L61:$Q61, TRANSPOSE('Migration Matrix - vol'!G$65:G$70)), SUMPRODUCT($L61:$Q61, TRANSPOSE('Migration Matrix - vol'!G$77:G$82)))</f>
        <v>#REF!</v>
      </c>
      <c r="AW62" s="60" t="e" cm="1">
        <f t="array" ref="AW62" xml:space="preserve"> IF(($A62-$A$3) &lt;= short_term, SUMPRODUCT($L61:$Q61, TRANSPOSE('Migration Matrix - vol'!H$65:H$70)), SUMPRODUCT($L61:$Q61, TRANSPOSE('Migration Matrix - vol'!H$77:H$82)))</f>
        <v>#REF!</v>
      </c>
    </row>
    <row r="63" spans="1:49">
      <c r="A63">
        <f t="shared" si="2"/>
        <v>2080</v>
      </c>
      <c r="B63" s="40" t="e">
        <f>Population!#REF!</f>
        <v>#REF!</v>
      </c>
      <c r="C63" s="2">
        <v>0.18</v>
      </c>
      <c r="D63" s="2">
        <v>0.15</v>
      </c>
      <c r="E63" s="2">
        <v>0.17</v>
      </c>
      <c r="F63" s="2">
        <v>0.18</v>
      </c>
      <c r="G63" s="2">
        <v>0.15</v>
      </c>
      <c r="H63" s="2">
        <v>0.17</v>
      </c>
      <c r="I63">
        <f t="shared" si="5"/>
        <v>0</v>
      </c>
      <c r="K63" s="52" t="e">
        <f>Population!#REF!</f>
        <v>#REF!</v>
      </c>
      <c r="L63" s="53" t="e" cm="1">
        <f t="array" ref="L63">IF(($A63-$A$3) &lt;= short_term, SUMPRODUCT($L62:$Q62, TRANSPOSE('Migration Matrix - vol'!AF$65:AF$70)), SUMPRODUCT($L62:$Q62, TRANSPOSE('Migration Matrix - vol'!AF$77:AF$82)))+$K62*($B63-1)*C63</f>
        <v>#REF!</v>
      </c>
      <c r="M63" s="53" t="e" cm="1">
        <f t="array" ref="M63">IF(($A63-$A$3) &lt;= short_term, SUMPRODUCT($L62:$Q62, TRANSPOSE('Migration Matrix - vol'!AG$65:AG$70)), SUMPRODUCT($L62:$Q62, TRANSPOSE('Migration Matrix - vol'!AG$77:AG$82)))+$K62*($B63-1)*D63</f>
        <v>#REF!</v>
      </c>
      <c r="N63" s="53" t="e" cm="1">
        <f t="array" ref="N63">IF(($A63-$A$3) &lt;= short_term, SUMPRODUCT($L62:$Q62, TRANSPOSE('Migration Matrix - vol'!AH$65:AH$70)), SUMPRODUCT($L62:$Q62, TRANSPOSE('Migration Matrix - vol'!AH$77:AH$82)))+$K62*($B63-1)*E63</f>
        <v>#REF!</v>
      </c>
      <c r="O63" s="53" t="e" cm="1">
        <f t="array" ref="O63">IF(($A63-$A$3) &lt;= short_term, SUMPRODUCT($L62:$Q62, TRANSPOSE('Migration Matrix - vol'!AI$65:AI$70)), SUMPRODUCT($L62:$Q62, TRANSPOSE('Migration Matrix - vol'!AI$77:AI$82)))+$K62*($B63-1)*F63</f>
        <v>#REF!</v>
      </c>
      <c r="P63" s="53" t="e" cm="1">
        <f t="array" ref="P63">IF(($A63-$A$3) &lt;= short_term, SUMPRODUCT($L62:$Q62, TRANSPOSE('Migration Matrix - vol'!AJ$65:AJ$70)), SUMPRODUCT($L62:$Q62, TRANSPOSE('Migration Matrix - vol'!AJ$77:AJ$82)))+$K62*($B63-1)*G63</f>
        <v>#REF!</v>
      </c>
      <c r="Q63" s="53" t="e" cm="1">
        <f t="array" ref="Q63">IF(($A63-$A$3) &lt;= short_term, SUMPRODUCT($L62:$Q62, TRANSPOSE('Migration Matrix - vol'!AK$65:AK$70)), SUMPRODUCT($L62:$Q62, TRANSPOSE('Migration Matrix - vol'!AK$77:AK$82)))+$K62*($B63-1)*H63</f>
        <v>#REF!</v>
      </c>
      <c r="R63" s="21" t="e">
        <f t="shared" si="7"/>
        <v>#REF!</v>
      </c>
      <c r="T63" s="40" t="e">
        <f t="shared" si="8"/>
        <v>#REF!</v>
      </c>
      <c r="U63" s="40" t="e">
        <f t="shared" si="9"/>
        <v>#REF!</v>
      </c>
      <c r="V63" s="40" t="e">
        <f t="shared" si="10"/>
        <v>#REF!</v>
      </c>
      <c r="W63" s="40" t="e">
        <f t="shared" si="10"/>
        <v>#REF!</v>
      </c>
      <c r="X63" s="40" t="e">
        <f t="shared" si="10"/>
        <v>#REF!</v>
      </c>
      <c r="Y63" s="40" t="e">
        <f t="shared" si="10"/>
        <v>#REF!</v>
      </c>
      <c r="AB63" s="60" t="e" cm="1">
        <f t="array" ref="AB63" xml:space="preserve"> IF(($A63-$A$3) &lt;= short_term, SUMPRODUCT($L62:$Q62, TRANSPOSE('Migration Matrix - vol'!C$65:C$70)), SUMPRODUCT($L62:$Q62, TRANSPOSE('Migration Matrix - vol'!C$77:C$82)))+$K62*($B63-1)*C63</f>
        <v>#REF!</v>
      </c>
      <c r="AC63" s="60" t="e" cm="1">
        <f t="array" ref="AC63" xml:space="preserve"> IF(($A63-$A$3) &lt;= short_term, SUMPRODUCT($L62:$Q62, TRANSPOSE('Migration Matrix - vol'!D$65:D$70)), SUMPRODUCT($L62:$Q62, TRANSPOSE('Migration Matrix - vol'!D$77:D$82)))+$K62*($B63-1)*D63</f>
        <v>#REF!</v>
      </c>
      <c r="AD63" s="60" t="e" cm="1">
        <f t="array" ref="AD63" xml:space="preserve"> IF(($A63-$A$3) &lt;= short_term, SUMPRODUCT($L62:$Q62, TRANSPOSE('Migration Matrix - vol'!E$65:E$70)), SUMPRODUCT($L62:$Q62, TRANSPOSE('Migration Matrix - vol'!E$77:E$82)))+$K62*($B63-1)*E63</f>
        <v>#REF!</v>
      </c>
      <c r="AE63" s="60" t="e" cm="1">
        <f t="array" ref="AE63" xml:space="preserve"> IF(($A63-$A$3) &lt;= short_term, SUMPRODUCT($L62:$Q62, TRANSPOSE('Migration Matrix - vol'!F$65:F$70)), SUMPRODUCT($L62:$Q62, TRANSPOSE('Migration Matrix - vol'!F$77:F$82)))+$K62*($B63-1)*F63</f>
        <v>#REF!</v>
      </c>
      <c r="AF63" s="60" t="e" cm="1">
        <f t="array" ref="AF63" xml:space="preserve"> IF(($A63-$A$3) &lt;= short_term, SUMPRODUCT($L62:$Q62, TRANSPOSE('Migration Matrix - vol'!G$65:G$70)), SUMPRODUCT($L62:$Q62, TRANSPOSE('Migration Matrix - vol'!G$77:G$82)))+$K62*($B63-1)*G63</f>
        <v>#REF!</v>
      </c>
      <c r="AG63" s="60" t="e" cm="1">
        <f t="array" ref="AG63" xml:space="preserve"> IF(($A63-$A$3) &lt;= short_term, SUMPRODUCT($L62:$Q62, TRANSPOSE('Migration Matrix - vol'!H$65:H$70)), SUMPRODUCT($L62:$Q62, TRANSPOSE('Migration Matrix - vol'!H$77:H$82)))+$K62*($B63-1)*H63</f>
        <v>#REF!</v>
      </c>
      <c r="AJ63" s="60" t="e" cm="1">
        <f t="array" ref="AJ63" xml:space="preserve"> L62* IF(($A63-$A$3) &lt;= short_term, 1-INDEX('Migration Matrix - vol'!$AF$65:$AK$70, RIGHT(AJ$2,1), RIGHT(AJ$2,1)), 1-INDEX('Migration Matrix - vol'!$AF$77:$AK$82, RIGHT(AJ$2,1), RIGHT(AJ$2,1)))</f>
        <v>#REF!</v>
      </c>
      <c r="AK63" s="60" t="e" cm="1">
        <f t="array" ref="AK63" xml:space="preserve"> M62* IF(($A63-$A$3) &lt;= short_term, 1-INDEX('Migration Matrix - vol'!$AF$65:$AK$70, RIGHT(AK$2,1), RIGHT(AK$2,1)), 1-INDEX('Migration Matrix - vol'!$AF$77:$AK$82, RIGHT(AK$2,1), RIGHT(AK$2,1)))</f>
        <v>#REF!</v>
      </c>
      <c r="AL63" s="60" t="e" cm="1">
        <f t="array" ref="AL63" xml:space="preserve"> N62* IF(($A63-$A$3) &lt;= short_term, 1-INDEX('Migration Matrix - vol'!$AF$65:$AK$70, RIGHT(AL$2,1), RIGHT(AL$2,1)), 1-INDEX('Migration Matrix - vol'!$AF$77:$AK$82, RIGHT(AL$2,1), RIGHT(AL$2,1)))</f>
        <v>#REF!</v>
      </c>
      <c r="AM63" s="60" t="e" cm="1">
        <f t="array" ref="AM63" xml:space="preserve"> O62* IF(($A63-$A$3) &lt;= short_term, 1-INDEX('Migration Matrix - vol'!$AF$65:$AK$70, RIGHT(AM$2,1), RIGHT(AM$2,1)), 1-INDEX('Migration Matrix - vol'!$AF$77:$AK$82, RIGHT(AM$2,1), RIGHT(AM$2,1)))</f>
        <v>#REF!</v>
      </c>
      <c r="AN63" s="60" t="e" cm="1">
        <f t="array" ref="AN63" xml:space="preserve"> P62* IF(($A63-$A$3) &lt;= short_term, 1-INDEX('Migration Matrix - vol'!$AF$65:$AK$70, RIGHT(AN$2,1), RIGHT(AN$2,1)), 1-INDEX('Migration Matrix - vol'!$AF$77:$AK$82, RIGHT(AN$2,1), RIGHT(AN$2,1)))</f>
        <v>#REF!</v>
      </c>
      <c r="AO63" s="60" t="e" cm="1">
        <f t="array" ref="AO63" xml:space="preserve"> Q62* IF(($A63-$A$3) &lt;= short_term, 1-INDEX('Migration Matrix - vol'!$AF$65:$AK$70, RIGHT(AO$2,1), RIGHT(AO$2,1)), 1-INDEX('Migration Matrix - vol'!$AF$77:$AK$82, RIGHT(AO$2,1), RIGHT(AO$2,1)))</f>
        <v>#REF!</v>
      </c>
      <c r="AP63" s="61" t="e">
        <f t="shared" si="6"/>
        <v>#REF!</v>
      </c>
      <c r="AR63" s="60" t="e" cm="1">
        <f t="array" ref="AR63" xml:space="preserve"> IF(($A63-$A$3) &lt;= short_term, SUMPRODUCT($L62:$Q62, TRANSPOSE('Migration Matrix - vol'!C$65:C$70)), SUMPRODUCT($L62:$Q62, TRANSPOSE('Migration Matrix - vol'!C$77:C$82)))</f>
        <v>#REF!</v>
      </c>
      <c r="AS63" s="60" t="e" cm="1">
        <f t="array" ref="AS63" xml:space="preserve"> IF(($A63-$A$3) &lt;= short_term, SUMPRODUCT($L62:$Q62, TRANSPOSE('Migration Matrix - vol'!D$65:D$70)), SUMPRODUCT($L62:$Q62, TRANSPOSE('Migration Matrix - vol'!D$77:D$82)))</f>
        <v>#REF!</v>
      </c>
      <c r="AT63" s="60" t="e" cm="1">
        <f t="array" ref="AT63" xml:space="preserve"> IF(($A63-$A$3) &lt;= short_term, SUMPRODUCT($L62:$Q62, TRANSPOSE('Migration Matrix - vol'!E$65:E$70)), SUMPRODUCT($L62:$Q62, TRANSPOSE('Migration Matrix - vol'!E$77:E$82)))</f>
        <v>#REF!</v>
      </c>
      <c r="AU63" s="60" t="e" cm="1">
        <f t="array" ref="AU63" xml:space="preserve"> IF(($A63-$A$3) &lt;= short_term, SUMPRODUCT($L62:$Q62, TRANSPOSE('Migration Matrix - vol'!F$65:F$70)), SUMPRODUCT($L62:$Q62, TRANSPOSE('Migration Matrix - vol'!F$77:F$82)))</f>
        <v>#REF!</v>
      </c>
      <c r="AV63" s="60" t="e" cm="1">
        <f t="array" ref="AV63" xml:space="preserve"> IF(($A63-$A$3) &lt;= short_term, SUMPRODUCT($L62:$Q62, TRANSPOSE('Migration Matrix - vol'!G$65:G$70)), SUMPRODUCT($L62:$Q62, TRANSPOSE('Migration Matrix - vol'!G$77:G$82)))</f>
        <v>#REF!</v>
      </c>
      <c r="AW63" s="60" t="e" cm="1">
        <f t="array" ref="AW63" xml:space="preserve"> IF(($A63-$A$3) &lt;= short_term, SUMPRODUCT($L62:$Q62, TRANSPOSE('Migration Matrix - vol'!H$65:H$70)), SUMPRODUCT($L62:$Q62, TRANSPOSE('Migration Matrix - vol'!H$77:H$82)))</f>
        <v>#REF!</v>
      </c>
    </row>
    <row r="64" spans="1:49">
      <c r="A64">
        <f t="shared" si="2"/>
        <v>2081</v>
      </c>
      <c r="B64" s="40" t="e">
        <f>Population!#REF!</f>
        <v>#REF!</v>
      </c>
      <c r="C64" s="2">
        <v>0.18</v>
      </c>
      <c r="D64" s="2">
        <v>0.15</v>
      </c>
      <c r="E64" s="2">
        <v>0.17</v>
      </c>
      <c r="F64" s="2">
        <v>0.18</v>
      </c>
      <c r="G64" s="2">
        <v>0.15</v>
      </c>
      <c r="H64" s="2">
        <v>0.17</v>
      </c>
      <c r="I64">
        <f t="shared" si="5"/>
        <v>0</v>
      </c>
      <c r="K64" s="52" t="e">
        <f>Population!#REF!</f>
        <v>#REF!</v>
      </c>
      <c r="L64" s="53" t="e" cm="1">
        <f t="array" ref="L64">IF(($A64-$A$3) &lt;= short_term, SUMPRODUCT($L63:$Q63, TRANSPOSE('Migration Matrix - vol'!AF$65:AF$70)), SUMPRODUCT($L63:$Q63, TRANSPOSE('Migration Matrix - vol'!AF$77:AF$82)))+$K63*($B64-1)*C64</f>
        <v>#REF!</v>
      </c>
      <c r="M64" s="53" t="e" cm="1">
        <f t="array" ref="M64">IF(($A64-$A$3) &lt;= short_term, SUMPRODUCT($L63:$Q63, TRANSPOSE('Migration Matrix - vol'!AG$65:AG$70)), SUMPRODUCT($L63:$Q63, TRANSPOSE('Migration Matrix - vol'!AG$77:AG$82)))+$K63*($B64-1)*D64</f>
        <v>#REF!</v>
      </c>
      <c r="N64" s="53" t="e" cm="1">
        <f t="array" ref="N64">IF(($A64-$A$3) &lt;= short_term, SUMPRODUCT($L63:$Q63, TRANSPOSE('Migration Matrix - vol'!AH$65:AH$70)), SUMPRODUCT($L63:$Q63, TRANSPOSE('Migration Matrix - vol'!AH$77:AH$82)))+$K63*($B64-1)*E64</f>
        <v>#REF!</v>
      </c>
      <c r="O64" s="53" t="e" cm="1">
        <f t="array" ref="O64">IF(($A64-$A$3) &lt;= short_term, SUMPRODUCT($L63:$Q63, TRANSPOSE('Migration Matrix - vol'!AI$65:AI$70)), SUMPRODUCT($L63:$Q63, TRANSPOSE('Migration Matrix - vol'!AI$77:AI$82)))+$K63*($B64-1)*F64</f>
        <v>#REF!</v>
      </c>
      <c r="P64" s="53" t="e" cm="1">
        <f t="array" ref="P64">IF(($A64-$A$3) &lt;= short_term, SUMPRODUCT($L63:$Q63, TRANSPOSE('Migration Matrix - vol'!AJ$65:AJ$70)), SUMPRODUCT($L63:$Q63, TRANSPOSE('Migration Matrix - vol'!AJ$77:AJ$82)))+$K63*($B64-1)*G64</f>
        <v>#REF!</v>
      </c>
      <c r="Q64" s="53" t="e" cm="1">
        <f t="array" ref="Q64">IF(($A64-$A$3) &lt;= short_term, SUMPRODUCT($L63:$Q63, TRANSPOSE('Migration Matrix - vol'!AK$65:AK$70)), SUMPRODUCT($L63:$Q63, TRANSPOSE('Migration Matrix - vol'!AK$77:AK$82)))+$K63*($B64-1)*H64</f>
        <v>#REF!</v>
      </c>
      <c r="R64" s="21" t="e">
        <f t="shared" si="7"/>
        <v>#REF!</v>
      </c>
      <c r="T64" s="40" t="e">
        <f t="shared" si="8"/>
        <v>#REF!</v>
      </c>
      <c r="U64" s="40" t="e">
        <f t="shared" si="9"/>
        <v>#REF!</v>
      </c>
      <c r="V64" s="40" t="e">
        <f t="shared" si="10"/>
        <v>#REF!</v>
      </c>
      <c r="W64" s="40" t="e">
        <f t="shared" si="10"/>
        <v>#REF!</v>
      </c>
      <c r="X64" s="40" t="e">
        <f t="shared" si="10"/>
        <v>#REF!</v>
      </c>
      <c r="Y64" s="40" t="e">
        <f t="shared" si="10"/>
        <v>#REF!</v>
      </c>
      <c r="AB64" s="60" t="e" cm="1">
        <f t="array" ref="AB64" xml:space="preserve"> IF(($A64-$A$3) &lt;= short_term, SUMPRODUCT($L63:$Q63, TRANSPOSE('Migration Matrix - vol'!C$65:C$70)), SUMPRODUCT($L63:$Q63, TRANSPOSE('Migration Matrix - vol'!C$77:C$82)))+$K63*($B64-1)*C64</f>
        <v>#REF!</v>
      </c>
      <c r="AC64" s="60" t="e" cm="1">
        <f t="array" ref="AC64" xml:space="preserve"> IF(($A64-$A$3) &lt;= short_term, SUMPRODUCT($L63:$Q63, TRANSPOSE('Migration Matrix - vol'!D$65:D$70)), SUMPRODUCT($L63:$Q63, TRANSPOSE('Migration Matrix - vol'!D$77:D$82)))+$K63*($B64-1)*D64</f>
        <v>#REF!</v>
      </c>
      <c r="AD64" s="60" t="e" cm="1">
        <f t="array" ref="AD64" xml:space="preserve"> IF(($A64-$A$3) &lt;= short_term, SUMPRODUCT($L63:$Q63, TRANSPOSE('Migration Matrix - vol'!E$65:E$70)), SUMPRODUCT($L63:$Q63, TRANSPOSE('Migration Matrix - vol'!E$77:E$82)))+$K63*($B64-1)*E64</f>
        <v>#REF!</v>
      </c>
      <c r="AE64" s="60" t="e" cm="1">
        <f t="array" ref="AE64" xml:space="preserve"> IF(($A64-$A$3) &lt;= short_term, SUMPRODUCT($L63:$Q63, TRANSPOSE('Migration Matrix - vol'!F$65:F$70)), SUMPRODUCT($L63:$Q63, TRANSPOSE('Migration Matrix - vol'!F$77:F$82)))+$K63*($B64-1)*F64</f>
        <v>#REF!</v>
      </c>
      <c r="AF64" s="60" t="e" cm="1">
        <f t="array" ref="AF64" xml:space="preserve"> IF(($A64-$A$3) &lt;= short_term, SUMPRODUCT($L63:$Q63, TRANSPOSE('Migration Matrix - vol'!G$65:G$70)), SUMPRODUCT($L63:$Q63, TRANSPOSE('Migration Matrix - vol'!G$77:G$82)))+$K63*($B64-1)*G64</f>
        <v>#REF!</v>
      </c>
      <c r="AG64" s="60" t="e" cm="1">
        <f t="array" ref="AG64" xml:space="preserve"> IF(($A64-$A$3) &lt;= short_term, SUMPRODUCT($L63:$Q63, TRANSPOSE('Migration Matrix - vol'!H$65:H$70)), SUMPRODUCT($L63:$Q63, TRANSPOSE('Migration Matrix - vol'!H$77:H$82)))+$K63*($B64-1)*H64</f>
        <v>#REF!</v>
      </c>
      <c r="AJ64" s="60" t="e" cm="1">
        <f t="array" ref="AJ64" xml:space="preserve"> L63* IF(($A64-$A$3) &lt;= short_term, 1-INDEX('Migration Matrix - vol'!$AF$65:$AK$70, RIGHT(AJ$2,1), RIGHT(AJ$2,1)), 1-INDEX('Migration Matrix - vol'!$AF$77:$AK$82, RIGHT(AJ$2,1), RIGHT(AJ$2,1)))</f>
        <v>#REF!</v>
      </c>
      <c r="AK64" s="60" t="e" cm="1">
        <f t="array" ref="AK64" xml:space="preserve"> M63* IF(($A64-$A$3) &lt;= short_term, 1-INDEX('Migration Matrix - vol'!$AF$65:$AK$70, RIGHT(AK$2,1), RIGHT(AK$2,1)), 1-INDEX('Migration Matrix - vol'!$AF$77:$AK$82, RIGHT(AK$2,1), RIGHT(AK$2,1)))</f>
        <v>#REF!</v>
      </c>
      <c r="AL64" s="60" t="e" cm="1">
        <f t="array" ref="AL64" xml:space="preserve"> N63* IF(($A64-$A$3) &lt;= short_term, 1-INDEX('Migration Matrix - vol'!$AF$65:$AK$70, RIGHT(AL$2,1), RIGHT(AL$2,1)), 1-INDEX('Migration Matrix - vol'!$AF$77:$AK$82, RIGHT(AL$2,1), RIGHT(AL$2,1)))</f>
        <v>#REF!</v>
      </c>
      <c r="AM64" s="60" t="e" cm="1">
        <f t="array" ref="AM64" xml:space="preserve"> O63* IF(($A64-$A$3) &lt;= short_term, 1-INDEX('Migration Matrix - vol'!$AF$65:$AK$70, RIGHT(AM$2,1), RIGHT(AM$2,1)), 1-INDEX('Migration Matrix - vol'!$AF$77:$AK$82, RIGHT(AM$2,1), RIGHT(AM$2,1)))</f>
        <v>#REF!</v>
      </c>
      <c r="AN64" s="60" t="e" cm="1">
        <f t="array" ref="AN64" xml:space="preserve"> P63* IF(($A64-$A$3) &lt;= short_term, 1-INDEX('Migration Matrix - vol'!$AF$65:$AK$70, RIGHT(AN$2,1), RIGHT(AN$2,1)), 1-INDEX('Migration Matrix - vol'!$AF$77:$AK$82, RIGHT(AN$2,1), RIGHT(AN$2,1)))</f>
        <v>#REF!</v>
      </c>
      <c r="AO64" s="60" t="e" cm="1">
        <f t="array" ref="AO64" xml:space="preserve"> Q63* IF(($A64-$A$3) &lt;= short_term, 1-INDEX('Migration Matrix - vol'!$AF$65:$AK$70, RIGHT(AO$2,1), RIGHT(AO$2,1)), 1-INDEX('Migration Matrix - vol'!$AF$77:$AK$82, RIGHT(AO$2,1), RIGHT(AO$2,1)))</f>
        <v>#REF!</v>
      </c>
      <c r="AP64" s="61" t="e">
        <f t="shared" si="6"/>
        <v>#REF!</v>
      </c>
      <c r="AR64" s="60" t="e" cm="1">
        <f t="array" ref="AR64" xml:space="preserve"> IF(($A64-$A$3) &lt;= short_term, SUMPRODUCT($L63:$Q63, TRANSPOSE('Migration Matrix - vol'!C$65:C$70)), SUMPRODUCT($L63:$Q63, TRANSPOSE('Migration Matrix - vol'!C$77:C$82)))</f>
        <v>#REF!</v>
      </c>
      <c r="AS64" s="60" t="e" cm="1">
        <f t="array" ref="AS64" xml:space="preserve"> IF(($A64-$A$3) &lt;= short_term, SUMPRODUCT($L63:$Q63, TRANSPOSE('Migration Matrix - vol'!D$65:D$70)), SUMPRODUCT($L63:$Q63, TRANSPOSE('Migration Matrix - vol'!D$77:D$82)))</f>
        <v>#REF!</v>
      </c>
      <c r="AT64" s="60" t="e" cm="1">
        <f t="array" ref="AT64" xml:space="preserve"> IF(($A64-$A$3) &lt;= short_term, SUMPRODUCT($L63:$Q63, TRANSPOSE('Migration Matrix - vol'!E$65:E$70)), SUMPRODUCT($L63:$Q63, TRANSPOSE('Migration Matrix - vol'!E$77:E$82)))</f>
        <v>#REF!</v>
      </c>
      <c r="AU64" s="60" t="e" cm="1">
        <f t="array" ref="AU64" xml:space="preserve"> IF(($A64-$A$3) &lt;= short_term, SUMPRODUCT($L63:$Q63, TRANSPOSE('Migration Matrix - vol'!F$65:F$70)), SUMPRODUCT($L63:$Q63, TRANSPOSE('Migration Matrix - vol'!F$77:F$82)))</f>
        <v>#REF!</v>
      </c>
      <c r="AV64" s="60" t="e" cm="1">
        <f t="array" ref="AV64" xml:space="preserve"> IF(($A64-$A$3) &lt;= short_term, SUMPRODUCT($L63:$Q63, TRANSPOSE('Migration Matrix - vol'!G$65:G$70)), SUMPRODUCT($L63:$Q63, TRANSPOSE('Migration Matrix - vol'!G$77:G$82)))</f>
        <v>#REF!</v>
      </c>
      <c r="AW64" s="60" t="e" cm="1">
        <f t="array" ref="AW64" xml:space="preserve"> IF(($A64-$A$3) &lt;= short_term, SUMPRODUCT($L63:$Q63, TRANSPOSE('Migration Matrix - vol'!H$65:H$70)), SUMPRODUCT($L63:$Q63, TRANSPOSE('Migration Matrix - vol'!H$77:H$82)))</f>
        <v>#REF!</v>
      </c>
    </row>
    <row r="65" spans="1:49">
      <c r="A65">
        <f t="shared" si="2"/>
        <v>2082</v>
      </c>
      <c r="B65" s="40" t="e">
        <f>Population!#REF!</f>
        <v>#REF!</v>
      </c>
      <c r="C65" s="2">
        <v>0.18</v>
      </c>
      <c r="D65" s="2">
        <v>0.15</v>
      </c>
      <c r="E65" s="2">
        <v>0.17</v>
      </c>
      <c r="F65" s="2">
        <v>0.18</v>
      </c>
      <c r="G65" s="2">
        <v>0.15</v>
      </c>
      <c r="H65" s="2">
        <v>0.17</v>
      </c>
      <c r="I65">
        <f t="shared" si="5"/>
        <v>0</v>
      </c>
      <c r="K65" s="52" t="e">
        <f>Population!#REF!</f>
        <v>#REF!</v>
      </c>
      <c r="L65" s="53" t="e" cm="1">
        <f t="array" ref="L65">IF(($A65-$A$3) &lt;= short_term, SUMPRODUCT($L64:$Q64, TRANSPOSE('Migration Matrix - vol'!AF$65:AF$70)), SUMPRODUCT($L64:$Q64, TRANSPOSE('Migration Matrix - vol'!AF$77:AF$82)))+$K64*($B65-1)*C65</f>
        <v>#REF!</v>
      </c>
      <c r="M65" s="53" t="e" cm="1">
        <f t="array" ref="M65">IF(($A65-$A$3) &lt;= short_term, SUMPRODUCT($L64:$Q64, TRANSPOSE('Migration Matrix - vol'!AG$65:AG$70)), SUMPRODUCT($L64:$Q64, TRANSPOSE('Migration Matrix - vol'!AG$77:AG$82)))+$K64*($B65-1)*D65</f>
        <v>#REF!</v>
      </c>
      <c r="N65" s="53" t="e" cm="1">
        <f t="array" ref="N65">IF(($A65-$A$3) &lt;= short_term, SUMPRODUCT($L64:$Q64, TRANSPOSE('Migration Matrix - vol'!AH$65:AH$70)), SUMPRODUCT($L64:$Q64, TRANSPOSE('Migration Matrix - vol'!AH$77:AH$82)))+$K64*($B65-1)*E65</f>
        <v>#REF!</v>
      </c>
      <c r="O65" s="53" t="e" cm="1">
        <f t="array" ref="O65">IF(($A65-$A$3) &lt;= short_term, SUMPRODUCT($L64:$Q64, TRANSPOSE('Migration Matrix - vol'!AI$65:AI$70)), SUMPRODUCT($L64:$Q64, TRANSPOSE('Migration Matrix - vol'!AI$77:AI$82)))+$K64*($B65-1)*F65</f>
        <v>#REF!</v>
      </c>
      <c r="P65" s="53" t="e" cm="1">
        <f t="array" ref="P65">IF(($A65-$A$3) &lt;= short_term, SUMPRODUCT($L64:$Q64, TRANSPOSE('Migration Matrix - vol'!AJ$65:AJ$70)), SUMPRODUCT($L64:$Q64, TRANSPOSE('Migration Matrix - vol'!AJ$77:AJ$82)))+$K64*($B65-1)*G65</f>
        <v>#REF!</v>
      </c>
      <c r="Q65" s="53" t="e" cm="1">
        <f t="array" ref="Q65">IF(($A65-$A$3) &lt;= short_term, SUMPRODUCT($L64:$Q64, TRANSPOSE('Migration Matrix - vol'!AK$65:AK$70)), SUMPRODUCT($L64:$Q64, TRANSPOSE('Migration Matrix - vol'!AK$77:AK$82)))+$K64*($B65-1)*H65</f>
        <v>#REF!</v>
      </c>
      <c r="R65" s="21" t="e">
        <f t="shared" si="7"/>
        <v>#REF!</v>
      </c>
      <c r="T65" s="40" t="e">
        <f t="shared" si="8"/>
        <v>#REF!</v>
      </c>
      <c r="U65" s="40" t="e">
        <f t="shared" si="9"/>
        <v>#REF!</v>
      </c>
      <c r="V65" s="40" t="e">
        <f t="shared" si="10"/>
        <v>#REF!</v>
      </c>
      <c r="W65" s="40" t="e">
        <f t="shared" si="10"/>
        <v>#REF!</v>
      </c>
      <c r="X65" s="40" t="e">
        <f t="shared" si="10"/>
        <v>#REF!</v>
      </c>
      <c r="Y65" s="40" t="e">
        <f t="shared" si="10"/>
        <v>#REF!</v>
      </c>
      <c r="AB65" s="60" t="e" cm="1">
        <f t="array" ref="AB65" xml:space="preserve"> IF(($A65-$A$3) &lt;= short_term, SUMPRODUCT($L64:$Q64, TRANSPOSE('Migration Matrix - vol'!C$65:C$70)), SUMPRODUCT($L64:$Q64, TRANSPOSE('Migration Matrix - vol'!C$77:C$82)))+$K64*($B65-1)*C65</f>
        <v>#REF!</v>
      </c>
      <c r="AC65" s="60" t="e" cm="1">
        <f t="array" ref="AC65" xml:space="preserve"> IF(($A65-$A$3) &lt;= short_term, SUMPRODUCT($L64:$Q64, TRANSPOSE('Migration Matrix - vol'!D$65:D$70)), SUMPRODUCT($L64:$Q64, TRANSPOSE('Migration Matrix - vol'!D$77:D$82)))+$K64*($B65-1)*D65</f>
        <v>#REF!</v>
      </c>
      <c r="AD65" s="60" t="e" cm="1">
        <f t="array" ref="AD65" xml:space="preserve"> IF(($A65-$A$3) &lt;= short_term, SUMPRODUCT($L64:$Q64, TRANSPOSE('Migration Matrix - vol'!E$65:E$70)), SUMPRODUCT($L64:$Q64, TRANSPOSE('Migration Matrix - vol'!E$77:E$82)))+$K64*($B65-1)*E65</f>
        <v>#REF!</v>
      </c>
      <c r="AE65" s="60" t="e" cm="1">
        <f t="array" ref="AE65" xml:space="preserve"> IF(($A65-$A$3) &lt;= short_term, SUMPRODUCT($L64:$Q64, TRANSPOSE('Migration Matrix - vol'!F$65:F$70)), SUMPRODUCT($L64:$Q64, TRANSPOSE('Migration Matrix - vol'!F$77:F$82)))+$K64*($B65-1)*F65</f>
        <v>#REF!</v>
      </c>
      <c r="AF65" s="60" t="e" cm="1">
        <f t="array" ref="AF65" xml:space="preserve"> IF(($A65-$A$3) &lt;= short_term, SUMPRODUCT($L64:$Q64, TRANSPOSE('Migration Matrix - vol'!G$65:G$70)), SUMPRODUCT($L64:$Q64, TRANSPOSE('Migration Matrix - vol'!G$77:G$82)))+$K64*($B65-1)*G65</f>
        <v>#REF!</v>
      </c>
      <c r="AG65" s="60" t="e" cm="1">
        <f t="array" ref="AG65" xml:space="preserve"> IF(($A65-$A$3) &lt;= short_term, SUMPRODUCT($L64:$Q64, TRANSPOSE('Migration Matrix - vol'!H$65:H$70)), SUMPRODUCT($L64:$Q64, TRANSPOSE('Migration Matrix - vol'!H$77:H$82)))+$K64*($B65-1)*H65</f>
        <v>#REF!</v>
      </c>
      <c r="AJ65" s="60" t="e" cm="1">
        <f t="array" ref="AJ65" xml:space="preserve"> L64* IF(($A65-$A$3) &lt;= short_term, 1-INDEX('Migration Matrix - vol'!$AF$65:$AK$70, RIGHT(AJ$2,1), RIGHT(AJ$2,1)), 1-INDEX('Migration Matrix - vol'!$AF$77:$AK$82, RIGHT(AJ$2,1), RIGHT(AJ$2,1)))</f>
        <v>#REF!</v>
      </c>
      <c r="AK65" s="60" t="e" cm="1">
        <f t="array" ref="AK65" xml:space="preserve"> M64* IF(($A65-$A$3) &lt;= short_term, 1-INDEX('Migration Matrix - vol'!$AF$65:$AK$70, RIGHT(AK$2,1), RIGHT(AK$2,1)), 1-INDEX('Migration Matrix - vol'!$AF$77:$AK$82, RIGHT(AK$2,1), RIGHT(AK$2,1)))</f>
        <v>#REF!</v>
      </c>
      <c r="AL65" s="60" t="e" cm="1">
        <f t="array" ref="AL65" xml:space="preserve"> N64* IF(($A65-$A$3) &lt;= short_term, 1-INDEX('Migration Matrix - vol'!$AF$65:$AK$70, RIGHT(AL$2,1), RIGHT(AL$2,1)), 1-INDEX('Migration Matrix - vol'!$AF$77:$AK$82, RIGHT(AL$2,1), RIGHT(AL$2,1)))</f>
        <v>#REF!</v>
      </c>
      <c r="AM65" s="60" t="e" cm="1">
        <f t="array" ref="AM65" xml:space="preserve"> O64* IF(($A65-$A$3) &lt;= short_term, 1-INDEX('Migration Matrix - vol'!$AF$65:$AK$70, RIGHT(AM$2,1), RIGHT(AM$2,1)), 1-INDEX('Migration Matrix - vol'!$AF$77:$AK$82, RIGHT(AM$2,1), RIGHT(AM$2,1)))</f>
        <v>#REF!</v>
      </c>
      <c r="AN65" s="60" t="e" cm="1">
        <f t="array" ref="AN65" xml:space="preserve"> P64* IF(($A65-$A$3) &lt;= short_term, 1-INDEX('Migration Matrix - vol'!$AF$65:$AK$70, RIGHT(AN$2,1), RIGHT(AN$2,1)), 1-INDEX('Migration Matrix - vol'!$AF$77:$AK$82, RIGHT(AN$2,1), RIGHT(AN$2,1)))</f>
        <v>#REF!</v>
      </c>
      <c r="AO65" s="60" t="e" cm="1">
        <f t="array" ref="AO65" xml:space="preserve"> Q64* IF(($A65-$A$3) &lt;= short_term, 1-INDEX('Migration Matrix - vol'!$AF$65:$AK$70, RIGHT(AO$2,1), RIGHT(AO$2,1)), 1-INDEX('Migration Matrix - vol'!$AF$77:$AK$82, RIGHT(AO$2,1), RIGHT(AO$2,1)))</f>
        <v>#REF!</v>
      </c>
      <c r="AP65" s="61" t="e">
        <f t="shared" si="6"/>
        <v>#REF!</v>
      </c>
      <c r="AR65" s="60" t="e" cm="1">
        <f t="array" ref="AR65" xml:space="preserve"> IF(($A65-$A$3) &lt;= short_term, SUMPRODUCT($L64:$Q64, TRANSPOSE('Migration Matrix - vol'!C$65:C$70)), SUMPRODUCT($L64:$Q64, TRANSPOSE('Migration Matrix - vol'!C$77:C$82)))</f>
        <v>#REF!</v>
      </c>
      <c r="AS65" s="60" t="e" cm="1">
        <f t="array" ref="AS65" xml:space="preserve"> IF(($A65-$A$3) &lt;= short_term, SUMPRODUCT($L64:$Q64, TRANSPOSE('Migration Matrix - vol'!D$65:D$70)), SUMPRODUCT($L64:$Q64, TRANSPOSE('Migration Matrix - vol'!D$77:D$82)))</f>
        <v>#REF!</v>
      </c>
      <c r="AT65" s="60" t="e" cm="1">
        <f t="array" ref="AT65" xml:space="preserve"> IF(($A65-$A$3) &lt;= short_term, SUMPRODUCT($L64:$Q64, TRANSPOSE('Migration Matrix - vol'!E$65:E$70)), SUMPRODUCT($L64:$Q64, TRANSPOSE('Migration Matrix - vol'!E$77:E$82)))</f>
        <v>#REF!</v>
      </c>
      <c r="AU65" s="60" t="e" cm="1">
        <f t="array" ref="AU65" xml:space="preserve"> IF(($A65-$A$3) &lt;= short_term, SUMPRODUCT($L64:$Q64, TRANSPOSE('Migration Matrix - vol'!F$65:F$70)), SUMPRODUCT($L64:$Q64, TRANSPOSE('Migration Matrix - vol'!F$77:F$82)))</f>
        <v>#REF!</v>
      </c>
      <c r="AV65" s="60" t="e" cm="1">
        <f t="array" ref="AV65" xml:space="preserve"> IF(($A65-$A$3) &lt;= short_term, SUMPRODUCT($L64:$Q64, TRANSPOSE('Migration Matrix - vol'!G$65:G$70)), SUMPRODUCT($L64:$Q64, TRANSPOSE('Migration Matrix - vol'!G$77:G$82)))</f>
        <v>#REF!</v>
      </c>
      <c r="AW65" s="60" t="e" cm="1">
        <f t="array" ref="AW65" xml:space="preserve"> IF(($A65-$A$3) &lt;= short_term, SUMPRODUCT($L64:$Q64, TRANSPOSE('Migration Matrix - vol'!H$65:H$70)), SUMPRODUCT($L64:$Q64, TRANSPOSE('Migration Matrix - vol'!H$77:H$82)))</f>
        <v>#REF!</v>
      </c>
    </row>
    <row r="66" spans="1:49">
      <c r="A66">
        <f t="shared" si="2"/>
        <v>2083</v>
      </c>
      <c r="B66" s="40" t="e">
        <f>Population!#REF!</f>
        <v>#REF!</v>
      </c>
      <c r="C66" s="2">
        <v>0.18</v>
      </c>
      <c r="D66" s="2">
        <v>0.15</v>
      </c>
      <c r="E66" s="2">
        <v>0.17</v>
      </c>
      <c r="F66" s="2">
        <v>0.18</v>
      </c>
      <c r="G66" s="2">
        <v>0.15</v>
      </c>
      <c r="H66" s="2">
        <v>0.17</v>
      </c>
      <c r="I66">
        <f t="shared" si="5"/>
        <v>0</v>
      </c>
      <c r="K66" s="52" t="e">
        <f>Population!#REF!</f>
        <v>#REF!</v>
      </c>
      <c r="L66" s="53" t="e" cm="1">
        <f t="array" ref="L66">IF(($A66-$A$3) &lt;= short_term, SUMPRODUCT($L65:$Q65, TRANSPOSE('Migration Matrix - vol'!AF$65:AF$70)), SUMPRODUCT($L65:$Q65, TRANSPOSE('Migration Matrix - vol'!AF$77:AF$82)))+$K65*($B66-1)*C66</f>
        <v>#REF!</v>
      </c>
      <c r="M66" s="53" t="e" cm="1">
        <f t="array" ref="M66">IF(($A66-$A$3) &lt;= short_term, SUMPRODUCT($L65:$Q65, TRANSPOSE('Migration Matrix - vol'!AG$65:AG$70)), SUMPRODUCT($L65:$Q65, TRANSPOSE('Migration Matrix - vol'!AG$77:AG$82)))+$K65*($B66-1)*D66</f>
        <v>#REF!</v>
      </c>
      <c r="N66" s="53" t="e" cm="1">
        <f t="array" ref="N66">IF(($A66-$A$3) &lt;= short_term, SUMPRODUCT($L65:$Q65, TRANSPOSE('Migration Matrix - vol'!AH$65:AH$70)), SUMPRODUCT($L65:$Q65, TRANSPOSE('Migration Matrix - vol'!AH$77:AH$82)))+$K65*($B66-1)*E66</f>
        <v>#REF!</v>
      </c>
      <c r="O66" s="53" t="e" cm="1">
        <f t="array" ref="O66">IF(($A66-$A$3) &lt;= short_term, SUMPRODUCT($L65:$Q65, TRANSPOSE('Migration Matrix - vol'!AI$65:AI$70)), SUMPRODUCT($L65:$Q65, TRANSPOSE('Migration Matrix - vol'!AI$77:AI$82)))+$K65*($B66-1)*F66</f>
        <v>#REF!</v>
      </c>
      <c r="P66" s="53" t="e" cm="1">
        <f t="array" ref="P66">IF(($A66-$A$3) &lt;= short_term, SUMPRODUCT($L65:$Q65, TRANSPOSE('Migration Matrix - vol'!AJ$65:AJ$70)), SUMPRODUCT($L65:$Q65, TRANSPOSE('Migration Matrix - vol'!AJ$77:AJ$82)))+$K65*($B66-1)*G66</f>
        <v>#REF!</v>
      </c>
      <c r="Q66" s="53" t="e" cm="1">
        <f t="array" ref="Q66">IF(($A66-$A$3) &lt;= short_term, SUMPRODUCT($L65:$Q65, TRANSPOSE('Migration Matrix - vol'!AK$65:AK$70)), SUMPRODUCT($L65:$Q65, TRANSPOSE('Migration Matrix - vol'!AK$77:AK$82)))+$K65*($B66-1)*H66</f>
        <v>#REF!</v>
      </c>
      <c r="R66" s="21" t="e">
        <f t="shared" si="7"/>
        <v>#REF!</v>
      </c>
      <c r="T66" s="40" t="e">
        <f t="shared" si="8"/>
        <v>#REF!</v>
      </c>
      <c r="U66" s="40" t="e">
        <f t="shared" si="9"/>
        <v>#REF!</v>
      </c>
      <c r="V66" s="40" t="e">
        <f t="shared" si="10"/>
        <v>#REF!</v>
      </c>
      <c r="W66" s="40" t="e">
        <f t="shared" si="10"/>
        <v>#REF!</v>
      </c>
      <c r="X66" s="40" t="e">
        <f t="shared" si="10"/>
        <v>#REF!</v>
      </c>
      <c r="Y66" s="40" t="e">
        <f t="shared" si="10"/>
        <v>#REF!</v>
      </c>
      <c r="AB66" s="60" t="e" cm="1">
        <f t="array" ref="AB66" xml:space="preserve"> IF(($A66-$A$3) &lt;= short_term, SUMPRODUCT($L65:$Q65, TRANSPOSE('Migration Matrix - vol'!C$65:C$70)), SUMPRODUCT($L65:$Q65, TRANSPOSE('Migration Matrix - vol'!C$77:C$82)))+$K65*($B66-1)*C66</f>
        <v>#REF!</v>
      </c>
      <c r="AC66" s="60" t="e" cm="1">
        <f t="array" ref="AC66" xml:space="preserve"> IF(($A66-$A$3) &lt;= short_term, SUMPRODUCT($L65:$Q65, TRANSPOSE('Migration Matrix - vol'!D$65:D$70)), SUMPRODUCT($L65:$Q65, TRANSPOSE('Migration Matrix - vol'!D$77:D$82)))+$K65*($B66-1)*D66</f>
        <v>#REF!</v>
      </c>
      <c r="AD66" s="60" t="e" cm="1">
        <f t="array" ref="AD66" xml:space="preserve"> IF(($A66-$A$3) &lt;= short_term, SUMPRODUCT($L65:$Q65, TRANSPOSE('Migration Matrix - vol'!E$65:E$70)), SUMPRODUCT($L65:$Q65, TRANSPOSE('Migration Matrix - vol'!E$77:E$82)))+$K65*($B66-1)*E66</f>
        <v>#REF!</v>
      </c>
      <c r="AE66" s="60" t="e" cm="1">
        <f t="array" ref="AE66" xml:space="preserve"> IF(($A66-$A$3) &lt;= short_term, SUMPRODUCT($L65:$Q65, TRANSPOSE('Migration Matrix - vol'!F$65:F$70)), SUMPRODUCT($L65:$Q65, TRANSPOSE('Migration Matrix - vol'!F$77:F$82)))+$K65*($B66-1)*F66</f>
        <v>#REF!</v>
      </c>
      <c r="AF66" s="60" t="e" cm="1">
        <f t="array" ref="AF66" xml:space="preserve"> IF(($A66-$A$3) &lt;= short_term, SUMPRODUCT($L65:$Q65, TRANSPOSE('Migration Matrix - vol'!G$65:G$70)), SUMPRODUCT($L65:$Q65, TRANSPOSE('Migration Matrix - vol'!G$77:G$82)))+$K65*($B66-1)*G66</f>
        <v>#REF!</v>
      </c>
      <c r="AG66" s="60" t="e" cm="1">
        <f t="array" ref="AG66" xml:space="preserve"> IF(($A66-$A$3) &lt;= short_term, SUMPRODUCT($L65:$Q65, TRANSPOSE('Migration Matrix - vol'!H$65:H$70)), SUMPRODUCT($L65:$Q65, TRANSPOSE('Migration Matrix - vol'!H$77:H$82)))+$K65*($B66-1)*H66</f>
        <v>#REF!</v>
      </c>
      <c r="AJ66" s="60" t="e" cm="1">
        <f t="array" ref="AJ66" xml:space="preserve"> L65* IF(($A66-$A$3) &lt;= short_term, 1-INDEX('Migration Matrix - vol'!$AF$65:$AK$70, RIGHT(AJ$2,1), RIGHT(AJ$2,1)), 1-INDEX('Migration Matrix - vol'!$AF$77:$AK$82, RIGHT(AJ$2,1), RIGHT(AJ$2,1)))</f>
        <v>#REF!</v>
      </c>
      <c r="AK66" s="60" t="e" cm="1">
        <f t="array" ref="AK66" xml:space="preserve"> M65* IF(($A66-$A$3) &lt;= short_term, 1-INDEX('Migration Matrix - vol'!$AF$65:$AK$70, RIGHT(AK$2,1), RIGHT(AK$2,1)), 1-INDEX('Migration Matrix - vol'!$AF$77:$AK$82, RIGHT(AK$2,1), RIGHT(AK$2,1)))</f>
        <v>#REF!</v>
      </c>
      <c r="AL66" s="60" t="e" cm="1">
        <f t="array" ref="AL66" xml:space="preserve"> N65* IF(($A66-$A$3) &lt;= short_term, 1-INDEX('Migration Matrix - vol'!$AF$65:$AK$70, RIGHT(AL$2,1), RIGHT(AL$2,1)), 1-INDEX('Migration Matrix - vol'!$AF$77:$AK$82, RIGHT(AL$2,1), RIGHT(AL$2,1)))</f>
        <v>#REF!</v>
      </c>
      <c r="AM66" s="60" t="e" cm="1">
        <f t="array" ref="AM66" xml:space="preserve"> O65* IF(($A66-$A$3) &lt;= short_term, 1-INDEX('Migration Matrix - vol'!$AF$65:$AK$70, RIGHT(AM$2,1), RIGHT(AM$2,1)), 1-INDEX('Migration Matrix - vol'!$AF$77:$AK$82, RIGHT(AM$2,1), RIGHT(AM$2,1)))</f>
        <v>#REF!</v>
      </c>
      <c r="AN66" s="60" t="e" cm="1">
        <f t="array" ref="AN66" xml:space="preserve"> P65* IF(($A66-$A$3) &lt;= short_term, 1-INDEX('Migration Matrix - vol'!$AF$65:$AK$70, RIGHT(AN$2,1), RIGHT(AN$2,1)), 1-INDEX('Migration Matrix - vol'!$AF$77:$AK$82, RIGHT(AN$2,1), RIGHT(AN$2,1)))</f>
        <v>#REF!</v>
      </c>
      <c r="AO66" s="60" t="e" cm="1">
        <f t="array" ref="AO66" xml:space="preserve"> Q65* IF(($A66-$A$3) &lt;= short_term, 1-INDEX('Migration Matrix - vol'!$AF$65:$AK$70, RIGHT(AO$2,1), RIGHT(AO$2,1)), 1-INDEX('Migration Matrix - vol'!$AF$77:$AK$82, RIGHT(AO$2,1), RIGHT(AO$2,1)))</f>
        <v>#REF!</v>
      </c>
      <c r="AP66" s="61" t="e">
        <f t="shared" si="6"/>
        <v>#REF!</v>
      </c>
      <c r="AR66" s="60" t="e" cm="1">
        <f t="array" ref="AR66" xml:space="preserve"> IF(($A66-$A$3) &lt;= short_term, SUMPRODUCT($L65:$Q65, TRANSPOSE('Migration Matrix - vol'!C$65:C$70)), SUMPRODUCT($L65:$Q65, TRANSPOSE('Migration Matrix - vol'!C$77:C$82)))</f>
        <v>#REF!</v>
      </c>
      <c r="AS66" s="60" t="e" cm="1">
        <f t="array" ref="AS66" xml:space="preserve"> IF(($A66-$A$3) &lt;= short_term, SUMPRODUCT($L65:$Q65, TRANSPOSE('Migration Matrix - vol'!D$65:D$70)), SUMPRODUCT($L65:$Q65, TRANSPOSE('Migration Matrix - vol'!D$77:D$82)))</f>
        <v>#REF!</v>
      </c>
      <c r="AT66" s="60" t="e" cm="1">
        <f t="array" ref="AT66" xml:space="preserve"> IF(($A66-$A$3) &lt;= short_term, SUMPRODUCT($L65:$Q65, TRANSPOSE('Migration Matrix - vol'!E$65:E$70)), SUMPRODUCT($L65:$Q65, TRANSPOSE('Migration Matrix - vol'!E$77:E$82)))</f>
        <v>#REF!</v>
      </c>
      <c r="AU66" s="60" t="e" cm="1">
        <f t="array" ref="AU66" xml:space="preserve"> IF(($A66-$A$3) &lt;= short_term, SUMPRODUCT($L65:$Q65, TRANSPOSE('Migration Matrix - vol'!F$65:F$70)), SUMPRODUCT($L65:$Q65, TRANSPOSE('Migration Matrix - vol'!F$77:F$82)))</f>
        <v>#REF!</v>
      </c>
      <c r="AV66" s="60" t="e" cm="1">
        <f t="array" ref="AV66" xml:space="preserve"> IF(($A66-$A$3) &lt;= short_term, SUMPRODUCT($L65:$Q65, TRANSPOSE('Migration Matrix - vol'!G$65:G$70)), SUMPRODUCT($L65:$Q65, TRANSPOSE('Migration Matrix - vol'!G$77:G$82)))</f>
        <v>#REF!</v>
      </c>
      <c r="AW66" s="60" t="e" cm="1">
        <f t="array" ref="AW66" xml:space="preserve"> IF(($A66-$A$3) &lt;= short_term, SUMPRODUCT($L65:$Q65, TRANSPOSE('Migration Matrix - vol'!H$65:H$70)), SUMPRODUCT($L65:$Q65, TRANSPOSE('Migration Matrix - vol'!H$77:H$82)))</f>
        <v>#REF!</v>
      </c>
    </row>
    <row r="67" spans="1:49">
      <c r="A67">
        <f t="shared" si="2"/>
        <v>2084</v>
      </c>
      <c r="B67" s="40" t="e">
        <f>Population!#REF!</f>
        <v>#REF!</v>
      </c>
      <c r="C67" s="2">
        <v>0.18</v>
      </c>
      <c r="D67" s="2">
        <v>0.15</v>
      </c>
      <c r="E67" s="2">
        <v>0.17</v>
      </c>
      <c r="F67" s="2">
        <v>0.18</v>
      </c>
      <c r="G67" s="2">
        <v>0.15</v>
      </c>
      <c r="H67" s="2">
        <v>0.17</v>
      </c>
      <c r="I67">
        <f t="shared" si="5"/>
        <v>0</v>
      </c>
      <c r="K67" s="52" t="e">
        <f>Population!#REF!</f>
        <v>#REF!</v>
      </c>
      <c r="L67" s="53" t="e" cm="1">
        <f t="array" ref="L67">IF(($A67-$A$3) &lt;= short_term, SUMPRODUCT($L66:$Q66, TRANSPOSE('Migration Matrix - vol'!AF$65:AF$70)), SUMPRODUCT($L66:$Q66, TRANSPOSE('Migration Matrix - vol'!AF$77:AF$82)))+$K66*($B67-1)*C67</f>
        <v>#REF!</v>
      </c>
      <c r="M67" s="53" t="e" cm="1">
        <f t="array" ref="M67">IF(($A67-$A$3) &lt;= short_term, SUMPRODUCT($L66:$Q66, TRANSPOSE('Migration Matrix - vol'!AG$65:AG$70)), SUMPRODUCT($L66:$Q66, TRANSPOSE('Migration Matrix - vol'!AG$77:AG$82)))+$K66*($B67-1)*D67</f>
        <v>#REF!</v>
      </c>
      <c r="N67" s="53" t="e" cm="1">
        <f t="array" ref="N67">IF(($A67-$A$3) &lt;= short_term, SUMPRODUCT($L66:$Q66, TRANSPOSE('Migration Matrix - vol'!AH$65:AH$70)), SUMPRODUCT($L66:$Q66, TRANSPOSE('Migration Matrix - vol'!AH$77:AH$82)))+$K66*($B67-1)*E67</f>
        <v>#REF!</v>
      </c>
      <c r="O67" s="53" t="e" cm="1">
        <f t="array" ref="O67">IF(($A67-$A$3) &lt;= short_term, SUMPRODUCT($L66:$Q66, TRANSPOSE('Migration Matrix - vol'!AI$65:AI$70)), SUMPRODUCT($L66:$Q66, TRANSPOSE('Migration Matrix - vol'!AI$77:AI$82)))+$K66*($B67-1)*F67</f>
        <v>#REF!</v>
      </c>
      <c r="P67" s="53" t="e" cm="1">
        <f t="array" ref="P67">IF(($A67-$A$3) &lt;= short_term, SUMPRODUCT($L66:$Q66, TRANSPOSE('Migration Matrix - vol'!AJ$65:AJ$70)), SUMPRODUCT($L66:$Q66, TRANSPOSE('Migration Matrix - vol'!AJ$77:AJ$82)))+$K66*($B67-1)*G67</f>
        <v>#REF!</v>
      </c>
      <c r="Q67" s="53" t="e" cm="1">
        <f t="array" ref="Q67">IF(($A67-$A$3) &lt;= short_term, SUMPRODUCT($L66:$Q66, TRANSPOSE('Migration Matrix - vol'!AK$65:AK$70)), SUMPRODUCT($L66:$Q66, TRANSPOSE('Migration Matrix - vol'!AK$77:AK$82)))+$K66*($B67-1)*H67</f>
        <v>#REF!</v>
      </c>
      <c r="R67" s="21" t="e">
        <f t="shared" si="7"/>
        <v>#REF!</v>
      </c>
      <c r="T67" s="40" t="e">
        <f t="shared" si="8"/>
        <v>#REF!</v>
      </c>
      <c r="U67" s="40" t="e">
        <f t="shared" si="9"/>
        <v>#REF!</v>
      </c>
      <c r="V67" s="40" t="e">
        <f t="shared" si="10"/>
        <v>#REF!</v>
      </c>
      <c r="W67" s="40" t="e">
        <f t="shared" si="10"/>
        <v>#REF!</v>
      </c>
      <c r="X67" s="40" t="e">
        <f t="shared" si="10"/>
        <v>#REF!</v>
      </c>
      <c r="Y67" s="40" t="e">
        <f t="shared" si="10"/>
        <v>#REF!</v>
      </c>
      <c r="AB67" s="60" t="e" cm="1">
        <f t="array" ref="AB67" xml:space="preserve"> IF(($A67-$A$3) &lt;= short_term, SUMPRODUCT($L66:$Q66, TRANSPOSE('Migration Matrix - vol'!C$65:C$70)), SUMPRODUCT($L66:$Q66, TRANSPOSE('Migration Matrix - vol'!C$77:C$82)))+$K66*($B67-1)*C67</f>
        <v>#REF!</v>
      </c>
      <c r="AC67" s="60" t="e" cm="1">
        <f t="array" ref="AC67" xml:space="preserve"> IF(($A67-$A$3) &lt;= short_term, SUMPRODUCT($L66:$Q66, TRANSPOSE('Migration Matrix - vol'!D$65:D$70)), SUMPRODUCT($L66:$Q66, TRANSPOSE('Migration Matrix - vol'!D$77:D$82)))+$K66*($B67-1)*D67</f>
        <v>#REF!</v>
      </c>
      <c r="AD67" s="60" t="e" cm="1">
        <f t="array" ref="AD67" xml:space="preserve"> IF(($A67-$A$3) &lt;= short_term, SUMPRODUCT($L66:$Q66, TRANSPOSE('Migration Matrix - vol'!E$65:E$70)), SUMPRODUCT($L66:$Q66, TRANSPOSE('Migration Matrix - vol'!E$77:E$82)))+$K66*($B67-1)*E67</f>
        <v>#REF!</v>
      </c>
      <c r="AE67" s="60" t="e" cm="1">
        <f t="array" ref="AE67" xml:space="preserve"> IF(($A67-$A$3) &lt;= short_term, SUMPRODUCT($L66:$Q66, TRANSPOSE('Migration Matrix - vol'!F$65:F$70)), SUMPRODUCT($L66:$Q66, TRANSPOSE('Migration Matrix - vol'!F$77:F$82)))+$K66*($B67-1)*F67</f>
        <v>#REF!</v>
      </c>
      <c r="AF67" s="60" t="e" cm="1">
        <f t="array" ref="AF67" xml:space="preserve"> IF(($A67-$A$3) &lt;= short_term, SUMPRODUCT($L66:$Q66, TRANSPOSE('Migration Matrix - vol'!G$65:G$70)), SUMPRODUCT($L66:$Q66, TRANSPOSE('Migration Matrix - vol'!G$77:G$82)))+$K66*($B67-1)*G67</f>
        <v>#REF!</v>
      </c>
      <c r="AG67" s="60" t="e" cm="1">
        <f t="array" ref="AG67" xml:space="preserve"> IF(($A67-$A$3) &lt;= short_term, SUMPRODUCT($L66:$Q66, TRANSPOSE('Migration Matrix - vol'!H$65:H$70)), SUMPRODUCT($L66:$Q66, TRANSPOSE('Migration Matrix - vol'!H$77:H$82)))+$K66*($B67-1)*H67</f>
        <v>#REF!</v>
      </c>
      <c r="AJ67" s="60" t="e" cm="1">
        <f t="array" ref="AJ67" xml:space="preserve"> L66* IF(($A67-$A$3) &lt;= short_term, 1-INDEX('Migration Matrix - vol'!$AF$65:$AK$70, RIGHT(AJ$2,1), RIGHT(AJ$2,1)), 1-INDEX('Migration Matrix - vol'!$AF$77:$AK$82, RIGHT(AJ$2,1), RIGHT(AJ$2,1)))</f>
        <v>#REF!</v>
      </c>
      <c r="AK67" s="60" t="e" cm="1">
        <f t="array" ref="AK67" xml:space="preserve"> M66* IF(($A67-$A$3) &lt;= short_term, 1-INDEX('Migration Matrix - vol'!$AF$65:$AK$70, RIGHT(AK$2,1), RIGHT(AK$2,1)), 1-INDEX('Migration Matrix - vol'!$AF$77:$AK$82, RIGHT(AK$2,1), RIGHT(AK$2,1)))</f>
        <v>#REF!</v>
      </c>
      <c r="AL67" s="60" t="e" cm="1">
        <f t="array" ref="AL67" xml:space="preserve"> N66* IF(($A67-$A$3) &lt;= short_term, 1-INDEX('Migration Matrix - vol'!$AF$65:$AK$70, RIGHT(AL$2,1), RIGHT(AL$2,1)), 1-INDEX('Migration Matrix - vol'!$AF$77:$AK$82, RIGHT(AL$2,1), RIGHT(AL$2,1)))</f>
        <v>#REF!</v>
      </c>
      <c r="AM67" s="60" t="e" cm="1">
        <f t="array" ref="AM67" xml:space="preserve"> O66* IF(($A67-$A$3) &lt;= short_term, 1-INDEX('Migration Matrix - vol'!$AF$65:$AK$70, RIGHT(AM$2,1), RIGHT(AM$2,1)), 1-INDEX('Migration Matrix - vol'!$AF$77:$AK$82, RIGHT(AM$2,1), RIGHT(AM$2,1)))</f>
        <v>#REF!</v>
      </c>
      <c r="AN67" s="60" t="e" cm="1">
        <f t="array" ref="AN67" xml:space="preserve"> P66* IF(($A67-$A$3) &lt;= short_term, 1-INDEX('Migration Matrix - vol'!$AF$65:$AK$70, RIGHT(AN$2,1), RIGHT(AN$2,1)), 1-INDEX('Migration Matrix - vol'!$AF$77:$AK$82, RIGHT(AN$2,1), RIGHT(AN$2,1)))</f>
        <v>#REF!</v>
      </c>
      <c r="AO67" s="60" t="e" cm="1">
        <f t="array" ref="AO67" xml:space="preserve"> Q66* IF(($A67-$A$3) &lt;= short_term, 1-INDEX('Migration Matrix - vol'!$AF$65:$AK$70, RIGHT(AO$2,1), RIGHT(AO$2,1)), 1-INDEX('Migration Matrix - vol'!$AF$77:$AK$82, RIGHT(AO$2,1), RIGHT(AO$2,1)))</f>
        <v>#REF!</v>
      </c>
      <c r="AP67" s="61" t="e">
        <f t="shared" si="6"/>
        <v>#REF!</v>
      </c>
      <c r="AR67" s="60" t="e" cm="1">
        <f t="array" ref="AR67" xml:space="preserve"> IF(($A67-$A$3) &lt;= short_term, SUMPRODUCT($L66:$Q66, TRANSPOSE('Migration Matrix - vol'!C$65:C$70)), SUMPRODUCT($L66:$Q66, TRANSPOSE('Migration Matrix - vol'!C$77:C$82)))</f>
        <v>#REF!</v>
      </c>
      <c r="AS67" s="60" t="e" cm="1">
        <f t="array" ref="AS67" xml:space="preserve"> IF(($A67-$A$3) &lt;= short_term, SUMPRODUCT($L66:$Q66, TRANSPOSE('Migration Matrix - vol'!D$65:D$70)), SUMPRODUCT($L66:$Q66, TRANSPOSE('Migration Matrix - vol'!D$77:D$82)))</f>
        <v>#REF!</v>
      </c>
      <c r="AT67" s="60" t="e" cm="1">
        <f t="array" ref="AT67" xml:space="preserve"> IF(($A67-$A$3) &lt;= short_term, SUMPRODUCT($L66:$Q66, TRANSPOSE('Migration Matrix - vol'!E$65:E$70)), SUMPRODUCT($L66:$Q66, TRANSPOSE('Migration Matrix - vol'!E$77:E$82)))</f>
        <v>#REF!</v>
      </c>
      <c r="AU67" s="60" t="e" cm="1">
        <f t="array" ref="AU67" xml:space="preserve"> IF(($A67-$A$3) &lt;= short_term, SUMPRODUCT($L66:$Q66, TRANSPOSE('Migration Matrix - vol'!F$65:F$70)), SUMPRODUCT($L66:$Q66, TRANSPOSE('Migration Matrix - vol'!F$77:F$82)))</f>
        <v>#REF!</v>
      </c>
      <c r="AV67" s="60" t="e" cm="1">
        <f t="array" ref="AV67" xml:space="preserve"> IF(($A67-$A$3) &lt;= short_term, SUMPRODUCT($L66:$Q66, TRANSPOSE('Migration Matrix - vol'!G$65:G$70)), SUMPRODUCT($L66:$Q66, TRANSPOSE('Migration Matrix - vol'!G$77:G$82)))</f>
        <v>#REF!</v>
      </c>
      <c r="AW67" s="60" t="e" cm="1">
        <f t="array" ref="AW67" xml:space="preserve"> IF(($A67-$A$3) &lt;= short_term, SUMPRODUCT($L66:$Q66, TRANSPOSE('Migration Matrix - vol'!H$65:H$70)), SUMPRODUCT($L66:$Q66, TRANSPOSE('Migration Matrix - vol'!H$77:H$82)))</f>
        <v>#REF!</v>
      </c>
    </row>
    <row r="68" spans="1:49">
      <c r="A68">
        <f t="shared" ref="A68:A123" si="11">A67+1</f>
        <v>2085</v>
      </c>
      <c r="B68" s="40" t="e">
        <f>Population!#REF!</f>
        <v>#REF!</v>
      </c>
      <c r="C68" s="2">
        <v>0.18</v>
      </c>
      <c r="D68" s="2">
        <v>0.15</v>
      </c>
      <c r="E68" s="2">
        <v>0.17</v>
      </c>
      <c r="F68" s="2">
        <v>0.18</v>
      </c>
      <c r="G68" s="2">
        <v>0.15</v>
      </c>
      <c r="H68" s="2">
        <v>0.17</v>
      </c>
      <c r="I68">
        <f t="shared" si="5"/>
        <v>0</v>
      </c>
      <c r="K68" s="52" t="e">
        <f>Population!#REF!</f>
        <v>#REF!</v>
      </c>
      <c r="L68" s="53" t="e" cm="1">
        <f t="array" ref="L68">IF(($A68-$A$3) &lt;= short_term, SUMPRODUCT($L67:$Q67, TRANSPOSE('Migration Matrix - vol'!AF$65:AF$70)), SUMPRODUCT($L67:$Q67, TRANSPOSE('Migration Matrix - vol'!AF$77:AF$82)))+$K67*($B68-1)*C68</f>
        <v>#REF!</v>
      </c>
      <c r="M68" s="53" t="e" cm="1">
        <f t="array" ref="M68">IF(($A68-$A$3) &lt;= short_term, SUMPRODUCT($L67:$Q67, TRANSPOSE('Migration Matrix - vol'!AG$65:AG$70)), SUMPRODUCT($L67:$Q67, TRANSPOSE('Migration Matrix - vol'!AG$77:AG$82)))+$K67*($B68-1)*D68</f>
        <v>#REF!</v>
      </c>
      <c r="N68" s="53" t="e" cm="1">
        <f t="array" ref="N68">IF(($A68-$A$3) &lt;= short_term, SUMPRODUCT($L67:$Q67, TRANSPOSE('Migration Matrix - vol'!AH$65:AH$70)), SUMPRODUCT($L67:$Q67, TRANSPOSE('Migration Matrix - vol'!AH$77:AH$82)))+$K67*($B68-1)*E68</f>
        <v>#REF!</v>
      </c>
      <c r="O68" s="53" t="e" cm="1">
        <f t="array" ref="O68">IF(($A68-$A$3) &lt;= short_term, SUMPRODUCT($L67:$Q67, TRANSPOSE('Migration Matrix - vol'!AI$65:AI$70)), SUMPRODUCT($L67:$Q67, TRANSPOSE('Migration Matrix - vol'!AI$77:AI$82)))+$K67*($B68-1)*F68</f>
        <v>#REF!</v>
      </c>
      <c r="P68" s="53" t="e" cm="1">
        <f t="array" ref="P68">IF(($A68-$A$3) &lt;= short_term, SUMPRODUCT($L67:$Q67, TRANSPOSE('Migration Matrix - vol'!AJ$65:AJ$70)), SUMPRODUCT($L67:$Q67, TRANSPOSE('Migration Matrix - vol'!AJ$77:AJ$82)))+$K67*($B68-1)*G68</f>
        <v>#REF!</v>
      </c>
      <c r="Q68" s="53" t="e" cm="1">
        <f t="array" ref="Q68">IF(($A68-$A$3) &lt;= short_term, SUMPRODUCT($L67:$Q67, TRANSPOSE('Migration Matrix - vol'!AK$65:AK$70)), SUMPRODUCT($L67:$Q67, TRANSPOSE('Migration Matrix - vol'!AK$77:AK$82)))+$K67*($B68-1)*H68</f>
        <v>#REF!</v>
      </c>
      <c r="R68" s="21" t="e">
        <f t="shared" si="7"/>
        <v>#REF!</v>
      </c>
      <c r="T68" s="40" t="e">
        <f t="shared" si="8"/>
        <v>#REF!</v>
      </c>
      <c r="U68" s="40" t="e">
        <f t="shared" si="9"/>
        <v>#REF!</v>
      </c>
      <c r="V68" s="40" t="e">
        <f t="shared" ref="V68:Y99" si="12">N68/SUM($L68:$Q68)</f>
        <v>#REF!</v>
      </c>
      <c r="W68" s="40" t="e">
        <f t="shared" si="12"/>
        <v>#REF!</v>
      </c>
      <c r="X68" s="40" t="e">
        <f t="shared" si="12"/>
        <v>#REF!</v>
      </c>
      <c r="Y68" s="40" t="e">
        <f t="shared" si="12"/>
        <v>#REF!</v>
      </c>
      <c r="AB68" s="60" t="e" cm="1">
        <f t="array" ref="AB68" xml:space="preserve"> IF(($A68-$A$3) &lt;= short_term, SUMPRODUCT($L67:$Q67, TRANSPOSE('Migration Matrix - vol'!C$65:C$70)), SUMPRODUCT($L67:$Q67, TRANSPOSE('Migration Matrix - vol'!C$77:C$82)))+$K67*($B68-1)*C68</f>
        <v>#REF!</v>
      </c>
      <c r="AC68" s="60" t="e" cm="1">
        <f t="array" ref="AC68" xml:space="preserve"> IF(($A68-$A$3) &lt;= short_term, SUMPRODUCT($L67:$Q67, TRANSPOSE('Migration Matrix - vol'!D$65:D$70)), SUMPRODUCT($L67:$Q67, TRANSPOSE('Migration Matrix - vol'!D$77:D$82)))+$K67*($B68-1)*D68</f>
        <v>#REF!</v>
      </c>
      <c r="AD68" s="60" t="e" cm="1">
        <f t="array" ref="AD68" xml:space="preserve"> IF(($A68-$A$3) &lt;= short_term, SUMPRODUCT($L67:$Q67, TRANSPOSE('Migration Matrix - vol'!E$65:E$70)), SUMPRODUCT($L67:$Q67, TRANSPOSE('Migration Matrix - vol'!E$77:E$82)))+$K67*($B68-1)*E68</f>
        <v>#REF!</v>
      </c>
      <c r="AE68" s="60" t="e" cm="1">
        <f t="array" ref="AE68" xml:space="preserve"> IF(($A68-$A$3) &lt;= short_term, SUMPRODUCT($L67:$Q67, TRANSPOSE('Migration Matrix - vol'!F$65:F$70)), SUMPRODUCT($L67:$Q67, TRANSPOSE('Migration Matrix - vol'!F$77:F$82)))+$K67*($B68-1)*F68</f>
        <v>#REF!</v>
      </c>
      <c r="AF68" s="60" t="e" cm="1">
        <f t="array" ref="AF68" xml:space="preserve"> IF(($A68-$A$3) &lt;= short_term, SUMPRODUCT($L67:$Q67, TRANSPOSE('Migration Matrix - vol'!G$65:G$70)), SUMPRODUCT($L67:$Q67, TRANSPOSE('Migration Matrix - vol'!G$77:G$82)))+$K67*($B68-1)*G68</f>
        <v>#REF!</v>
      </c>
      <c r="AG68" s="60" t="e" cm="1">
        <f t="array" ref="AG68" xml:space="preserve"> IF(($A68-$A$3) &lt;= short_term, SUMPRODUCT($L67:$Q67, TRANSPOSE('Migration Matrix - vol'!H$65:H$70)), SUMPRODUCT($L67:$Q67, TRANSPOSE('Migration Matrix - vol'!H$77:H$82)))+$K67*($B68-1)*H68</f>
        <v>#REF!</v>
      </c>
      <c r="AJ68" s="60" t="e" cm="1">
        <f t="array" ref="AJ68" xml:space="preserve"> L67* IF(($A68-$A$3) &lt;= short_term, 1-INDEX('Migration Matrix - vol'!$AF$65:$AK$70, RIGHT(AJ$2,1), RIGHT(AJ$2,1)), 1-INDEX('Migration Matrix - vol'!$AF$77:$AK$82, RIGHT(AJ$2,1), RIGHT(AJ$2,1)))</f>
        <v>#REF!</v>
      </c>
      <c r="AK68" s="60" t="e" cm="1">
        <f t="array" ref="AK68" xml:space="preserve"> M67* IF(($A68-$A$3) &lt;= short_term, 1-INDEX('Migration Matrix - vol'!$AF$65:$AK$70, RIGHT(AK$2,1), RIGHT(AK$2,1)), 1-INDEX('Migration Matrix - vol'!$AF$77:$AK$82, RIGHT(AK$2,1), RIGHT(AK$2,1)))</f>
        <v>#REF!</v>
      </c>
      <c r="AL68" s="60" t="e" cm="1">
        <f t="array" ref="AL68" xml:space="preserve"> N67* IF(($A68-$A$3) &lt;= short_term, 1-INDEX('Migration Matrix - vol'!$AF$65:$AK$70, RIGHT(AL$2,1), RIGHT(AL$2,1)), 1-INDEX('Migration Matrix - vol'!$AF$77:$AK$82, RIGHT(AL$2,1), RIGHT(AL$2,1)))</f>
        <v>#REF!</v>
      </c>
      <c r="AM68" s="60" t="e" cm="1">
        <f t="array" ref="AM68" xml:space="preserve"> O67* IF(($A68-$A$3) &lt;= short_term, 1-INDEX('Migration Matrix - vol'!$AF$65:$AK$70, RIGHT(AM$2,1), RIGHT(AM$2,1)), 1-INDEX('Migration Matrix - vol'!$AF$77:$AK$82, RIGHT(AM$2,1), RIGHT(AM$2,1)))</f>
        <v>#REF!</v>
      </c>
      <c r="AN68" s="60" t="e" cm="1">
        <f t="array" ref="AN68" xml:space="preserve"> P67* IF(($A68-$A$3) &lt;= short_term, 1-INDEX('Migration Matrix - vol'!$AF$65:$AK$70, RIGHT(AN$2,1), RIGHT(AN$2,1)), 1-INDEX('Migration Matrix - vol'!$AF$77:$AK$82, RIGHT(AN$2,1), RIGHT(AN$2,1)))</f>
        <v>#REF!</v>
      </c>
      <c r="AO68" s="60" t="e" cm="1">
        <f t="array" ref="AO68" xml:space="preserve"> Q67* IF(($A68-$A$3) &lt;= short_term, 1-INDEX('Migration Matrix - vol'!$AF$65:$AK$70, RIGHT(AO$2,1), RIGHT(AO$2,1)), 1-INDEX('Migration Matrix - vol'!$AF$77:$AK$82, RIGHT(AO$2,1), RIGHT(AO$2,1)))</f>
        <v>#REF!</v>
      </c>
      <c r="AP68" s="61" t="e">
        <f t="shared" si="6"/>
        <v>#REF!</v>
      </c>
      <c r="AR68" s="60" t="e" cm="1">
        <f t="array" ref="AR68" xml:space="preserve"> IF(($A68-$A$3) &lt;= short_term, SUMPRODUCT($L67:$Q67, TRANSPOSE('Migration Matrix - vol'!C$65:C$70)), SUMPRODUCT($L67:$Q67, TRANSPOSE('Migration Matrix - vol'!C$77:C$82)))</f>
        <v>#REF!</v>
      </c>
      <c r="AS68" s="60" t="e" cm="1">
        <f t="array" ref="AS68" xml:space="preserve"> IF(($A68-$A$3) &lt;= short_term, SUMPRODUCT($L67:$Q67, TRANSPOSE('Migration Matrix - vol'!D$65:D$70)), SUMPRODUCT($L67:$Q67, TRANSPOSE('Migration Matrix - vol'!D$77:D$82)))</f>
        <v>#REF!</v>
      </c>
      <c r="AT68" s="60" t="e" cm="1">
        <f t="array" ref="AT68" xml:space="preserve"> IF(($A68-$A$3) &lt;= short_term, SUMPRODUCT($L67:$Q67, TRANSPOSE('Migration Matrix - vol'!E$65:E$70)), SUMPRODUCT($L67:$Q67, TRANSPOSE('Migration Matrix - vol'!E$77:E$82)))</f>
        <v>#REF!</v>
      </c>
      <c r="AU68" s="60" t="e" cm="1">
        <f t="array" ref="AU68" xml:space="preserve"> IF(($A68-$A$3) &lt;= short_term, SUMPRODUCT($L67:$Q67, TRANSPOSE('Migration Matrix - vol'!F$65:F$70)), SUMPRODUCT($L67:$Q67, TRANSPOSE('Migration Matrix - vol'!F$77:F$82)))</f>
        <v>#REF!</v>
      </c>
      <c r="AV68" s="60" t="e" cm="1">
        <f t="array" ref="AV68" xml:space="preserve"> IF(($A68-$A$3) &lt;= short_term, SUMPRODUCT($L67:$Q67, TRANSPOSE('Migration Matrix - vol'!G$65:G$70)), SUMPRODUCT($L67:$Q67, TRANSPOSE('Migration Matrix - vol'!G$77:G$82)))</f>
        <v>#REF!</v>
      </c>
      <c r="AW68" s="60" t="e" cm="1">
        <f t="array" ref="AW68" xml:space="preserve"> IF(($A68-$A$3) &lt;= short_term, SUMPRODUCT($L67:$Q67, TRANSPOSE('Migration Matrix - vol'!H$65:H$70)), SUMPRODUCT($L67:$Q67, TRANSPOSE('Migration Matrix - vol'!H$77:H$82)))</f>
        <v>#REF!</v>
      </c>
    </row>
    <row r="69" spans="1:49">
      <c r="A69">
        <f t="shared" si="11"/>
        <v>2086</v>
      </c>
      <c r="B69" s="40" t="e">
        <f>Population!#REF!</f>
        <v>#REF!</v>
      </c>
      <c r="C69" s="2">
        <v>0.18</v>
      </c>
      <c r="D69" s="2">
        <v>0.15</v>
      </c>
      <c r="E69" s="2">
        <v>0.17</v>
      </c>
      <c r="F69" s="2">
        <v>0.18</v>
      </c>
      <c r="G69" s="2">
        <v>0.15</v>
      </c>
      <c r="H69" s="2">
        <v>0.17</v>
      </c>
      <c r="I69">
        <f t="shared" si="5"/>
        <v>0</v>
      </c>
      <c r="K69" s="52" t="e">
        <f>Population!#REF!</f>
        <v>#REF!</v>
      </c>
      <c r="L69" s="53" t="e" cm="1">
        <f t="array" ref="L69">IF(($A69-$A$3) &lt;= short_term, SUMPRODUCT($L68:$Q68, TRANSPOSE('Migration Matrix - vol'!AF$65:AF$70)), SUMPRODUCT($L68:$Q68, TRANSPOSE('Migration Matrix - vol'!AF$77:AF$82)))+$K68*($B69-1)*C69</f>
        <v>#REF!</v>
      </c>
      <c r="M69" s="53" t="e" cm="1">
        <f t="array" ref="M69">IF(($A69-$A$3) &lt;= short_term, SUMPRODUCT($L68:$Q68, TRANSPOSE('Migration Matrix - vol'!AG$65:AG$70)), SUMPRODUCT($L68:$Q68, TRANSPOSE('Migration Matrix - vol'!AG$77:AG$82)))+$K68*($B69-1)*D69</f>
        <v>#REF!</v>
      </c>
      <c r="N69" s="53" t="e" cm="1">
        <f t="array" ref="N69">IF(($A69-$A$3) &lt;= short_term, SUMPRODUCT($L68:$Q68, TRANSPOSE('Migration Matrix - vol'!AH$65:AH$70)), SUMPRODUCT($L68:$Q68, TRANSPOSE('Migration Matrix - vol'!AH$77:AH$82)))+$K68*($B69-1)*E69</f>
        <v>#REF!</v>
      </c>
      <c r="O69" s="53" t="e" cm="1">
        <f t="array" ref="O69">IF(($A69-$A$3) &lt;= short_term, SUMPRODUCT($L68:$Q68, TRANSPOSE('Migration Matrix - vol'!AI$65:AI$70)), SUMPRODUCT($L68:$Q68, TRANSPOSE('Migration Matrix - vol'!AI$77:AI$82)))+$K68*($B69-1)*F69</f>
        <v>#REF!</v>
      </c>
      <c r="P69" s="53" t="e" cm="1">
        <f t="array" ref="P69">IF(($A69-$A$3) &lt;= short_term, SUMPRODUCT($L68:$Q68, TRANSPOSE('Migration Matrix - vol'!AJ$65:AJ$70)), SUMPRODUCT($L68:$Q68, TRANSPOSE('Migration Matrix - vol'!AJ$77:AJ$82)))+$K68*($B69-1)*G69</f>
        <v>#REF!</v>
      </c>
      <c r="Q69" s="53" t="e" cm="1">
        <f t="array" ref="Q69">IF(($A69-$A$3) &lt;= short_term, SUMPRODUCT($L68:$Q68, TRANSPOSE('Migration Matrix - vol'!AK$65:AK$70)), SUMPRODUCT($L68:$Q68, TRANSPOSE('Migration Matrix - vol'!AK$77:AK$82)))+$K68*($B69-1)*H69</f>
        <v>#REF!</v>
      </c>
      <c r="R69" s="21" t="e">
        <f t="shared" si="7"/>
        <v>#REF!</v>
      </c>
      <c r="T69" s="40" t="e">
        <f t="shared" si="8"/>
        <v>#REF!</v>
      </c>
      <c r="U69" s="40" t="e">
        <f t="shared" si="9"/>
        <v>#REF!</v>
      </c>
      <c r="V69" s="40" t="e">
        <f t="shared" si="12"/>
        <v>#REF!</v>
      </c>
      <c r="W69" s="40" t="e">
        <f t="shared" si="12"/>
        <v>#REF!</v>
      </c>
      <c r="X69" s="40" t="e">
        <f t="shared" si="12"/>
        <v>#REF!</v>
      </c>
      <c r="Y69" s="40" t="e">
        <f t="shared" si="12"/>
        <v>#REF!</v>
      </c>
      <c r="AB69" s="60" t="e" cm="1">
        <f t="array" ref="AB69" xml:space="preserve"> IF(($A69-$A$3) &lt;= short_term, SUMPRODUCT($L68:$Q68, TRANSPOSE('Migration Matrix - vol'!C$65:C$70)), SUMPRODUCT($L68:$Q68, TRANSPOSE('Migration Matrix - vol'!C$77:C$82)))+$K68*($B69-1)*C69</f>
        <v>#REF!</v>
      </c>
      <c r="AC69" s="60" t="e" cm="1">
        <f t="array" ref="AC69" xml:space="preserve"> IF(($A69-$A$3) &lt;= short_term, SUMPRODUCT($L68:$Q68, TRANSPOSE('Migration Matrix - vol'!D$65:D$70)), SUMPRODUCT($L68:$Q68, TRANSPOSE('Migration Matrix - vol'!D$77:D$82)))+$K68*($B69-1)*D69</f>
        <v>#REF!</v>
      </c>
      <c r="AD69" s="60" t="e" cm="1">
        <f t="array" ref="AD69" xml:space="preserve"> IF(($A69-$A$3) &lt;= short_term, SUMPRODUCT($L68:$Q68, TRANSPOSE('Migration Matrix - vol'!E$65:E$70)), SUMPRODUCT($L68:$Q68, TRANSPOSE('Migration Matrix - vol'!E$77:E$82)))+$K68*($B69-1)*E69</f>
        <v>#REF!</v>
      </c>
      <c r="AE69" s="60" t="e" cm="1">
        <f t="array" ref="AE69" xml:space="preserve"> IF(($A69-$A$3) &lt;= short_term, SUMPRODUCT($L68:$Q68, TRANSPOSE('Migration Matrix - vol'!F$65:F$70)), SUMPRODUCT($L68:$Q68, TRANSPOSE('Migration Matrix - vol'!F$77:F$82)))+$K68*($B69-1)*F69</f>
        <v>#REF!</v>
      </c>
      <c r="AF69" s="60" t="e" cm="1">
        <f t="array" ref="AF69" xml:space="preserve"> IF(($A69-$A$3) &lt;= short_term, SUMPRODUCT($L68:$Q68, TRANSPOSE('Migration Matrix - vol'!G$65:G$70)), SUMPRODUCT($L68:$Q68, TRANSPOSE('Migration Matrix - vol'!G$77:G$82)))+$K68*($B69-1)*G69</f>
        <v>#REF!</v>
      </c>
      <c r="AG69" s="60" t="e" cm="1">
        <f t="array" ref="AG69" xml:space="preserve"> IF(($A69-$A$3) &lt;= short_term, SUMPRODUCT($L68:$Q68, TRANSPOSE('Migration Matrix - vol'!H$65:H$70)), SUMPRODUCT($L68:$Q68, TRANSPOSE('Migration Matrix - vol'!H$77:H$82)))+$K68*($B69-1)*H69</f>
        <v>#REF!</v>
      </c>
      <c r="AJ69" s="60" t="e" cm="1">
        <f t="array" ref="AJ69" xml:space="preserve"> L68* IF(($A69-$A$3) &lt;= short_term, 1-INDEX('Migration Matrix - vol'!$AF$65:$AK$70, RIGHT(AJ$2,1), RIGHT(AJ$2,1)), 1-INDEX('Migration Matrix - vol'!$AF$77:$AK$82, RIGHT(AJ$2,1), RIGHT(AJ$2,1)))</f>
        <v>#REF!</v>
      </c>
      <c r="AK69" s="60" t="e" cm="1">
        <f t="array" ref="AK69" xml:space="preserve"> M68* IF(($A69-$A$3) &lt;= short_term, 1-INDEX('Migration Matrix - vol'!$AF$65:$AK$70, RIGHT(AK$2,1), RIGHT(AK$2,1)), 1-INDEX('Migration Matrix - vol'!$AF$77:$AK$82, RIGHT(AK$2,1), RIGHT(AK$2,1)))</f>
        <v>#REF!</v>
      </c>
      <c r="AL69" s="60" t="e" cm="1">
        <f t="array" ref="AL69" xml:space="preserve"> N68* IF(($A69-$A$3) &lt;= short_term, 1-INDEX('Migration Matrix - vol'!$AF$65:$AK$70, RIGHT(AL$2,1), RIGHT(AL$2,1)), 1-INDEX('Migration Matrix - vol'!$AF$77:$AK$82, RIGHT(AL$2,1), RIGHT(AL$2,1)))</f>
        <v>#REF!</v>
      </c>
      <c r="AM69" s="60" t="e" cm="1">
        <f t="array" ref="AM69" xml:space="preserve"> O68* IF(($A69-$A$3) &lt;= short_term, 1-INDEX('Migration Matrix - vol'!$AF$65:$AK$70, RIGHT(AM$2,1), RIGHT(AM$2,1)), 1-INDEX('Migration Matrix - vol'!$AF$77:$AK$82, RIGHT(AM$2,1), RIGHT(AM$2,1)))</f>
        <v>#REF!</v>
      </c>
      <c r="AN69" s="60" t="e" cm="1">
        <f t="array" ref="AN69" xml:space="preserve"> P68* IF(($A69-$A$3) &lt;= short_term, 1-INDEX('Migration Matrix - vol'!$AF$65:$AK$70, RIGHT(AN$2,1), RIGHT(AN$2,1)), 1-INDEX('Migration Matrix - vol'!$AF$77:$AK$82, RIGHT(AN$2,1), RIGHT(AN$2,1)))</f>
        <v>#REF!</v>
      </c>
      <c r="AO69" s="60" t="e" cm="1">
        <f t="array" ref="AO69" xml:space="preserve"> Q68* IF(($A69-$A$3) &lt;= short_term, 1-INDEX('Migration Matrix - vol'!$AF$65:$AK$70, RIGHT(AO$2,1), RIGHT(AO$2,1)), 1-INDEX('Migration Matrix - vol'!$AF$77:$AK$82, RIGHT(AO$2,1), RIGHT(AO$2,1)))</f>
        <v>#REF!</v>
      </c>
      <c r="AP69" s="61" t="e">
        <f t="shared" si="6"/>
        <v>#REF!</v>
      </c>
      <c r="AR69" s="60" t="e" cm="1">
        <f t="array" ref="AR69" xml:space="preserve"> IF(($A69-$A$3) &lt;= short_term, SUMPRODUCT($L68:$Q68, TRANSPOSE('Migration Matrix - vol'!C$65:C$70)), SUMPRODUCT($L68:$Q68, TRANSPOSE('Migration Matrix - vol'!C$77:C$82)))</f>
        <v>#REF!</v>
      </c>
      <c r="AS69" s="60" t="e" cm="1">
        <f t="array" ref="AS69" xml:space="preserve"> IF(($A69-$A$3) &lt;= short_term, SUMPRODUCT($L68:$Q68, TRANSPOSE('Migration Matrix - vol'!D$65:D$70)), SUMPRODUCT($L68:$Q68, TRANSPOSE('Migration Matrix - vol'!D$77:D$82)))</f>
        <v>#REF!</v>
      </c>
      <c r="AT69" s="60" t="e" cm="1">
        <f t="array" ref="AT69" xml:space="preserve"> IF(($A69-$A$3) &lt;= short_term, SUMPRODUCT($L68:$Q68, TRANSPOSE('Migration Matrix - vol'!E$65:E$70)), SUMPRODUCT($L68:$Q68, TRANSPOSE('Migration Matrix - vol'!E$77:E$82)))</f>
        <v>#REF!</v>
      </c>
      <c r="AU69" s="60" t="e" cm="1">
        <f t="array" ref="AU69" xml:space="preserve"> IF(($A69-$A$3) &lt;= short_term, SUMPRODUCT($L68:$Q68, TRANSPOSE('Migration Matrix - vol'!F$65:F$70)), SUMPRODUCT($L68:$Q68, TRANSPOSE('Migration Matrix - vol'!F$77:F$82)))</f>
        <v>#REF!</v>
      </c>
      <c r="AV69" s="60" t="e" cm="1">
        <f t="array" ref="AV69" xml:space="preserve"> IF(($A69-$A$3) &lt;= short_term, SUMPRODUCT($L68:$Q68, TRANSPOSE('Migration Matrix - vol'!G$65:G$70)), SUMPRODUCT($L68:$Q68, TRANSPOSE('Migration Matrix - vol'!G$77:G$82)))</f>
        <v>#REF!</v>
      </c>
      <c r="AW69" s="60" t="e" cm="1">
        <f t="array" ref="AW69" xml:space="preserve"> IF(($A69-$A$3) &lt;= short_term, SUMPRODUCT($L68:$Q68, TRANSPOSE('Migration Matrix - vol'!H$65:H$70)), SUMPRODUCT($L68:$Q68, TRANSPOSE('Migration Matrix - vol'!H$77:H$82)))</f>
        <v>#REF!</v>
      </c>
    </row>
    <row r="70" spans="1:49">
      <c r="A70">
        <f t="shared" si="11"/>
        <v>2087</v>
      </c>
      <c r="B70" s="40" t="e">
        <f>Population!#REF!</f>
        <v>#REF!</v>
      </c>
      <c r="C70" s="2">
        <v>0.18</v>
      </c>
      <c r="D70" s="2">
        <v>0.15</v>
      </c>
      <c r="E70" s="2">
        <v>0.17</v>
      </c>
      <c r="F70" s="2">
        <v>0.18</v>
      </c>
      <c r="G70" s="2">
        <v>0.15</v>
      </c>
      <c r="H70" s="2">
        <v>0.17</v>
      </c>
      <c r="I70">
        <f t="shared" ref="I70:I123" si="13">SUM(C70:H70)-1</f>
        <v>0</v>
      </c>
      <c r="K70" s="52" t="e">
        <f>Population!#REF!</f>
        <v>#REF!</v>
      </c>
      <c r="L70" s="53" t="e" cm="1">
        <f t="array" ref="L70">IF(($A70-$A$3) &lt;= short_term, SUMPRODUCT($L69:$Q69, TRANSPOSE('Migration Matrix - vol'!AF$65:AF$70)), SUMPRODUCT($L69:$Q69, TRANSPOSE('Migration Matrix - vol'!AF$77:AF$82)))+$K69*($B70-1)*C70</f>
        <v>#REF!</v>
      </c>
      <c r="M70" s="53" t="e" cm="1">
        <f t="array" ref="M70">IF(($A70-$A$3) &lt;= short_term, SUMPRODUCT($L69:$Q69, TRANSPOSE('Migration Matrix - vol'!AG$65:AG$70)), SUMPRODUCT($L69:$Q69, TRANSPOSE('Migration Matrix - vol'!AG$77:AG$82)))+$K69*($B70-1)*D70</f>
        <v>#REF!</v>
      </c>
      <c r="N70" s="53" t="e" cm="1">
        <f t="array" ref="N70">IF(($A70-$A$3) &lt;= short_term, SUMPRODUCT($L69:$Q69, TRANSPOSE('Migration Matrix - vol'!AH$65:AH$70)), SUMPRODUCT($L69:$Q69, TRANSPOSE('Migration Matrix - vol'!AH$77:AH$82)))+$K69*($B70-1)*E70</f>
        <v>#REF!</v>
      </c>
      <c r="O70" s="53" t="e" cm="1">
        <f t="array" ref="O70">IF(($A70-$A$3) &lt;= short_term, SUMPRODUCT($L69:$Q69, TRANSPOSE('Migration Matrix - vol'!AI$65:AI$70)), SUMPRODUCT($L69:$Q69, TRANSPOSE('Migration Matrix - vol'!AI$77:AI$82)))+$K69*($B70-1)*F70</f>
        <v>#REF!</v>
      </c>
      <c r="P70" s="53" t="e" cm="1">
        <f t="array" ref="P70">IF(($A70-$A$3) &lt;= short_term, SUMPRODUCT($L69:$Q69, TRANSPOSE('Migration Matrix - vol'!AJ$65:AJ$70)), SUMPRODUCT($L69:$Q69, TRANSPOSE('Migration Matrix - vol'!AJ$77:AJ$82)))+$K69*($B70-1)*G70</f>
        <v>#REF!</v>
      </c>
      <c r="Q70" s="53" t="e" cm="1">
        <f t="array" ref="Q70">IF(($A70-$A$3) &lt;= short_term, SUMPRODUCT($L69:$Q69, TRANSPOSE('Migration Matrix - vol'!AK$65:AK$70)), SUMPRODUCT($L69:$Q69, TRANSPOSE('Migration Matrix - vol'!AK$77:AK$82)))+$K69*($B70-1)*H70</f>
        <v>#REF!</v>
      </c>
      <c r="R70" s="21" t="e">
        <f t="shared" si="7"/>
        <v>#REF!</v>
      </c>
      <c r="T70" s="40" t="e">
        <f t="shared" si="8"/>
        <v>#REF!</v>
      </c>
      <c r="U70" s="40" t="e">
        <f t="shared" si="9"/>
        <v>#REF!</v>
      </c>
      <c r="V70" s="40" t="e">
        <f t="shared" si="12"/>
        <v>#REF!</v>
      </c>
      <c r="W70" s="40" t="e">
        <f t="shared" si="12"/>
        <v>#REF!</v>
      </c>
      <c r="X70" s="40" t="e">
        <f t="shared" si="12"/>
        <v>#REF!</v>
      </c>
      <c r="Y70" s="40" t="e">
        <f t="shared" si="12"/>
        <v>#REF!</v>
      </c>
      <c r="AB70" s="60" t="e" cm="1">
        <f t="array" ref="AB70" xml:space="preserve"> IF(($A70-$A$3) &lt;= short_term, SUMPRODUCT($L69:$Q69, TRANSPOSE('Migration Matrix - vol'!C$65:C$70)), SUMPRODUCT($L69:$Q69, TRANSPOSE('Migration Matrix - vol'!C$77:C$82)))+$K69*($B70-1)*C70</f>
        <v>#REF!</v>
      </c>
      <c r="AC70" s="60" t="e" cm="1">
        <f t="array" ref="AC70" xml:space="preserve"> IF(($A70-$A$3) &lt;= short_term, SUMPRODUCT($L69:$Q69, TRANSPOSE('Migration Matrix - vol'!D$65:D$70)), SUMPRODUCT($L69:$Q69, TRANSPOSE('Migration Matrix - vol'!D$77:D$82)))+$K69*($B70-1)*D70</f>
        <v>#REF!</v>
      </c>
      <c r="AD70" s="60" t="e" cm="1">
        <f t="array" ref="AD70" xml:space="preserve"> IF(($A70-$A$3) &lt;= short_term, SUMPRODUCT($L69:$Q69, TRANSPOSE('Migration Matrix - vol'!E$65:E$70)), SUMPRODUCT($L69:$Q69, TRANSPOSE('Migration Matrix - vol'!E$77:E$82)))+$K69*($B70-1)*E70</f>
        <v>#REF!</v>
      </c>
      <c r="AE70" s="60" t="e" cm="1">
        <f t="array" ref="AE70" xml:space="preserve"> IF(($A70-$A$3) &lt;= short_term, SUMPRODUCT($L69:$Q69, TRANSPOSE('Migration Matrix - vol'!F$65:F$70)), SUMPRODUCT($L69:$Q69, TRANSPOSE('Migration Matrix - vol'!F$77:F$82)))+$K69*($B70-1)*F70</f>
        <v>#REF!</v>
      </c>
      <c r="AF70" s="60" t="e" cm="1">
        <f t="array" ref="AF70" xml:space="preserve"> IF(($A70-$A$3) &lt;= short_term, SUMPRODUCT($L69:$Q69, TRANSPOSE('Migration Matrix - vol'!G$65:G$70)), SUMPRODUCT($L69:$Q69, TRANSPOSE('Migration Matrix - vol'!G$77:G$82)))+$K69*($B70-1)*G70</f>
        <v>#REF!</v>
      </c>
      <c r="AG70" s="60" t="e" cm="1">
        <f t="array" ref="AG70" xml:space="preserve"> IF(($A70-$A$3) &lt;= short_term, SUMPRODUCT($L69:$Q69, TRANSPOSE('Migration Matrix - vol'!H$65:H$70)), SUMPRODUCT($L69:$Q69, TRANSPOSE('Migration Matrix - vol'!H$77:H$82)))+$K69*($B70-1)*H70</f>
        <v>#REF!</v>
      </c>
      <c r="AJ70" s="60" t="e" cm="1">
        <f t="array" ref="AJ70" xml:space="preserve"> L69* IF(($A70-$A$3) &lt;= short_term, 1-INDEX('Migration Matrix - vol'!$AF$65:$AK$70, RIGHT(AJ$2,1), RIGHT(AJ$2,1)), 1-INDEX('Migration Matrix - vol'!$AF$77:$AK$82, RIGHT(AJ$2,1), RIGHT(AJ$2,1)))</f>
        <v>#REF!</v>
      </c>
      <c r="AK70" s="60" t="e" cm="1">
        <f t="array" ref="AK70" xml:space="preserve"> M69* IF(($A70-$A$3) &lt;= short_term, 1-INDEX('Migration Matrix - vol'!$AF$65:$AK$70, RIGHT(AK$2,1), RIGHT(AK$2,1)), 1-INDEX('Migration Matrix - vol'!$AF$77:$AK$82, RIGHT(AK$2,1), RIGHT(AK$2,1)))</f>
        <v>#REF!</v>
      </c>
      <c r="AL70" s="60" t="e" cm="1">
        <f t="array" ref="AL70" xml:space="preserve"> N69* IF(($A70-$A$3) &lt;= short_term, 1-INDEX('Migration Matrix - vol'!$AF$65:$AK$70, RIGHT(AL$2,1), RIGHT(AL$2,1)), 1-INDEX('Migration Matrix - vol'!$AF$77:$AK$82, RIGHT(AL$2,1), RIGHT(AL$2,1)))</f>
        <v>#REF!</v>
      </c>
      <c r="AM70" s="60" t="e" cm="1">
        <f t="array" ref="AM70" xml:space="preserve"> O69* IF(($A70-$A$3) &lt;= short_term, 1-INDEX('Migration Matrix - vol'!$AF$65:$AK$70, RIGHT(AM$2,1), RIGHT(AM$2,1)), 1-INDEX('Migration Matrix - vol'!$AF$77:$AK$82, RIGHT(AM$2,1), RIGHT(AM$2,1)))</f>
        <v>#REF!</v>
      </c>
      <c r="AN70" s="60" t="e" cm="1">
        <f t="array" ref="AN70" xml:space="preserve"> P69* IF(($A70-$A$3) &lt;= short_term, 1-INDEX('Migration Matrix - vol'!$AF$65:$AK$70, RIGHT(AN$2,1), RIGHT(AN$2,1)), 1-INDEX('Migration Matrix - vol'!$AF$77:$AK$82, RIGHT(AN$2,1), RIGHT(AN$2,1)))</f>
        <v>#REF!</v>
      </c>
      <c r="AO70" s="60" t="e" cm="1">
        <f t="array" ref="AO70" xml:space="preserve"> Q69* IF(($A70-$A$3) &lt;= short_term, 1-INDEX('Migration Matrix - vol'!$AF$65:$AK$70, RIGHT(AO$2,1), RIGHT(AO$2,1)), 1-INDEX('Migration Matrix - vol'!$AF$77:$AK$82, RIGHT(AO$2,1), RIGHT(AO$2,1)))</f>
        <v>#REF!</v>
      </c>
      <c r="AP70" s="61" t="e">
        <f t="shared" ref="AP70:AP123" si="14">L69+AB70-AJ70-L70</f>
        <v>#REF!</v>
      </c>
      <c r="AR70" s="60" t="e" cm="1">
        <f t="array" ref="AR70" xml:space="preserve"> IF(($A70-$A$3) &lt;= short_term, SUMPRODUCT($L69:$Q69, TRANSPOSE('Migration Matrix - vol'!C$65:C$70)), SUMPRODUCT($L69:$Q69, TRANSPOSE('Migration Matrix - vol'!C$77:C$82)))</f>
        <v>#REF!</v>
      </c>
      <c r="AS70" s="60" t="e" cm="1">
        <f t="array" ref="AS70" xml:space="preserve"> IF(($A70-$A$3) &lt;= short_term, SUMPRODUCT($L69:$Q69, TRANSPOSE('Migration Matrix - vol'!D$65:D$70)), SUMPRODUCT($L69:$Q69, TRANSPOSE('Migration Matrix - vol'!D$77:D$82)))</f>
        <v>#REF!</v>
      </c>
      <c r="AT70" s="60" t="e" cm="1">
        <f t="array" ref="AT70" xml:space="preserve"> IF(($A70-$A$3) &lt;= short_term, SUMPRODUCT($L69:$Q69, TRANSPOSE('Migration Matrix - vol'!E$65:E$70)), SUMPRODUCT($L69:$Q69, TRANSPOSE('Migration Matrix - vol'!E$77:E$82)))</f>
        <v>#REF!</v>
      </c>
      <c r="AU70" s="60" t="e" cm="1">
        <f t="array" ref="AU70" xml:space="preserve"> IF(($A70-$A$3) &lt;= short_term, SUMPRODUCT($L69:$Q69, TRANSPOSE('Migration Matrix - vol'!F$65:F$70)), SUMPRODUCT($L69:$Q69, TRANSPOSE('Migration Matrix - vol'!F$77:F$82)))</f>
        <v>#REF!</v>
      </c>
      <c r="AV70" s="60" t="e" cm="1">
        <f t="array" ref="AV70" xml:space="preserve"> IF(($A70-$A$3) &lt;= short_term, SUMPRODUCT($L69:$Q69, TRANSPOSE('Migration Matrix - vol'!G$65:G$70)), SUMPRODUCT($L69:$Q69, TRANSPOSE('Migration Matrix - vol'!G$77:G$82)))</f>
        <v>#REF!</v>
      </c>
      <c r="AW70" s="60" t="e" cm="1">
        <f t="array" ref="AW70" xml:space="preserve"> IF(($A70-$A$3) &lt;= short_term, SUMPRODUCT($L69:$Q69, TRANSPOSE('Migration Matrix - vol'!H$65:H$70)), SUMPRODUCT($L69:$Q69, TRANSPOSE('Migration Matrix - vol'!H$77:H$82)))</f>
        <v>#REF!</v>
      </c>
    </row>
    <row r="71" spans="1:49">
      <c r="A71">
        <f t="shared" si="11"/>
        <v>2088</v>
      </c>
      <c r="B71" s="40" t="e">
        <f>Population!#REF!</f>
        <v>#REF!</v>
      </c>
      <c r="C71" s="2">
        <v>0.18</v>
      </c>
      <c r="D71" s="2">
        <v>0.15</v>
      </c>
      <c r="E71" s="2">
        <v>0.17</v>
      </c>
      <c r="F71" s="2">
        <v>0.18</v>
      </c>
      <c r="G71" s="2">
        <v>0.15</v>
      </c>
      <c r="H71" s="2">
        <v>0.17</v>
      </c>
      <c r="I71">
        <f t="shared" si="13"/>
        <v>0</v>
      </c>
      <c r="K71" s="52" t="e">
        <f>Population!#REF!</f>
        <v>#REF!</v>
      </c>
      <c r="L71" s="53" t="e" cm="1">
        <f t="array" ref="L71">IF(($A71-$A$3) &lt;= short_term, SUMPRODUCT($L70:$Q70, TRANSPOSE('Migration Matrix - vol'!AF$65:AF$70)), SUMPRODUCT($L70:$Q70, TRANSPOSE('Migration Matrix - vol'!AF$77:AF$82)))+$K70*($B71-1)*C71</f>
        <v>#REF!</v>
      </c>
      <c r="M71" s="53" t="e" cm="1">
        <f t="array" ref="M71">IF(($A71-$A$3) &lt;= short_term, SUMPRODUCT($L70:$Q70, TRANSPOSE('Migration Matrix - vol'!AG$65:AG$70)), SUMPRODUCT($L70:$Q70, TRANSPOSE('Migration Matrix - vol'!AG$77:AG$82)))+$K70*($B71-1)*D71</f>
        <v>#REF!</v>
      </c>
      <c r="N71" s="53" t="e" cm="1">
        <f t="array" ref="N71">IF(($A71-$A$3) &lt;= short_term, SUMPRODUCT($L70:$Q70, TRANSPOSE('Migration Matrix - vol'!AH$65:AH$70)), SUMPRODUCT($L70:$Q70, TRANSPOSE('Migration Matrix - vol'!AH$77:AH$82)))+$K70*($B71-1)*E71</f>
        <v>#REF!</v>
      </c>
      <c r="O71" s="53" t="e" cm="1">
        <f t="array" ref="O71">IF(($A71-$A$3) &lt;= short_term, SUMPRODUCT($L70:$Q70, TRANSPOSE('Migration Matrix - vol'!AI$65:AI$70)), SUMPRODUCT($L70:$Q70, TRANSPOSE('Migration Matrix - vol'!AI$77:AI$82)))+$K70*($B71-1)*F71</f>
        <v>#REF!</v>
      </c>
      <c r="P71" s="53" t="e" cm="1">
        <f t="array" ref="P71">IF(($A71-$A$3) &lt;= short_term, SUMPRODUCT($L70:$Q70, TRANSPOSE('Migration Matrix - vol'!AJ$65:AJ$70)), SUMPRODUCT($L70:$Q70, TRANSPOSE('Migration Matrix - vol'!AJ$77:AJ$82)))+$K70*($B71-1)*G71</f>
        <v>#REF!</v>
      </c>
      <c r="Q71" s="53" t="e" cm="1">
        <f t="array" ref="Q71">IF(($A71-$A$3) &lt;= short_term, SUMPRODUCT($L70:$Q70, TRANSPOSE('Migration Matrix - vol'!AK$65:AK$70)), SUMPRODUCT($L70:$Q70, TRANSPOSE('Migration Matrix - vol'!AK$77:AK$82)))+$K70*($B71-1)*H71</f>
        <v>#REF!</v>
      </c>
      <c r="R71" s="21" t="e">
        <f t="shared" si="7"/>
        <v>#REF!</v>
      </c>
      <c r="T71" s="40" t="e">
        <f t="shared" si="8"/>
        <v>#REF!</v>
      </c>
      <c r="U71" s="40" t="e">
        <f t="shared" si="9"/>
        <v>#REF!</v>
      </c>
      <c r="V71" s="40" t="e">
        <f t="shared" si="12"/>
        <v>#REF!</v>
      </c>
      <c r="W71" s="40" t="e">
        <f t="shared" si="12"/>
        <v>#REF!</v>
      </c>
      <c r="X71" s="40" t="e">
        <f t="shared" si="12"/>
        <v>#REF!</v>
      </c>
      <c r="Y71" s="40" t="e">
        <f t="shared" si="12"/>
        <v>#REF!</v>
      </c>
      <c r="AB71" s="60" t="e" cm="1">
        <f t="array" ref="AB71" xml:space="preserve"> IF(($A71-$A$3) &lt;= short_term, SUMPRODUCT($L70:$Q70, TRANSPOSE('Migration Matrix - vol'!C$65:C$70)), SUMPRODUCT($L70:$Q70, TRANSPOSE('Migration Matrix - vol'!C$77:C$82)))+$K70*($B71-1)*C71</f>
        <v>#REF!</v>
      </c>
      <c r="AC71" s="60" t="e" cm="1">
        <f t="array" ref="AC71" xml:space="preserve"> IF(($A71-$A$3) &lt;= short_term, SUMPRODUCT($L70:$Q70, TRANSPOSE('Migration Matrix - vol'!D$65:D$70)), SUMPRODUCT($L70:$Q70, TRANSPOSE('Migration Matrix - vol'!D$77:D$82)))+$K70*($B71-1)*D71</f>
        <v>#REF!</v>
      </c>
      <c r="AD71" s="60" t="e" cm="1">
        <f t="array" ref="AD71" xml:space="preserve"> IF(($A71-$A$3) &lt;= short_term, SUMPRODUCT($L70:$Q70, TRANSPOSE('Migration Matrix - vol'!E$65:E$70)), SUMPRODUCT($L70:$Q70, TRANSPOSE('Migration Matrix - vol'!E$77:E$82)))+$K70*($B71-1)*E71</f>
        <v>#REF!</v>
      </c>
      <c r="AE71" s="60" t="e" cm="1">
        <f t="array" ref="AE71" xml:space="preserve"> IF(($A71-$A$3) &lt;= short_term, SUMPRODUCT($L70:$Q70, TRANSPOSE('Migration Matrix - vol'!F$65:F$70)), SUMPRODUCT($L70:$Q70, TRANSPOSE('Migration Matrix - vol'!F$77:F$82)))+$K70*($B71-1)*F71</f>
        <v>#REF!</v>
      </c>
      <c r="AF71" s="60" t="e" cm="1">
        <f t="array" ref="AF71" xml:space="preserve"> IF(($A71-$A$3) &lt;= short_term, SUMPRODUCT($L70:$Q70, TRANSPOSE('Migration Matrix - vol'!G$65:G$70)), SUMPRODUCT($L70:$Q70, TRANSPOSE('Migration Matrix - vol'!G$77:G$82)))+$K70*($B71-1)*G71</f>
        <v>#REF!</v>
      </c>
      <c r="AG71" s="60" t="e" cm="1">
        <f t="array" ref="AG71" xml:space="preserve"> IF(($A71-$A$3) &lt;= short_term, SUMPRODUCT($L70:$Q70, TRANSPOSE('Migration Matrix - vol'!H$65:H$70)), SUMPRODUCT($L70:$Q70, TRANSPOSE('Migration Matrix - vol'!H$77:H$82)))+$K70*($B71-1)*H71</f>
        <v>#REF!</v>
      </c>
      <c r="AJ71" s="60" t="e" cm="1">
        <f t="array" ref="AJ71" xml:space="preserve"> L70* IF(($A71-$A$3) &lt;= short_term, 1-INDEX('Migration Matrix - vol'!$AF$65:$AK$70, RIGHT(AJ$2,1), RIGHT(AJ$2,1)), 1-INDEX('Migration Matrix - vol'!$AF$77:$AK$82, RIGHT(AJ$2,1), RIGHT(AJ$2,1)))</f>
        <v>#REF!</v>
      </c>
      <c r="AK71" s="60" t="e" cm="1">
        <f t="array" ref="AK71" xml:space="preserve"> M70* IF(($A71-$A$3) &lt;= short_term, 1-INDEX('Migration Matrix - vol'!$AF$65:$AK$70, RIGHT(AK$2,1), RIGHT(AK$2,1)), 1-INDEX('Migration Matrix - vol'!$AF$77:$AK$82, RIGHT(AK$2,1), RIGHT(AK$2,1)))</f>
        <v>#REF!</v>
      </c>
      <c r="AL71" s="60" t="e" cm="1">
        <f t="array" ref="AL71" xml:space="preserve"> N70* IF(($A71-$A$3) &lt;= short_term, 1-INDEX('Migration Matrix - vol'!$AF$65:$AK$70, RIGHT(AL$2,1), RIGHT(AL$2,1)), 1-INDEX('Migration Matrix - vol'!$AF$77:$AK$82, RIGHT(AL$2,1), RIGHT(AL$2,1)))</f>
        <v>#REF!</v>
      </c>
      <c r="AM71" s="60" t="e" cm="1">
        <f t="array" ref="AM71" xml:space="preserve"> O70* IF(($A71-$A$3) &lt;= short_term, 1-INDEX('Migration Matrix - vol'!$AF$65:$AK$70, RIGHT(AM$2,1), RIGHT(AM$2,1)), 1-INDEX('Migration Matrix - vol'!$AF$77:$AK$82, RIGHT(AM$2,1), RIGHT(AM$2,1)))</f>
        <v>#REF!</v>
      </c>
      <c r="AN71" s="60" t="e" cm="1">
        <f t="array" ref="AN71" xml:space="preserve"> P70* IF(($A71-$A$3) &lt;= short_term, 1-INDEX('Migration Matrix - vol'!$AF$65:$AK$70, RIGHT(AN$2,1), RIGHT(AN$2,1)), 1-INDEX('Migration Matrix - vol'!$AF$77:$AK$82, RIGHT(AN$2,1), RIGHT(AN$2,1)))</f>
        <v>#REF!</v>
      </c>
      <c r="AO71" s="60" t="e" cm="1">
        <f t="array" ref="AO71" xml:space="preserve"> Q70* IF(($A71-$A$3) &lt;= short_term, 1-INDEX('Migration Matrix - vol'!$AF$65:$AK$70, RIGHT(AO$2,1), RIGHT(AO$2,1)), 1-INDEX('Migration Matrix - vol'!$AF$77:$AK$82, RIGHT(AO$2,1), RIGHT(AO$2,1)))</f>
        <v>#REF!</v>
      </c>
      <c r="AP71" s="61" t="e">
        <f t="shared" si="14"/>
        <v>#REF!</v>
      </c>
      <c r="AR71" s="60" t="e" cm="1">
        <f t="array" ref="AR71" xml:space="preserve"> IF(($A71-$A$3) &lt;= short_term, SUMPRODUCT($L70:$Q70, TRANSPOSE('Migration Matrix - vol'!C$65:C$70)), SUMPRODUCT($L70:$Q70, TRANSPOSE('Migration Matrix - vol'!C$77:C$82)))</f>
        <v>#REF!</v>
      </c>
      <c r="AS71" s="60" t="e" cm="1">
        <f t="array" ref="AS71" xml:space="preserve"> IF(($A71-$A$3) &lt;= short_term, SUMPRODUCT($L70:$Q70, TRANSPOSE('Migration Matrix - vol'!D$65:D$70)), SUMPRODUCT($L70:$Q70, TRANSPOSE('Migration Matrix - vol'!D$77:D$82)))</f>
        <v>#REF!</v>
      </c>
      <c r="AT71" s="60" t="e" cm="1">
        <f t="array" ref="AT71" xml:space="preserve"> IF(($A71-$A$3) &lt;= short_term, SUMPRODUCT($L70:$Q70, TRANSPOSE('Migration Matrix - vol'!E$65:E$70)), SUMPRODUCT($L70:$Q70, TRANSPOSE('Migration Matrix - vol'!E$77:E$82)))</f>
        <v>#REF!</v>
      </c>
      <c r="AU71" s="60" t="e" cm="1">
        <f t="array" ref="AU71" xml:space="preserve"> IF(($A71-$A$3) &lt;= short_term, SUMPRODUCT($L70:$Q70, TRANSPOSE('Migration Matrix - vol'!F$65:F$70)), SUMPRODUCT($L70:$Q70, TRANSPOSE('Migration Matrix - vol'!F$77:F$82)))</f>
        <v>#REF!</v>
      </c>
      <c r="AV71" s="60" t="e" cm="1">
        <f t="array" ref="AV71" xml:space="preserve"> IF(($A71-$A$3) &lt;= short_term, SUMPRODUCT($L70:$Q70, TRANSPOSE('Migration Matrix - vol'!G$65:G$70)), SUMPRODUCT($L70:$Q70, TRANSPOSE('Migration Matrix - vol'!G$77:G$82)))</f>
        <v>#REF!</v>
      </c>
      <c r="AW71" s="60" t="e" cm="1">
        <f t="array" ref="AW71" xml:space="preserve"> IF(($A71-$A$3) &lt;= short_term, SUMPRODUCT($L70:$Q70, TRANSPOSE('Migration Matrix - vol'!H$65:H$70)), SUMPRODUCT($L70:$Q70, TRANSPOSE('Migration Matrix - vol'!H$77:H$82)))</f>
        <v>#REF!</v>
      </c>
    </row>
    <row r="72" spans="1:49">
      <c r="A72">
        <f t="shared" si="11"/>
        <v>2089</v>
      </c>
      <c r="B72" s="40" t="e">
        <f>Population!#REF!</f>
        <v>#REF!</v>
      </c>
      <c r="C72" s="2">
        <v>0.18</v>
      </c>
      <c r="D72" s="2">
        <v>0.15</v>
      </c>
      <c r="E72" s="2">
        <v>0.17</v>
      </c>
      <c r="F72" s="2">
        <v>0.18</v>
      </c>
      <c r="G72" s="2">
        <v>0.15</v>
      </c>
      <c r="H72" s="2">
        <v>0.17</v>
      </c>
      <c r="I72">
        <f t="shared" si="13"/>
        <v>0</v>
      </c>
      <c r="K72" s="52" t="e">
        <f>Population!#REF!</f>
        <v>#REF!</v>
      </c>
      <c r="L72" s="53" t="e" cm="1">
        <f t="array" ref="L72">IF(($A72-$A$3) &lt;= short_term, SUMPRODUCT($L71:$Q71, TRANSPOSE('Migration Matrix - vol'!AF$65:AF$70)), SUMPRODUCT($L71:$Q71, TRANSPOSE('Migration Matrix - vol'!AF$77:AF$82)))+$K71*($B72-1)*C72</f>
        <v>#REF!</v>
      </c>
      <c r="M72" s="53" t="e" cm="1">
        <f t="array" ref="M72">IF(($A72-$A$3) &lt;= short_term, SUMPRODUCT($L71:$Q71, TRANSPOSE('Migration Matrix - vol'!AG$65:AG$70)), SUMPRODUCT($L71:$Q71, TRANSPOSE('Migration Matrix - vol'!AG$77:AG$82)))+$K71*($B72-1)*D72</f>
        <v>#REF!</v>
      </c>
      <c r="N72" s="53" t="e" cm="1">
        <f t="array" ref="N72">IF(($A72-$A$3) &lt;= short_term, SUMPRODUCT($L71:$Q71, TRANSPOSE('Migration Matrix - vol'!AH$65:AH$70)), SUMPRODUCT($L71:$Q71, TRANSPOSE('Migration Matrix - vol'!AH$77:AH$82)))+$K71*($B72-1)*E72</f>
        <v>#REF!</v>
      </c>
      <c r="O72" s="53" t="e" cm="1">
        <f t="array" ref="O72">IF(($A72-$A$3) &lt;= short_term, SUMPRODUCT($L71:$Q71, TRANSPOSE('Migration Matrix - vol'!AI$65:AI$70)), SUMPRODUCT($L71:$Q71, TRANSPOSE('Migration Matrix - vol'!AI$77:AI$82)))+$K71*($B72-1)*F72</f>
        <v>#REF!</v>
      </c>
      <c r="P72" s="53" t="e" cm="1">
        <f t="array" ref="P72">IF(($A72-$A$3) &lt;= short_term, SUMPRODUCT($L71:$Q71, TRANSPOSE('Migration Matrix - vol'!AJ$65:AJ$70)), SUMPRODUCT($L71:$Q71, TRANSPOSE('Migration Matrix - vol'!AJ$77:AJ$82)))+$K71*($B72-1)*G72</f>
        <v>#REF!</v>
      </c>
      <c r="Q72" s="53" t="e" cm="1">
        <f t="array" ref="Q72">IF(($A72-$A$3) &lt;= short_term, SUMPRODUCT($L71:$Q71, TRANSPOSE('Migration Matrix - vol'!AK$65:AK$70)), SUMPRODUCT($L71:$Q71, TRANSPOSE('Migration Matrix - vol'!AK$77:AK$82)))+$K71*($B72-1)*H72</f>
        <v>#REF!</v>
      </c>
      <c r="R72" s="21" t="e">
        <f t="shared" si="7"/>
        <v>#REF!</v>
      </c>
      <c r="T72" s="40" t="e">
        <f t="shared" si="8"/>
        <v>#REF!</v>
      </c>
      <c r="U72" s="40" t="e">
        <f t="shared" si="9"/>
        <v>#REF!</v>
      </c>
      <c r="V72" s="40" t="e">
        <f t="shared" si="12"/>
        <v>#REF!</v>
      </c>
      <c r="W72" s="40" t="e">
        <f t="shared" si="12"/>
        <v>#REF!</v>
      </c>
      <c r="X72" s="40" t="e">
        <f t="shared" si="12"/>
        <v>#REF!</v>
      </c>
      <c r="Y72" s="40" t="e">
        <f t="shared" si="12"/>
        <v>#REF!</v>
      </c>
      <c r="AB72" s="60" t="e" cm="1">
        <f t="array" ref="AB72" xml:space="preserve"> IF(($A72-$A$3) &lt;= short_term, SUMPRODUCT($L71:$Q71, TRANSPOSE('Migration Matrix - vol'!C$65:C$70)), SUMPRODUCT($L71:$Q71, TRANSPOSE('Migration Matrix - vol'!C$77:C$82)))+$K71*($B72-1)*C72</f>
        <v>#REF!</v>
      </c>
      <c r="AC72" s="60" t="e" cm="1">
        <f t="array" ref="AC72" xml:space="preserve"> IF(($A72-$A$3) &lt;= short_term, SUMPRODUCT($L71:$Q71, TRANSPOSE('Migration Matrix - vol'!D$65:D$70)), SUMPRODUCT($L71:$Q71, TRANSPOSE('Migration Matrix - vol'!D$77:D$82)))+$K71*($B72-1)*D72</f>
        <v>#REF!</v>
      </c>
      <c r="AD72" s="60" t="e" cm="1">
        <f t="array" ref="AD72" xml:space="preserve"> IF(($A72-$A$3) &lt;= short_term, SUMPRODUCT($L71:$Q71, TRANSPOSE('Migration Matrix - vol'!E$65:E$70)), SUMPRODUCT($L71:$Q71, TRANSPOSE('Migration Matrix - vol'!E$77:E$82)))+$K71*($B72-1)*E72</f>
        <v>#REF!</v>
      </c>
      <c r="AE72" s="60" t="e" cm="1">
        <f t="array" ref="AE72" xml:space="preserve"> IF(($A72-$A$3) &lt;= short_term, SUMPRODUCT($L71:$Q71, TRANSPOSE('Migration Matrix - vol'!F$65:F$70)), SUMPRODUCT($L71:$Q71, TRANSPOSE('Migration Matrix - vol'!F$77:F$82)))+$K71*($B72-1)*F72</f>
        <v>#REF!</v>
      </c>
      <c r="AF72" s="60" t="e" cm="1">
        <f t="array" ref="AF72" xml:space="preserve"> IF(($A72-$A$3) &lt;= short_term, SUMPRODUCT($L71:$Q71, TRANSPOSE('Migration Matrix - vol'!G$65:G$70)), SUMPRODUCT($L71:$Q71, TRANSPOSE('Migration Matrix - vol'!G$77:G$82)))+$K71*($B72-1)*G72</f>
        <v>#REF!</v>
      </c>
      <c r="AG72" s="60" t="e" cm="1">
        <f t="array" ref="AG72" xml:space="preserve"> IF(($A72-$A$3) &lt;= short_term, SUMPRODUCT($L71:$Q71, TRANSPOSE('Migration Matrix - vol'!H$65:H$70)), SUMPRODUCT($L71:$Q71, TRANSPOSE('Migration Matrix - vol'!H$77:H$82)))+$K71*($B72-1)*H72</f>
        <v>#REF!</v>
      </c>
      <c r="AJ72" s="60" t="e" cm="1">
        <f t="array" ref="AJ72" xml:space="preserve"> L71* IF(($A72-$A$3) &lt;= short_term, 1-INDEX('Migration Matrix - vol'!$AF$65:$AK$70, RIGHT(AJ$2,1), RIGHT(AJ$2,1)), 1-INDEX('Migration Matrix - vol'!$AF$77:$AK$82, RIGHT(AJ$2,1), RIGHT(AJ$2,1)))</f>
        <v>#REF!</v>
      </c>
      <c r="AK72" s="60" t="e" cm="1">
        <f t="array" ref="AK72" xml:space="preserve"> M71* IF(($A72-$A$3) &lt;= short_term, 1-INDEX('Migration Matrix - vol'!$AF$65:$AK$70, RIGHT(AK$2,1), RIGHT(AK$2,1)), 1-INDEX('Migration Matrix - vol'!$AF$77:$AK$82, RIGHT(AK$2,1), RIGHT(AK$2,1)))</f>
        <v>#REF!</v>
      </c>
      <c r="AL72" s="60" t="e" cm="1">
        <f t="array" ref="AL72" xml:space="preserve"> N71* IF(($A72-$A$3) &lt;= short_term, 1-INDEX('Migration Matrix - vol'!$AF$65:$AK$70, RIGHT(AL$2,1), RIGHT(AL$2,1)), 1-INDEX('Migration Matrix - vol'!$AF$77:$AK$82, RIGHT(AL$2,1), RIGHT(AL$2,1)))</f>
        <v>#REF!</v>
      </c>
      <c r="AM72" s="60" t="e" cm="1">
        <f t="array" ref="AM72" xml:space="preserve"> O71* IF(($A72-$A$3) &lt;= short_term, 1-INDEX('Migration Matrix - vol'!$AF$65:$AK$70, RIGHT(AM$2,1), RIGHT(AM$2,1)), 1-INDEX('Migration Matrix - vol'!$AF$77:$AK$82, RIGHT(AM$2,1), RIGHT(AM$2,1)))</f>
        <v>#REF!</v>
      </c>
      <c r="AN72" s="60" t="e" cm="1">
        <f t="array" ref="AN72" xml:space="preserve"> P71* IF(($A72-$A$3) &lt;= short_term, 1-INDEX('Migration Matrix - vol'!$AF$65:$AK$70, RIGHT(AN$2,1), RIGHT(AN$2,1)), 1-INDEX('Migration Matrix - vol'!$AF$77:$AK$82, RIGHT(AN$2,1), RIGHT(AN$2,1)))</f>
        <v>#REF!</v>
      </c>
      <c r="AO72" s="60" t="e" cm="1">
        <f t="array" ref="AO72" xml:space="preserve"> Q71* IF(($A72-$A$3) &lt;= short_term, 1-INDEX('Migration Matrix - vol'!$AF$65:$AK$70, RIGHT(AO$2,1), RIGHT(AO$2,1)), 1-INDEX('Migration Matrix - vol'!$AF$77:$AK$82, RIGHT(AO$2,1), RIGHT(AO$2,1)))</f>
        <v>#REF!</v>
      </c>
      <c r="AP72" s="61" t="e">
        <f t="shared" si="14"/>
        <v>#REF!</v>
      </c>
      <c r="AR72" s="60" t="e" cm="1">
        <f t="array" ref="AR72" xml:space="preserve"> IF(($A72-$A$3) &lt;= short_term, SUMPRODUCT($L71:$Q71, TRANSPOSE('Migration Matrix - vol'!C$65:C$70)), SUMPRODUCT($L71:$Q71, TRANSPOSE('Migration Matrix - vol'!C$77:C$82)))</f>
        <v>#REF!</v>
      </c>
      <c r="AS72" s="60" t="e" cm="1">
        <f t="array" ref="AS72" xml:space="preserve"> IF(($A72-$A$3) &lt;= short_term, SUMPRODUCT($L71:$Q71, TRANSPOSE('Migration Matrix - vol'!D$65:D$70)), SUMPRODUCT($L71:$Q71, TRANSPOSE('Migration Matrix - vol'!D$77:D$82)))</f>
        <v>#REF!</v>
      </c>
      <c r="AT72" s="60" t="e" cm="1">
        <f t="array" ref="AT72" xml:space="preserve"> IF(($A72-$A$3) &lt;= short_term, SUMPRODUCT($L71:$Q71, TRANSPOSE('Migration Matrix - vol'!E$65:E$70)), SUMPRODUCT($L71:$Q71, TRANSPOSE('Migration Matrix - vol'!E$77:E$82)))</f>
        <v>#REF!</v>
      </c>
      <c r="AU72" s="60" t="e" cm="1">
        <f t="array" ref="AU72" xml:space="preserve"> IF(($A72-$A$3) &lt;= short_term, SUMPRODUCT($L71:$Q71, TRANSPOSE('Migration Matrix - vol'!F$65:F$70)), SUMPRODUCT($L71:$Q71, TRANSPOSE('Migration Matrix - vol'!F$77:F$82)))</f>
        <v>#REF!</v>
      </c>
      <c r="AV72" s="60" t="e" cm="1">
        <f t="array" ref="AV72" xml:space="preserve"> IF(($A72-$A$3) &lt;= short_term, SUMPRODUCT($L71:$Q71, TRANSPOSE('Migration Matrix - vol'!G$65:G$70)), SUMPRODUCT($L71:$Q71, TRANSPOSE('Migration Matrix - vol'!G$77:G$82)))</f>
        <v>#REF!</v>
      </c>
      <c r="AW72" s="60" t="e" cm="1">
        <f t="array" ref="AW72" xml:space="preserve"> IF(($A72-$A$3) &lt;= short_term, SUMPRODUCT($L71:$Q71, TRANSPOSE('Migration Matrix - vol'!H$65:H$70)), SUMPRODUCT($L71:$Q71, TRANSPOSE('Migration Matrix - vol'!H$77:H$82)))</f>
        <v>#REF!</v>
      </c>
    </row>
    <row r="73" spans="1:49">
      <c r="A73">
        <f t="shared" si="11"/>
        <v>2090</v>
      </c>
      <c r="B73" s="40" t="e">
        <f>Population!#REF!</f>
        <v>#REF!</v>
      </c>
      <c r="C73" s="2">
        <v>0.18</v>
      </c>
      <c r="D73" s="2">
        <v>0.15</v>
      </c>
      <c r="E73" s="2">
        <v>0.17</v>
      </c>
      <c r="F73" s="2">
        <v>0.18</v>
      </c>
      <c r="G73" s="2">
        <v>0.15</v>
      </c>
      <c r="H73" s="2">
        <v>0.17</v>
      </c>
      <c r="I73">
        <f t="shared" si="13"/>
        <v>0</v>
      </c>
      <c r="K73" s="52" t="e">
        <f>Population!#REF!</f>
        <v>#REF!</v>
      </c>
      <c r="L73" s="53" t="e" cm="1">
        <f t="array" ref="L73">IF(($A73-$A$3) &lt;= short_term, SUMPRODUCT($L72:$Q72, TRANSPOSE('Migration Matrix - vol'!AF$65:AF$70)), SUMPRODUCT($L72:$Q72, TRANSPOSE('Migration Matrix - vol'!AF$77:AF$82)))+$K72*($B73-1)*C73</f>
        <v>#REF!</v>
      </c>
      <c r="M73" s="53" t="e" cm="1">
        <f t="array" ref="M73">IF(($A73-$A$3) &lt;= short_term, SUMPRODUCT($L72:$Q72, TRANSPOSE('Migration Matrix - vol'!AG$65:AG$70)), SUMPRODUCT($L72:$Q72, TRANSPOSE('Migration Matrix - vol'!AG$77:AG$82)))+$K72*($B73-1)*D73</f>
        <v>#REF!</v>
      </c>
      <c r="N73" s="53" t="e" cm="1">
        <f t="array" ref="N73">IF(($A73-$A$3) &lt;= short_term, SUMPRODUCT($L72:$Q72, TRANSPOSE('Migration Matrix - vol'!AH$65:AH$70)), SUMPRODUCT($L72:$Q72, TRANSPOSE('Migration Matrix - vol'!AH$77:AH$82)))+$K72*($B73-1)*E73</f>
        <v>#REF!</v>
      </c>
      <c r="O73" s="53" t="e" cm="1">
        <f t="array" ref="O73">IF(($A73-$A$3) &lt;= short_term, SUMPRODUCT($L72:$Q72, TRANSPOSE('Migration Matrix - vol'!AI$65:AI$70)), SUMPRODUCT($L72:$Q72, TRANSPOSE('Migration Matrix - vol'!AI$77:AI$82)))+$K72*($B73-1)*F73</f>
        <v>#REF!</v>
      </c>
      <c r="P73" s="53" t="e" cm="1">
        <f t="array" ref="P73">IF(($A73-$A$3) &lt;= short_term, SUMPRODUCT($L72:$Q72, TRANSPOSE('Migration Matrix - vol'!AJ$65:AJ$70)), SUMPRODUCT($L72:$Q72, TRANSPOSE('Migration Matrix - vol'!AJ$77:AJ$82)))+$K72*($B73-1)*G73</f>
        <v>#REF!</v>
      </c>
      <c r="Q73" s="53" t="e" cm="1">
        <f t="array" ref="Q73">IF(($A73-$A$3) &lt;= short_term, SUMPRODUCT($L72:$Q72, TRANSPOSE('Migration Matrix - vol'!AK$65:AK$70)), SUMPRODUCT($L72:$Q72, TRANSPOSE('Migration Matrix - vol'!AK$77:AK$82)))+$K72*($B73-1)*H73</f>
        <v>#REF!</v>
      </c>
      <c r="R73" s="21" t="e">
        <f t="shared" si="7"/>
        <v>#REF!</v>
      </c>
      <c r="T73" s="40" t="e">
        <f t="shared" si="8"/>
        <v>#REF!</v>
      </c>
      <c r="U73" s="40" t="e">
        <f t="shared" si="9"/>
        <v>#REF!</v>
      </c>
      <c r="V73" s="40" t="e">
        <f t="shared" si="12"/>
        <v>#REF!</v>
      </c>
      <c r="W73" s="40" t="e">
        <f t="shared" si="12"/>
        <v>#REF!</v>
      </c>
      <c r="X73" s="40" t="e">
        <f t="shared" si="12"/>
        <v>#REF!</v>
      </c>
      <c r="Y73" s="40" t="e">
        <f t="shared" si="12"/>
        <v>#REF!</v>
      </c>
      <c r="AB73" s="60" t="e" cm="1">
        <f t="array" ref="AB73" xml:space="preserve"> IF(($A73-$A$3) &lt;= short_term, SUMPRODUCT($L72:$Q72, TRANSPOSE('Migration Matrix - vol'!C$65:C$70)), SUMPRODUCT($L72:$Q72, TRANSPOSE('Migration Matrix - vol'!C$77:C$82)))+$K72*($B73-1)*C73</f>
        <v>#REF!</v>
      </c>
      <c r="AC73" s="60" t="e" cm="1">
        <f t="array" ref="AC73" xml:space="preserve"> IF(($A73-$A$3) &lt;= short_term, SUMPRODUCT($L72:$Q72, TRANSPOSE('Migration Matrix - vol'!D$65:D$70)), SUMPRODUCT($L72:$Q72, TRANSPOSE('Migration Matrix - vol'!D$77:D$82)))+$K72*($B73-1)*D73</f>
        <v>#REF!</v>
      </c>
      <c r="AD73" s="60" t="e" cm="1">
        <f t="array" ref="AD73" xml:space="preserve"> IF(($A73-$A$3) &lt;= short_term, SUMPRODUCT($L72:$Q72, TRANSPOSE('Migration Matrix - vol'!E$65:E$70)), SUMPRODUCT($L72:$Q72, TRANSPOSE('Migration Matrix - vol'!E$77:E$82)))+$K72*($B73-1)*E73</f>
        <v>#REF!</v>
      </c>
      <c r="AE73" s="60" t="e" cm="1">
        <f t="array" ref="AE73" xml:space="preserve"> IF(($A73-$A$3) &lt;= short_term, SUMPRODUCT($L72:$Q72, TRANSPOSE('Migration Matrix - vol'!F$65:F$70)), SUMPRODUCT($L72:$Q72, TRANSPOSE('Migration Matrix - vol'!F$77:F$82)))+$K72*($B73-1)*F73</f>
        <v>#REF!</v>
      </c>
      <c r="AF73" s="60" t="e" cm="1">
        <f t="array" ref="AF73" xml:space="preserve"> IF(($A73-$A$3) &lt;= short_term, SUMPRODUCT($L72:$Q72, TRANSPOSE('Migration Matrix - vol'!G$65:G$70)), SUMPRODUCT($L72:$Q72, TRANSPOSE('Migration Matrix - vol'!G$77:G$82)))+$K72*($B73-1)*G73</f>
        <v>#REF!</v>
      </c>
      <c r="AG73" s="60" t="e" cm="1">
        <f t="array" ref="AG73" xml:space="preserve"> IF(($A73-$A$3) &lt;= short_term, SUMPRODUCT($L72:$Q72, TRANSPOSE('Migration Matrix - vol'!H$65:H$70)), SUMPRODUCT($L72:$Q72, TRANSPOSE('Migration Matrix - vol'!H$77:H$82)))+$K72*($B73-1)*H73</f>
        <v>#REF!</v>
      </c>
      <c r="AJ73" s="60" t="e" cm="1">
        <f t="array" ref="AJ73" xml:space="preserve"> L72* IF(($A73-$A$3) &lt;= short_term, 1-INDEX('Migration Matrix - vol'!$AF$65:$AK$70, RIGHT(AJ$2,1), RIGHT(AJ$2,1)), 1-INDEX('Migration Matrix - vol'!$AF$77:$AK$82, RIGHT(AJ$2,1), RIGHT(AJ$2,1)))</f>
        <v>#REF!</v>
      </c>
      <c r="AK73" s="60" t="e" cm="1">
        <f t="array" ref="AK73" xml:space="preserve"> M72* IF(($A73-$A$3) &lt;= short_term, 1-INDEX('Migration Matrix - vol'!$AF$65:$AK$70, RIGHT(AK$2,1), RIGHT(AK$2,1)), 1-INDEX('Migration Matrix - vol'!$AF$77:$AK$82, RIGHT(AK$2,1), RIGHT(AK$2,1)))</f>
        <v>#REF!</v>
      </c>
      <c r="AL73" s="60" t="e" cm="1">
        <f t="array" ref="AL73" xml:space="preserve"> N72* IF(($A73-$A$3) &lt;= short_term, 1-INDEX('Migration Matrix - vol'!$AF$65:$AK$70, RIGHT(AL$2,1), RIGHT(AL$2,1)), 1-INDEX('Migration Matrix - vol'!$AF$77:$AK$82, RIGHT(AL$2,1), RIGHT(AL$2,1)))</f>
        <v>#REF!</v>
      </c>
      <c r="AM73" s="60" t="e" cm="1">
        <f t="array" ref="AM73" xml:space="preserve"> O72* IF(($A73-$A$3) &lt;= short_term, 1-INDEX('Migration Matrix - vol'!$AF$65:$AK$70, RIGHT(AM$2,1), RIGHT(AM$2,1)), 1-INDEX('Migration Matrix - vol'!$AF$77:$AK$82, RIGHT(AM$2,1), RIGHT(AM$2,1)))</f>
        <v>#REF!</v>
      </c>
      <c r="AN73" s="60" t="e" cm="1">
        <f t="array" ref="AN73" xml:space="preserve"> P72* IF(($A73-$A$3) &lt;= short_term, 1-INDEX('Migration Matrix - vol'!$AF$65:$AK$70, RIGHT(AN$2,1), RIGHT(AN$2,1)), 1-INDEX('Migration Matrix - vol'!$AF$77:$AK$82, RIGHT(AN$2,1), RIGHT(AN$2,1)))</f>
        <v>#REF!</v>
      </c>
      <c r="AO73" s="60" t="e" cm="1">
        <f t="array" ref="AO73" xml:space="preserve"> Q72* IF(($A73-$A$3) &lt;= short_term, 1-INDEX('Migration Matrix - vol'!$AF$65:$AK$70, RIGHT(AO$2,1), RIGHT(AO$2,1)), 1-INDEX('Migration Matrix - vol'!$AF$77:$AK$82, RIGHT(AO$2,1), RIGHT(AO$2,1)))</f>
        <v>#REF!</v>
      </c>
      <c r="AP73" s="61" t="e">
        <f t="shared" si="14"/>
        <v>#REF!</v>
      </c>
      <c r="AR73" s="60" t="e" cm="1">
        <f t="array" ref="AR73" xml:space="preserve"> IF(($A73-$A$3) &lt;= short_term, SUMPRODUCT($L72:$Q72, TRANSPOSE('Migration Matrix - vol'!C$65:C$70)), SUMPRODUCT($L72:$Q72, TRANSPOSE('Migration Matrix - vol'!C$77:C$82)))</f>
        <v>#REF!</v>
      </c>
      <c r="AS73" s="60" t="e" cm="1">
        <f t="array" ref="AS73" xml:space="preserve"> IF(($A73-$A$3) &lt;= short_term, SUMPRODUCT($L72:$Q72, TRANSPOSE('Migration Matrix - vol'!D$65:D$70)), SUMPRODUCT($L72:$Q72, TRANSPOSE('Migration Matrix - vol'!D$77:D$82)))</f>
        <v>#REF!</v>
      </c>
      <c r="AT73" s="60" t="e" cm="1">
        <f t="array" ref="AT73" xml:space="preserve"> IF(($A73-$A$3) &lt;= short_term, SUMPRODUCT($L72:$Q72, TRANSPOSE('Migration Matrix - vol'!E$65:E$70)), SUMPRODUCT($L72:$Q72, TRANSPOSE('Migration Matrix - vol'!E$77:E$82)))</f>
        <v>#REF!</v>
      </c>
      <c r="AU73" s="60" t="e" cm="1">
        <f t="array" ref="AU73" xml:space="preserve"> IF(($A73-$A$3) &lt;= short_term, SUMPRODUCT($L72:$Q72, TRANSPOSE('Migration Matrix - vol'!F$65:F$70)), SUMPRODUCT($L72:$Q72, TRANSPOSE('Migration Matrix - vol'!F$77:F$82)))</f>
        <v>#REF!</v>
      </c>
      <c r="AV73" s="60" t="e" cm="1">
        <f t="array" ref="AV73" xml:space="preserve"> IF(($A73-$A$3) &lt;= short_term, SUMPRODUCT($L72:$Q72, TRANSPOSE('Migration Matrix - vol'!G$65:G$70)), SUMPRODUCT($L72:$Q72, TRANSPOSE('Migration Matrix - vol'!G$77:G$82)))</f>
        <v>#REF!</v>
      </c>
      <c r="AW73" s="60" t="e" cm="1">
        <f t="array" ref="AW73" xml:space="preserve"> IF(($A73-$A$3) &lt;= short_term, SUMPRODUCT($L72:$Q72, TRANSPOSE('Migration Matrix - vol'!H$65:H$70)), SUMPRODUCT($L72:$Q72, TRANSPOSE('Migration Matrix - vol'!H$77:H$82)))</f>
        <v>#REF!</v>
      </c>
    </row>
    <row r="74" spans="1:49">
      <c r="A74">
        <f t="shared" si="11"/>
        <v>2091</v>
      </c>
      <c r="B74" s="40" t="e">
        <f>Population!#REF!</f>
        <v>#REF!</v>
      </c>
      <c r="C74" s="2">
        <v>0.18</v>
      </c>
      <c r="D74" s="2">
        <v>0.15</v>
      </c>
      <c r="E74" s="2">
        <v>0.17</v>
      </c>
      <c r="F74" s="2">
        <v>0.18</v>
      </c>
      <c r="G74" s="2">
        <v>0.15</v>
      </c>
      <c r="H74" s="2">
        <v>0.17</v>
      </c>
      <c r="I74">
        <f t="shared" si="13"/>
        <v>0</v>
      </c>
      <c r="K74" s="52" t="e">
        <f>Population!#REF!</f>
        <v>#REF!</v>
      </c>
      <c r="L74" s="53" t="e" cm="1">
        <f t="array" ref="L74">IF(($A74-$A$3) &lt;= short_term, SUMPRODUCT($L73:$Q73, TRANSPOSE('Migration Matrix - vol'!AF$65:AF$70)), SUMPRODUCT($L73:$Q73, TRANSPOSE('Migration Matrix - vol'!AF$77:AF$82)))+$K73*($B74-1)*C74</f>
        <v>#REF!</v>
      </c>
      <c r="M74" s="53" t="e" cm="1">
        <f t="array" ref="M74">IF(($A74-$A$3) &lt;= short_term, SUMPRODUCT($L73:$Q73, TRANSPOSE('Migration Matrix - vol'!AG$65:AG$70)), SUMPRODUCT($L73:$Q73, TRANSPOSE('Migration Matrix - vol'!AG$77:AG$82)))+$K73*($B74-1)*D74</f>
        <v>#REF!</v>
      </c>
      <c r="N74" s="53" t="e" cm="1">
        <f t="array" ref="N74">IF(($A74-$A$3) &lt;= short_term, SUMPRODUCT($L73:$Q73, TRANSPOSE('Migration Matrix - vol'!AH$65:AH$70)), SUMPRODUCT($L73:$Q73, TRANSPOSE('Migration Matrix - vol'!AH$77:AH$82)))+$K73*($B74-1)*E74</f>
        <v>#REF!</v>
      </c>
      <c r="O74" s="53" t="e" cm="1">
        <f t="array" ref="O74">IF(($A74-$A$3) &lt;= short_term, SUMPRODUCT($L73:$Q73, TRANSPOSE('Migration Matrix - vol'!AI$65:AI$70)), SUMPRODUCT($L73:$Q73, TRANSPOSE('Migration Matrix - vol'!AI$77:AI$82)))+$K73*($B74-1)*F74</f>
        <v>#REF!</v>
      </c>
      <c r="P74" s="53" t="e" cm="1">
        <f t="array" ref="P74">IF(($A74-$A$3) &lt;= short_term, SUMPRODUCT($L73:$Q73, TRANSPOSE('Migration Matrix - vol'!AJ$65:AJ$70)), SUMPRODUCT($L73:$Q73, TRANSPOSE('Migration Matrix - vol'!AJ$77:AJ$82)))+$K73*($B74-1)*G74</f>
        <v>#REF!</v>
      </c>
      <c r="Q74" s="53" t="e" cm="1">
        <f t="array" ref="Q74">IF(($A74-$A$3) &lt;= short_term, SUMPRODUCT($L73:$Q73, TRANSPOSE('Migration Matrix - vol'!AK$65:AK$70)), SUMPRODUCT($L73:$Q73, TRANSPOSE('Migration Matrix - vol'!AK$77:AK$82)))+$K73*($B74-1)*H74</f>
        <v>#REF!</v>
      </c>
      <c r="R74" s="21" t="e">
        <f t="shared" si="7"/>
        <v>#REF!</v>
      </c>
      <c r="T74" s="40" t="e">
        <f t="shared" si="8"/>
        <v>#REF!</v>
      </c>
      <c r="U74" s="40" t="e">
        <f t="shared" si="9"/>
        <v>#REF!</v>
      </c>
      <c r="V74" s="40" t="e">
        <f t="shared" si="12"/>
        <v>#REF!</v>
      </c>
      <c r="W74" s="40" t="e">
        <f t="shared" si="12"/>
        <v>#REF!</v>
      </c>
      <c r="X74" s="40" t="e">
        <f t="shared" si="12"/>
        <v>#REF!</v>
      </c>
      <c r="Y74" s="40" t="e">
        <f t="shared" si="12"/>
        <v>#REF!</v>
      </c>
      <c r="AB74" s="60" t="e" cm="1">
        <f t="array" ref="AB74" xml:space="preserve"> IF(($A74-$A$3) &lt;= short_term, SUMPRODUCT($L73:$Q73, TRANSPOSE('Migration Matrix - vol'!C$65:C$70)), SUMPRODUCT($L73:$Q73, TRANSPOSE('Migration Matrix - vol'!C$77:C$82)))+$K73*($B74-1)*C74</f>
        <v>#REF!</v>
      </c>
      <c r="AC74" s="60" t="e" cm="1">
        <f t="array" ref="AC74" xml:space="preserve"> IF(($A74-$A$3) &lt;= short_term, SUMPRODUCT($L73:$Q73, TRANSPOSE('Migration Matrix - vol'!D$65:D$70)), SUMPRODUCT($L73:$Q73, TRANSPOSE('Migration Matrix - vol'!D$77:D$82)))+$K73*($B74-1)*D74</f>
        <v>#REF!</v>
      </c>
      <c r="AD74" s="60" t="e" cm="1">
        <f t="array" ref="AD74" xml:space="preserve"> IF(($A74-$A$3) &lt;= short_term, SUMPRODUCT($L73:$Q73, TRANSPOSE('Migration Matrix - vol'!E$65:E$70)), SUMPRODUCT($L73:$Q73, TRANSPOSE('Migration Matrix - vol'!E$77:E$82)))+$K73*($B74-1)*E74</f>
        <v>#REF!</v>
      </c>
      <c r="AE74" s="60" t="e" cm="1">
        <f t="array" ref="AE74" xml:space="preserve"> IF(($A74-$A$3) &lt;= short_term, SUMPRODUCT($L73:$Q73, TRANSPOSE('Migration Matrix - vol'!F$65:F$70)), SUMPRODUCT($L73:$Q73, TRANSPOSE('Migration Matrix - vol'!F$77:F$82)))+$K73*($B74-1)*F74</f>
        <v>#REF!</v>
      </c>
      <c r="AF74" s="60" t="e" cm="1">
        <f t="array" ref="AF74" xml:space="preserve"> IF(($A74-$A$3) &lt;= short_term, SUMPRODUCT($L73:$Q73, TRANSPOSE('Migration Matrix - vol'!G$65:G$70)), SUMPRODUCT($L73:$Q73, TRANSPOSE('Migration Matrix - vol'!G$77:G$82)))+$K73*($B74-1)*G74</f>
        <v>#REF!</v>
      </c>
      <c r="AG74" s="60" t="e" cm="1">
        <f t="array" ref="AG74" xml:space="preserve"> IF(($A74-$A$3) &lt;= short_term, SUMPRODUCT($L73:$Q73, TRANSPOSE('Migration Matrix - vol'!H$65:H$70)), SUMPRODUCT($L73:$Q73, TRANSPOSE('Migration Matrix - vol'!H$77:H$82)))+$K73*($B74-1)*H74</f>
        <v>#REF!</v>
      </c>
      <c r="AJ74" s="60" t="e" cm="1">
        <f t="array" ref="AJ74" xml:space="preserve"> L73* IF(($A74-$A$3) &lt;= short_term, 1-INDEX('Migration Matrix - vol'!$AF$65:$AK$70, RIGHT(AJ$2,1), RIGHT(AJ$2,1)), 1-INDEX('Migration Matrix - vol'!$AF$77:$AK$82, RIGHT(AJ$2,1), RIGHT(AJ$2,1)))</f>
        <v>#REF!</v>
      </c>
      <c r="AK74" s="60" t="e" cm="1">
        <f t="array" ref="AK74" xml:space="preserve"> M73* IF(($A74-$A$3) &lt;= short_term, 1-INDEX('Migration Matrix - vol'!$AF$65:$AK$70, RIGHT(AK$2,1), RIGHT(AK$2,1)), 1-INDEX('Migration Matrix - vol'!$AF$77:$AK$82, RIGHT(AK$2,1), RIGHT(AK$2,1)))</f>
        <v>#REF!</v>
      </c>
      <c r="AL74" s="60" t="e" cm="1">
        <f t="array" ref="AL74" xml:space="preserve"> N73* IF(($A74-$A$3) &lt;= short_term, 1-INDEX('Migration Matrix - vol'!$AF$65:$AK$70, RIGHT(AL$2,1), RIGHT(AL$2,1)), 1-INDEX('Migration Matrix - vol'!$AF$77:$AK$82, RIGHT(AL$2,1), RIGHT(AL$2,1)))</f>
        <v>#REF!</v>
      </c>
      <c r="AM74" s="60" t="e" cm="1">
        <f t="array" ref="AM74" xml:space="preserve"> O73* IF(($A74-$A$3) &lt;= short_term, 1-INDEX('Migration Matrix - vol'!$AF$65:$AK$70, RIGHT(AM$2,1), RIGHT(AM$2,1)), 1-INDEX('Migration Matrix - vol'!$AF$77:$AK$82, RIGHT(AM$2,1), RIGHT(AM$2,1)))</f>
        <v>#REF!</v>
      </c>
      <c r="AN74" s="60" t="e" cm="1">
        <f t="array" ref="AN74" xml:space="preserve"> P73* IF(($A74-$A$3) &lt;= short_term, 1-INDEX('Migration Matrix - vol'!$AF$65:$AK$70, RIGHT(AN$2,1), RIGHT(AN$2,1)), 1-INDEX('Migration Matrix - vol'!$AF$77:$AK$82, RIGHT(AN$2,1), RIGHT(AN$2,1)))</f>
        <v>#REF!</v>
      </c>
      <c r="AO74" s="60" t="e" cm="1">
        <f t="array" ref="AO74" xml:space="preserve"> Q73* IF(($A74-$A$3) &lt;= short_term, 1-INDEX('Migration Matrix - vol'!$AF$65:$AK$70, RIGHT(AO$2,1), RIGHT(AO$2,1)), 1-INDEX('Migration Matrix - vol'!$AF$77:$AK$82, RIGHT(AO$2,1), RIGHT(AO$2,1)))</f>
        <v>#REF!</v>
      </c>
      <c r="AP74" s="61" t="e">
        <f t="shared" si="14"/>
        <v>#REF!</v>
      </c>
      <c r="AR74" s="60" t="e" cm="1">
        <f t="array" ref="AR74" xml:space="preserve"> IF(($A74-$A$3) &lt;= short_term, SUMPRODUCT($L73:$Q73, TRANSPOSE('Migration Matrix - vol'!C$65:C$70)), SUMPRODUCT($L73:$Q73, TRANSPOSE('Migration Matrix - vol'!C$77:C$82)))</f>
        <v>#REF!</v>
      </c>
      <c r="AS74" s="60" t="e" cm="1">
        <f t="array" ref="AS74" xml:space="preserve"> IF(($A74-$A$3) &lt;= short_term, SUMPRODUCT($L73:$Q73, TRANSPOSE('Migration Matrix - vol'!D$65:D$70)), SUMPRODUCT($L73:$Q73, TRANSPOSE('Migration Matrix - vol'!D$77:D$82)))</f>
        <v>#REF!</v>
      </c>
      <c r="AT74" s="60" t="e" cm="1">
        <f t="array" ref="AT74" xml:space="preserve"> IF(($A74-$A$3) &lt;= short_term, SUMPRODUCT($L73:$Q73, TRANSPOSE('Migration Matrix - vol'!E$65:E$70)), SUMPRODUCT($L73:$Q73, TRANSPOSE('Migration Matrix - vol'!E$77:E$82)))</f>
        <v>#REF!</v>
      </c>
      <c r="AU74" s="60" t="e" cm="1">
        <f t="array" ref="AU74" xml:space="preserve"> IF(($A74-$A$3) &lt;= short_term, SUMPRODUCT($L73:$Q73, TRANSPOSE('Migration Matrix - vol'!F$65:F$70)), SUMPRODUCT($L73:$Q73, TRANSPOSE('Migration Matrix - vol'!F$77:F$82)))</f>
        <v>#REF!</v>
      </c>
      <c r="AV74" s="60" t="e" cm="1">
        <f t="array" ref="AV74" xml:space="preserve"> IF(($A74-$A$3) &lt;= short_term, SUMPRODUCT($L73:$Q73, TRANSPOSE('Migration Matrix - vol'!G$65:G$70)), SUMPRODUCT($L73:$Q73, TRANSPOSE('Migration Matrix - vol'!G$77:G$82)))</f>
        <v>#REF!</v>
      </c>
      <c r="AW74" s="60" t="e" cm="1">
        <f t="array" ref="AW74" xml:space="preserve"> IF(($A74-$A$3) &lt;= short_term, SUMPRODUCT($L73:$Q73, TRANSPOSE('Migration Matrix - vol'!H$65:H$70)), SUMPRODUCT($L73:$Q73, TRANSPOSE('Migration Matrix - vol'!H$77:H$82)))</f>
        <v>#REF!</v>
      </c>
    </row>
    <row r="75" spans="1:49">
      <c r="A75">
        <f t="shared" si="11"/>
        <v>2092</v>
      </c>
      <c r="B75" s="40" t="e">
        <f>Population!#REF!</f>
        <v>#REF!</v>
      </c>
      <c r="C75" s="2">
        <v>0.18</v>
      </c>
      <c r="D75" s="2">
        <v>0.15</v>
      </c>
      <c r="E75" s="2">
        <v>0.17</v>
      </c>
      <c r="F75" s="2">
        <v>0.18</v>
      </c>
      <c r="G75" s="2">
        <v>0.15</v>
      </c>
      <c r="H75" s="2">
        <v>0.17</v>
      </c>
      <c r="I75">
        <f t="shared" si="13"/>
        <v>0</v>
      </c>
      <c r="K75" s="52" t="e">
        <f>Population!#REF!</f>
        <v>#REF!</v>
      </c>
      <c r="L75" s="53" t="e" cm="1">
        <f t="array" ref="L75">IF(($A75-$A$3) &lt;= short_term, SUMPRODUCT($L74:$Q74, TRANSPOSE('Migration Matrix - vol'!AF$65:AF$70)), SUMPRODUCT($L74:$Q74, TRANSPOSE('Migration Matrix - vol'!AF$77:AF$82)))+$K74*($B75-1)*C75</f>
        <v>#REF!</v>
      </c>
      <c r="M75" s="53" t="e" cm="1">
        <f t="array" ref="M75">IF(($A75-$A$3) &lt;= short_term, SUMPRODUCT($L74:$Q74, TRANSPOSE('Migration Matrix - vol'!AG$65:AG$70)), SUMPRODUCT($L74:$Q74, TRANSPOSE('Migration Matrix - vol'!AG$77:AG$82)))+$K74*($B75-1)*D75</f>
        <v>#REF!</v>
      </c>
      <c r="N75" s="53" t="e" cm="1">
        <f t="array" ref="N75">IF(($A75-$A$3) &lt;= short_term, SUMPRODUCT($L74:$Q74, TRANSPOSE('Migration Matrix - vol'!AH$65:AH$70)), SUMPRODUCT($L74:$Q74, TRANSPOSE('Migration Matrix - vol'!AH$77:AH$82)))+$K74*($B75-1)*E75</f>
        <v>#REF!</v>
      </c>
      <c r="O75" s="53" t="e" cm="1">
        <f t="array" ref="O75">IF(($A75-$A$3) &lt;= short_term, SUMPRODUCT($L74:$Q74, TRANSPOSE('Migration Matrix - vol'!AI$65:AI$70)), SUMPRODUCT($L74:$Q74, TRANSPOSE('Migration Matrix - vol'!AI$77:AI$82)))+$K74*($B75-1)*F75</f>
        <v>#REF!</v>
      </c>
      <c r="P75" s="53" t="e" cm="1">
        <f t="array" ref="P75">IF(($A75-$A$3) &lt;= short_term, SUMPRODUCT($L74:$Q74, TRANSPOSE('Migration Matrix - vol'!AJ$65:AJ$70)), SUMPRODUCT($L74:$Q74, TRANSPOSE('Migration Matrix - vol'!AJ$77:AJ$82)))+$K74*($B75-1)*G75</f>
        <v>#REF!</v>
      </c>
      <c r="Q75" s="53" t="e" cm="1">
        <f t="array" ref="Q75">IF(($A75-$A$3) &lt;= short_term, SUMPRODUCT($L74:$Q74, TRANSPOSE('Migration Matrix - vol'!AK$65:AK$70)), SUMPRODUCT($L74:$Q74, TRANSPOSE('Migration Matrix - vol'!AK$77:AK$82)))+$K74*($B75-1)*H75</f>
        <v>#REF!</v>
      </c>
      <c r="R75" s="21" t="e">
        <f t="shared" si="7"/>
        <v>#REF!</v>
      </c>
      <c r="T75" s="40" t="e">
        <f t="shared" si="8"/>
        <v>#REF!</v>
      </c>
      <c r="U75" s="40" t="e">
        <f t="shared" si="9"/>
        <v>#REF!</v>
      </c>
      <c r="V75" s="40" t="e">
        <f t="shared" si="12"/>
        <v>#REF!</v>
      </c>
      <c r="W75" s="40" t="e">
        <f t="shared" si="12"/>
        <v>#REF!</v>
      </c>
      <c r="X75" s="40" t="e">
        <f t="shared" si="12"/>
        <v>#REF!</v>
      </c>
      <c r="Y75" s="40" t="e">
        <f t="shared" si="12"/>
        <v>#REF!</v>
      </c>
      <c r="AB75" s="60" t="e" cm="1">
        <f t="array" ref="AB75" xml:space="preserve"> IF(($A75-$A$3) &lt;= short_term, SUMPRODUCT($L74:$Q74, TRANSPOSE('Migration Matrix - vol'!C$65:C$70)), SUMPRODUCT($L74:$Q74, TRANSPOSE('Migration Matrix - vol'!C$77:C$82)))+$K74*($B75-1)*C75</f>
        <v>#REF!</v>
      </c>
      <c r="AC75" s="60" t="e" cm="1">
        <f t="array" ref="AC75" xml:space="preserve"> IF(($A75-$A$3) &lt;= short_term, SUMPRODUCT($L74:$Q74, TRANSPOSE('Migration Matrix - vol'!D$65:D$70)), SUMPRODUCT($L74:$Q74, TRANSPOSE('Migration Matrix - vol'!D$77:D$82)))+$K74*($B75-1)*D75</f>
        <v>#REF!</v>
      </c>
      <c r="AD75" s="60" t="e" cm="1">
        <f t="array" ref="AD75" xml:space="preserve"> IF(($A75-$A$3) &lt;= short_term, SUMPRODUCT($L74:$Q74, TRANSPOSE('Migration Matrix - vol'!E$65:E$70)), SUMPRODUCT($L74:$Q74, TRANSPOSE('Migration Matrix - vol'!E$77:E$82)))+$K74*($B75-1)*E75</f>
        <v>#REF!</v>
      </c>
      <c r="AE75" s="60" t="e" cm="1">
        <f t="array" ref="AE75" xml:space="preserve"> IF(($A75-$A$3) &lt;= short_term, SUMPRODUCT($L74:$Q74, TRANSPOSE('Migration Matrix - vol'!F$65:F$70)), SUMPRODUCT($L74:$Q74, TRANSPOSE('Migration Matrix - vol'!F$77:F$82)))+$K74*($B75-1)*F75</f>
        <v>#REF!</v>
      </c>
      <c r="AF75" s="60" t="e" cm="1">
        <f t="array" ref="AF75" xml:space="preserve"> IF(($A75-$A$3) &lt;= short_term, SUMPRODUCT($L74:$Q74, TRANSPOSE('Migration Matrix - vol'!G$65:G$70)), SUMPRODUCT($L74:$Q74, TRANSPOSE('Migration Matrix - vol'!G$77:G$82)))+$K74*($B75-1)*G75</f>
        <v>#REF!</v>
      </c>
      <c r="AG75" s="60" t="e" cm="1">
        <f t="array" ref="AG75" xml:space="preserve"> IF(($A75-$A$3) &lt;= short_term, SUMPRODUCT($L74:$Q74, TRANSPOSE('Migration Matrix - vol'!H$65:H$70)), SUMPRODUCT($L74:$Q74, TRANSPOSE('Migration Matrix - vol'!H$77:H$82)))+$K74*($B75-1)*H75</f>
        <v>#REF!</v>
      </c>
      <c r="AJ75" s="60" t="e" cm="1">
        <f t="array" ref="AJ75" xml:space="preserve"> L74* IF(($A75-$A$3) &lt;= short_term, 1-INDEX('Migration Matrix - vol'!$AF$65:$AK$70, RIGHT(AJ$2,1), RIGHT(AJ$2,1)), 1-INDEX('Migration Matrix - vol'!$AF$77:$AK$82, RIGHT(AJ$2,1), RIGHT(AJ$2,1)))</f>
        <v>#REF!</v>
      </c>
      <c r="AK75" s="60" t="e" cm="1">
        <f t="array" ref="AK75" xml:space="preserve"> M74* IF(($A75-$A$3) &lt;= short_term, 1-INDEX('Migration Matrix - vol'!$AF$65:$AK$70, RIGHT(AK$2,1), RIGHT(AK$2,1)), 1-INDEX('Migration Matrix - vol'!$AF$77:$AK$82, RIGHT(AK$2,1), RIGHT(AK$2,1)))</f>
        <v>#REF!</v>
      </c>
      <c r="AL75" s="60" t="e" cm="1">
        <f t="array" ref="AL75" xml:space="preserve"> N74* IF(($A75-$A$3) &lt;= short_term, 1-INDEX('Migration Matrix - vol'!$AF$65:$AK$70, RIGHT(AL$2,1), RIGHT(AL$2,1)), 1-INDEX('Migration Matrix - vol'!$AF$77:$AK$82, RIGHT(AL$2,1), RIGHT(AL$2,1)))</f>
        <v>#REF!</v>
      </c>
      <c r="AM75" s="60" t="e" cm="1">
        <f t="array" ref="AM75" xml:space="preserve"> O74* IF(($A75-$A$3) &lt;= short_term, 1-INDEX('Migration Matrix - vol'!$AF$65:$AK$70, RIGHT(AM$2,1), RIGHT(AM$2,1)), 1-INDEX('Migration Matrix - vol'!$AF$77:$AK$82, RIGHT(AM$2,1), RIGHT(AM$2,1)))</f>
        <v>#REF!</v>
      </c>
      <c r="AN75" s="60" t="e" cm="1">
        <f t="array" ref="AN75" xml:space="preserve"> P74* IF(($A75-$A$3) &lt;= short_term, 1-INDEX('Migration Matrix - vol'!$AF$65:$AK$70, RIGHT(AN$2,1), RIGHT(AN$2,1)), 1-INDEX('Migration Matrix - vol'!$AF$77:$AK$82, RIGHT(AN$2,1), RIGHT(AN$2,1)))</f>
        <v>#REF!</v>
      </c>
      <c r="AO75" s="60" t="e" cm="1">
        <f t="array" ref="AO75" xml:space="preserve"> Q74* IF(($A75-$A$3) &lt;= short_term, 1-INDEX('Migration Matrix - vol'!$AF$65:$AK$70, RIGHT(AO$2,1), RIGHT(AO$2,1)), 1-INDEX('Migration Matrix - vol'!$AF$77:$AK$82, RIGHT(AO$2,1), RIGHT(AO$2,1)))</f>
        <v>#REF!</v>
      </c>
      <c r="AP75" s="61" t="e">
        <f t="shared" si="14"/>
        <v>#REF!</v>
      </c>
      <c r="AR75" s="60" t="e" cm="1">
        <f t="array" ref="AR75" xml:space="preserve"> IF(($A75-$A$3) &lt;= short_term, SUMPRODUCT($L74:$Q74, TRANSPOSE('Migration Matrix - vol'!C$65:C$70)), SUMPRODUCT($L74:$Q74, TRANSPOSE('Migration Matrix - vol'!C$77:C$82)))</f>
        <v>#REF!</v>
      </c>
      <c r="AS75" s="60" t="e" cm="1">
        <f t="array" ref="AS75" xml:space="preserve"> IF(($A75-$A$3) &lt;= short_term, SUMPRODUCT($L74:$Q74, TRANSPOSE('Migration Matrix - vol'!D$65:D$70)), SUMPRODUCT($L74:$Q74, TRANSPOSE('Migration Matrix - vol'!D$77:D$82)))</f>
        <v>#REF!</v>
      </c>
      <c r="AT75" s="60" t="e" cm="1">
        <f t="array" ref="AT75" xml:space="preserve"> IF(($A75-$A$3) &lt;= short_term, SUMPRODUCT($L74:$Q74, TRANSPOSE('Migration Matrix - vol'!E$65:E$70)), SUMPRODUCT($L74:$Q74, TRANSPOSE('Migration Matrix - vol'!E$77:E$82)))</f>
        <v>#REF!</v>
      </c>
      <c r="AU75" s="60" t="e" cm="1">
        <f t="array" ref="AU75" xml:space="preserve"> IF(($A75-$A$3) &lt;= short_term, SUMPRODUCT($L74:$Q74, TRANSPOSE('Migration Matrix - vol'!F$65:F$70)), SUMPRODUCT($L74:$Q74, TRANSPOSE('Migration Matrix - vol'!F$77:F$82)))</f>
        <v>#REF!</v>
      </c>
      <c r="AV75" s="60" t="e" cm="1">
        <f t="array" ref="AV75" xml:space="preserve"> IF(($A75-$A$3) &lt;= short_term, SUMPRODUCT($L74:$Q74, TRANSPOSE('Migration Matrix - vol'!G$65:G$70)), SUMPRODUCT($L74:$Q74, TRANSPOSE('Migration Matrix - vol'!G$77:G$82)))</f>
        <v>#REF!</v>
      </c>
      <c r="AW75" s="60" t="e" cm="1">
        <f t="array" ref="AW75" xml:space="preserve"> IF(($A75-$A$3) &lt;= short_term, SUMPRODUCT($L74:$Q74, TRANSPOSE('Migration Matrix - vol'!H$65:H$70)), SUMPRODUCT($L74:$Q74, TRANSPOSE('Migration Matrix - vol'!H$77:H$82)))</f>
        <v>#REF!</v>
      </c>
    </row>
    <row r="76" spans="1:49">
      <c r="A76">
        <f t="shared" si="11"/>
        <v>2093</v>
      </c>
      <c r="B76" s="40" t="e">
        <f>Population!#REF!</f>
        <v>#REF!</v>
      </c>
      <c r="C76" s="2">
        <v>0.18</v>
      </c>
      <c r="D76" s="2">
        <v>0.15</v>
      </c>
      <c r="E76" s="2">
        <v>0.17</v>
      </c>
      <c r="F76" s="2">
        <v>0.18</v>
      </c>
      <c r="G76" s="2">
        <v>0.15</v>
      </c>
      <c r="H76" s="2">
        <v>0.17</v>
      </c>
      <c r="I76">
        <f t="shared" si="13"/>
        <v>0</v>
      </c>
      <c r="K76" s="52" t="e">
        <f>Population!#REF!</f>
        <v>#REF!</v>
      </c>
      <c r="L76" s="53" t="e" cm="1">
        <f t="array" ref="L76">IF(($A76-$A$3) &lt;= short_term, SUMPRODUCT($L75:$Q75, TRANSPOSE('Migration Matrix - vol'!AF$65:AF$70)), SUMPRODUCT($L75:$Q75, TRANSPOSE('Migration Matrix - vol'!AF$77:AF$82)))+$K75*($B76-1)*C76</f>
        <v>#REF!</v>
      </c>
      <c r="M76" s="53" t="e" cm="1">
        <f t="array" ref="M76">IF(($A76-$A$3) &lt;= short_term, SUMPRODUCT($L75:$Q75, TRANSPOSE('Migration Matrix - vol'!AG$65:AG$70)), SUMPRODUCT($L75:$Q75, TRANSPOSE('Migration Matrix - vol'!AG$77:AG$82)))+$K75*($B76-1)*D76</f>
        <v>#REF!</v>
      </c>
      <c r="N76" s="53" t="e" cm="1">
        <f t="array" ref="N76">IF(($A76-$A$3) &lt;= short_term, SUMPRODUCT($L75:$Q75, TRANSPOSE('Migration Matrix - vol'!AH$65:AH$70)), SUMPRODUCT($L75:$Q75, TRANSPOSE('Migration Matrix - vol'!AH$77:AH$82)))+$K75*($B76-1)*E76</f>
        <v>#REF!</v>
      </c>
      <c r="O76" s="53" t="e" cm="1">
        <f t="array" ref="O76">IF(($A76-$A$3) &lt;= short_term, SUMPRODUCT($L75:$Q75, TRANSPOSE('Migration Matrix - vol'!AI$65:AI$70)), SUMPRODUCT($L75:$Q75, TRANSPOSE('Migration Matrix - vol'!AI$77:AI$82)))+$K75*($B76-1)*F76</f>
        <v>#REF!</v>
      </c>
      <c r="P76" s="53" t="e" cm="1">
        <f t="array" ref="P76">IF(($A76-$A$3) &lt;= short_term, SUMPRODUCT($L75:$Q75, TRANSPOSE('Migration Matrix - vol'!AJ$65:AJ$70)), SUMPRODUCT($L75:$Q75, TRANSPOSE('Migration Matrix - vol'!AJ$77:AJ$82)))+$K75*($B76-1)*G76</f>
        <v>#REF!</v>
      </c>
      <c r="Q76" s="53" t="e" cm="1">
        <f t="array" ref="Q76">IF(($A76-$A$3) &lt;= short_term, SUMPRODUCT($L75:$Q75, TRANSPOSE('Migration Matrix - vol'!AK$65:AK$70)), SUMPRODUCT($L75:$Q75, TRANSPOSE('Migration Matrix - vol'!AK$77:AK$82)))+$K75*($B76-1)*H76</f>
        <v>#REF!</v>
      </c>
      <c r="R76" s="21" t="e">
        <f t="shared" si="7"/>
        <v>#REF!</v>
      </c>
      <c r="T76" s="40" t="e">
        <f t="shared" si="8"/>
        <v>#REF!</v>
      </c>
      <c r="U76" s="40" t="e">
        <f t="shared" si="9"/>
        <v>#REF!</v>
      </c>
      <c r="V76" s="40" t="e">
        <f t="shared" si="12"/>
        <v>#REF!</v>
      </c>
      <c r="W76" s="40" t="e">
        <f t="shared" si="12"/>
        <v>#REF!</v>
      </c>
      <c r="X76" s="40" t="e">
        <f t="shared" si="12"/>
        <v>#REF!</v>
      </c>
      <c r="Y76" s="40" t="e">
        <f t="shared" si="12"/>
        <v>#REF!</v>
      </c>
      <c r="AB76" s="60" t="e" cm="1">
        <f t="array" ref="AB76" xml:space="preserve"> IF(($A76-$A$3) &lt;= short_term, SUMPRODUCT($L75:$Q75, TRANSPOSE('Migration Matrix - vol'!C$65:C$70)), SUMPRODUCT($L75:$Q75, TRANSPOSE('Migration Matrix - vol'!C$77:C$82)))+$K75*($B76-1)*C76</f>
        <v>#REF!</v>
      </c>
      <c r="AC76" s="60" t="e" cm="1">
        <f t="array" ref="AC76" xml:space="preserve"> IF(($A76-$A$3) &lt;= short_term, SUMPRODUCT($L75:$Q75, TRANSPOSE('Migration Matrix - vol'!D$65:D$70)), SUMPRODUCT($L75:$Q75, TRANSPOSE('Migration Matrix - vol'!D$77:D$82)))+$K75*($B76-1)*D76</f>
        <v>#REF!</v>
      </c>
      <c r="AD76" s="60" t="e" cm="1">
        <f t="array" ref="AD76" xml:space="preserve"> IF(($A76-$A$3) &lt;= short_term, SUMPRODUCT($L75:$Q75, TRANSPOSE('Migration Matrix - vol'!E$65:E$70)), SUMPRODUCT($L75:$Q75, TRANSPOSE('Migration Matrix - vol'!E$77:E$82)))+$K75*($B76-1)*E76</f>
        <v>#REF!</v>
      </c>
      <c r="AE76" s="60" t="e" cm="1">
        <f t="array" ref="AE76" xml:space="preserve"> IF(($A76-$A$3) &lt;= short_term, SUMPRODUCT($L75:$Q75, TRANSPOSE('Migration Matrix - vol'!F$65:F$70)), SUMPRODUCT($L75:$Q75, TRANSPOSE('Migration Matrix - vol'!F$77:F$82)))+$K75*($B76-1)*F76</f>
        <v>#REF!</v>
      </c>
      <c r="AF76" s="60" t="e" cm="1">
        <f t="array" ref="AF76" xml:space="preserve"> IF(($A76-$A$3) &lt;= short_term, SUMPRODUCT($L75:$Q75, TRANSPOSE('Migration Matrix - vol'!G$65:G$70)), SUMPRODUCT($L75:$Q75, TRANSPOSE('Migration Matrix - vol'!G$77:G$82)))+$K75*($B76-1)*G76</f>
        <v>#REF!</v>
      </c>
      <c r="AG76" s="60" t="e" cm="1">
        <f t="array" ref="AG76" xml:space="preserve"> IF(($A76-$A$3) &lt;= short_term, SUMPRODUCT($L75:$Q75, TRANSPOSE('Migration Matrix - vol'!H$65:H$70)), SUMPRODUCT($L75:$Q75, TRANSPOSE('Migration Matrix - vol'!H$77:H$82)))+$K75*($B76-1)*H76</f>
        <v>#REF!</v>
      </c>
      <c r="AJ76" s="60" t="e" cm="1">
        <f t="array" ref="AJ76" xml:space="preserve"> L75* IF(($A76-$A$3) &lt;= short_term, 1-INDEX('Migration Matrix - vol'!$AF$65:$AK$70, RIGHT(AJ$2,1), RIGHT(AJ$2,1)), 1-INDEX('Migration Matrix - vol'!$AF$77:$AK$82, RIGHT(AJ$2,1), RIGHT(AJ$2,1)))</f>
        <v>#REF!</v>
      </c>
      <c r="AK76" s="60" t="e" cm="1">
        <f t="array" ref="AK76" xml:space="preserve"> M75* IF(($A76-$A$3) &lt;= short_term, 1-INDEX('Migration Matrix - vol'!$AF$65:$AK$70, RIGHT(AK$2,1), RIGHT(AK$2,1)), 1-INDEX('Migration Matrix - vol'!$AF$77:$AK$82, RIGHT(AK$2,1), RIGHT(AK$2,1)))</f>
        <v>#REF!</v>
      </c>
      <c r="AL76" s="60" t="e" cm="1">
        <f t="array" ref="AL76" xml:space="preserve"> N75* IF(($A76-$A$3) &lt;= short_term, 1-INDEX('Migration Matrix - vol'!$AF$65:$AK$70, RIGHT(AL$2,1), RIGHT(AL$2,1)), 1-INDEX('Migration Matrix - vol'!$AF$77:$AK$82, RIGHT(AL$2,1), RIGHT(AL$2,1)))</f>
        <v>#REF!</v>
      </c>
      <c r="AM76" s="60" t="e" cm="1">
        <f t="array" ref="AM76" xml:space="preserve"> O75* IF(($A76-$A$3) &lt;= short_term, 1-INDEX('Migration Matrix - vol'!$AF$65:$AK$70, RIGHT(AM$2,1), RIGHT(AM$2,1)), 1-INDEX('Migration Matrix - vol'!$AF$77:$AK$82, RIGHT(AM$2,1), RIGHT(AM$2,1)))</f>
        <v>#REF!</v>
      </c>
      <c r="AN76" s="60" t="e" cm="1">
        <f t="array" ref="AN76" xml:space="preserve"> P75* IF(($A76-$A$3) &lt;= short_term, 1-INDEX('Migration Matrix - vol'!$AF$65:$AK$70, RIGHT(AN$2,1), RIGHT(AN$2,1)), 1-INDEX('Migration Matrix - vol'!$AF$77:$AK$82, RIGHT(AN$2,1), RIGHT(AN$2,1)))</f>
        <v>#REF!</v>
      </c>
      <c r="AO76" s="60" t="e" cm="1">
        <f t="array" ref="AO76" xml:space="preserve"> Q75* IF(($A76-$A$3) &lt;= short_term, 1-INDEX('Migration Matrix - vol'!$AF$65:$AK$70, RIGHT(AO$2,1), RIGHT(AO$2,1)), 1-INDEX('Migration Matrix - vol'!$AF$77:$AK$82, RIGHT(AO$2,1), RIGHT(AO$2,1)))</f>
        <v>#REF!</v>
      </c>
      <c r="AP76" s="61" t="e">
        <f t="shared" si="14"/>
        <v>#REF!</v>
      </c>
      <c r="AR76" s="60" t="e" cm="1">
        <f t="array" ref="AR76" xml:space="preserve"> IF(($A76-$A$3) &lt;= short_term, SUMPRODUCT($L75:$Q75, TRANSPOSE('Migration Matrix - vol'!C$65:C$70)), SUMPRODUCT($L75:$Q75, TRANSPOSE('Migration Matrix - vol'!C$77:C$82)))</f>
        <v>#REF!</v>
      </c>
      <c r="AS76" s="60" t="e" cm="1">
        <f t="array" ref="AS76" xml:space="preserve"> IF(($A76-$A$3) &lt;= short_term, SUMPRODUCT($L75:$Q75, TRANSPOSE('Migration Matrix - vol'!D$65:D$70)), SUMPRODUCT($L75:$Q75, TRANSPOSE('Migration Matrix - vol'!D$77:D$82)))</f>
        <v>#REF!</v>
      </c>
      <c r="AT76" s="60" t="e" cm="1">
        <f t="array" ref="AT76" xml:space="preserve"> IF(($A76-$A$3) &lt;= short_term, SUMPRODUCT($L75:$Q75, TRANSPOSE('Migration Matrix - vol'!E$65:E$70)), SUMPRODUCT($L75:$Q75, TRANSPOSE('Migration Matrix - vol'!E$77:E$82)))</f>
        <v>#REF!</v>
      </c>
      <c r="AU76" s="60" t="e" cm="1">
        <f t="array" ref="AU76" xml:space="preserve"> IF(($A76-$A$3) &lt;= short_term, SUMPRODUCT($L75:$Q75, TRANSPOSE('Migration Matrix - vol'!F$65:F$70)), SUMPRODUCT($L75:$Q75, TRANSPOSE('Migration Matrix - vol'!F$77:F$82)))</f>
        <v>#REF!</v>
      </c>
      <c r="AV76" s="60" t="e" cm="1">
        <f t="array" ref="AV76" xml:space="preserve"> IF(($A76-$A$3) &lt;= short_term, SUMPRODUCT($L75:$Q75, TRANSPOSE('Migration Matrix - vol'!G$65:G$70)), SUMPRODUCT($L75:$Q75, TRANSPOSE('Migration Matrix - vol'!G$77:G$82)))</f>
        <v>#REF!</v>
      </c>
      <c r="AW76" s="60" t="e" cm="1">
        <f t="array" ref="AW76" xml:space="preserve"> IF(($A76-$A$3) &lt;= short_term, SUMPRODUCT($L75:$Q75, TRANSPOSE('Migration Matrix - vol'!H$65:H$70)), SUMPRODUCT($L75:$Q75, TRANSPOSE('Migration Matrix - vol'!H$77:H$82)))</f>
        <v>#REF!</v>
      </c>
    </row>
    <row r="77" spans="1:49">
      <c r="A77">
        <f t="shared" si="11"/>
        <v>2094</v>
      </c>
      <c r="B77" s="40" t="e">
        <f>Population!#REF!</f>
        <v>#REF!</v>
      </c>
      <c r="C77" s="2">
        <v>0.18</v>
      </c>
      <c r="D77" s="2">
        <v>0.15</v>
      </c>
      <c r="E77" s="2">
        <v>0.17</v>
      </c>
      <c r="F77" s="2">
        <v>0.18</v>
      </c>
      <c r="G77" s="2">
        <v>0.15</v>
      </c>
      <c r="H77" s="2">
        <v>0.17</v>
      </c>
      <c r="I77">
        <f t="shared" si="13"/>
        <v>0</v>
      </c>
      <c r="K77" s="52" t="e">
        <f>Population!#REF!</f>
        <v>#REF!</v>
      </c>
      <c r="L77" s="53" t="e" cm="1">
        <f t="array" ref="L77">IF(($A77-$A$3) &lt;= short_term, SUMPRODUCT($L76:$Q76, TRANSPOSE('Migration Matrix - vol'!AF$65:AF$70)), SUMPRODUCT($L76:$Q76, TRANSPOSE('Migration Matrix - vol'!AF$77:AF$82)))+$K76*($B77-1)*C77</f>
        <v>#REF!</v>
      </c>
      <c r="M77" s="53" t="e" cm="1">
        <f t="array" ref="M77">IF(($A77-$A$3) &lt;= short_term, SUMPRODUCT($L76:$Q76, TRANSPOSE('Migration Matrix - vol'!AG$65:AG$70)), SUMPRODUCT($L76:$Q76, TRANSPOSE('Migration Matrix - vol'!AG$77:AG$82)))+$K76*($B77-1)*D77</f>
        <v>#REF!</v>
      </c>
      <c r="N77" s="53" t="e" cm="1">
        <f t="array" ref="N77">IF(($A77-$A$3) &lt;= short_term, SUMPRODUCT($L76:$Q76, TRANSPOSE('Migration Matrix - vol'!AH$65:AH$70)), SUMPRODUCT($L76:$Q76, TRANSPOSE('Migration Matrix - vol'!AH$77:AH$82)))+$K76*($B77-1)*E77</f>
        <v>#REF!</v>
      </c>
      <c r="O77" s="53" t="e" cm="1">
        <f t="array" ref="O77">IF(($A77-$A$3) &lt;= short_term, SUMPRODUCT($L76:$Q76, TRANSPOSE('Migration Matrix - vol'!AI$65:AI$70)), SUMPRODUCT($L76:$Q76, TRANSPOSE('Migration Matrix - vol'!AI$77:AI$82)))+$K76*($B77-1)*F77</f>
        <v>#REF!</v>
      </c>
      <c r="P77" s="53" t="e" cm="1">
        <f t="array" ref="P77">IF(($A77-$A$3) &lt;= short_term, SUMPRODUCT($L76:$Q76, TRANSPOSE('Migration Matrix - vol'!AJ$65:AJ$70)), SUMPRODUCT($L76:$Q76, TRANSPOSE('Migration Matrix - vol'!AJ$77:AJ$82)))+$K76*($B77-1)*G77</f>
        <v>#REF!</v>
      </c>
      <c r="Q77" s="53" t="e" cm="1">
        <f t="array" ref="Q77">IF(($A77-$A$3) &lt;= short_term, SUMPRODUCT($L76:$Q76, TRANSPOSE('Migration Matrix - vol'!AK$65:AK$70)), SUMPRODUCT($L76:$Q76, TRANSPOSE('Migration Matrix - vol'!AK$77:AK$82)))+$K76*($B77-1)*H77</f>
        <v>#REF!</v>
      </c>
      <c r="R77" s="21" t="e">
        <f t="shared" si="7"/>
        <v>#REF!</v>
      </c>
      <c r="T77" s="40" t="e">
        <f t="shared" si="8"/>
        <v>#REF!</v>
      </c>
      <c r="U77" s="40" t="e">
        <f t="shared" si="9"/>
        <v>#REF!</v>
      </c>
      <c r="V77" s="40" t="e">
        <f t="shared" si="12"/>
        <v>#REF!</v>
      </c>
      <c r="W77" s="40" t="e">
        <f t="shared" si="12"/>
        <v>#REF!</v>
      </c>
      <c r="X77" s="40" t="e">
        <f t="shared" si="12"/>
        <v>#REF!</v>
      </c>
      <c r="Y77" s="40" t="e">
        <f t="shared" si="12"/>
        <v>#REF!</v>
      </c>
      <c r="AB77" s="60" t="e" cm="1">
        <f t="array" ref="AB77" xml:space="preserve"> IF(($A77-$A$3) &lt;= short_term, SUMPRODUCT($L76:$Q76, TRANSPOSE('Migration Matrix - vol'!C$65:C$70)), SUMPRODUCT($L76:$Q76, TRANSPOSE('Migration Matrix - vol'!C$77:C$82)))+$K76*($B77-1)*C77</f>
        <v>#REF!</v>
      </c>
      <c r="AC77" s="60" t="e" cm="1">
        <f t="array" ref="AC77" xml:space="preserve"> IF(($A77-$A$3) &lt;= short_term, SUMPRODUCT($L76:$Q76, TRANSPOSE('Migration Matrix - vol'!D$65:D$70)), SUMPRODUCT($L76:$Q76, TRANSPOSE('Migration Matrix - vol'!D$77:D$82)))+$K76*($B77-1)*D77</f>
        <v>#REF!</v>
      </c>
      <c r="AD77" s="60" t="e" cm="1">
        <f t="array" ref="AD77" xml:space="preserve"> IF(($A77-$A$3) &lt;= short_term, SUMPRODUCT($L76:$Q76, TRANSPOSE('Migration Matrix - vol'!E$65:E$70)), SUMPRODUCT($L76:$Q76, TRANSPOSE('Migration Matrix - vol'!E$77:E$82)))+$K76*($B77-1)*E77</f>
        <v>#REF!</v>
      </c>
      <c r="AE77" s="60" t="e" cm="1">
        <f t="array" ref="AE77" xml:space="preserve"> IF(($A77-$A$3) &lt;= short_term, SUMPRODUCT($L76:$Q76, TRANSPOSE('Migration Matrix - vol'!F$65:F$70)), SUMPRODUCT($L76:$Q76, TRANSPOSE('Migration Matrix - vol'!F$77:F$82)))+$K76*($B77-1)*F77</f>
        <v>#REF!</v>
      </c>
      <c r="AF77" s="60" t="e" cm="1">
        <f t="array" ref="AF77" xml:space="preserve"> IF(($A77-$A$3) &lt;= short_term, SUMPRODUCT($L76:$Q76, TRANSPOSE('Migration Matrix - vol'!G$65:G$70)), SUMPRODUCT($L76:$Q76, TRANSPOSE('Migration Matrix - vol'!G$77:G$82)))+$K76*($B77-1)*G77</f>
        <v>#REF!</v>
      </c>
      <c r="AG77" s="60" t="e" cm="1">
        <f t="array" ref="AG77" xml:space="preserve"> IF(($A77-$A$3) &lt;= short_term, SUMPRODUCT($L76:$Q76, TRANSPOSE('Migration Matrix - vol'!H$65:H$70)), SUMPRODUCT($L76:$Q76, TRANSPOSE('Migration Matrix - vol'!H$77:H$82)))+$K76*($B77-1)*H77</f>
        <v>#REF!</v>
      </c>
      <c r="AJ77" s="60" t="e" cm="1">
        <f t="array" ref="AJ77" xml:space="preserve"> L76* IF(($A77-$A$3) &lt;= short_term, 1-INDEX('Migration Matrix - vol'!$AF$65:$AK$70, RIGHT(AJ$2,1), RIGHT(AJ$2,1)), 1-INDEX('Migration Matrix - vol'!$AF$77:$AK$82, RIGHT(AJ$2,1), RIGHT(AJ$2,1)))</f>
        <v>#REF!</v>
      </c>
      <c r="AK77" s="60" t="e" cm="1">
        <f t="array" ref="AK77" xml:space="preserve"> M76* IF(($A77-$A$3) &lt;= short_term, 1-INDEX('Migration Matrix - vol'!$AF$65:$AK$70, RIGHT(AK$2,1), RIGHT(AK$2,1)), 1-INDEX('Migration Matrix - vol'!$AF$77:$AK$82, RIGHT(AK$2,1), RIGHT(AK$2,1)))</f>
        <v>#REF!</v>
      </c>
      <c r="AL77" s="60" t="e" cm="1">
        <f t="array" ref="AL77" xml:space="preserve"> N76* IF(($A77-$A$3) &lt;= short_term, 1-INDEX('Migration Matrix - vol'!$AF$65:$AK$70, RIGHT(AL$2,1), RIGHT(AL$2,1)), 1-INDEX('Migration Matrix - vol'!$AF$77:$AK$82, RIGHT(AL$2,1), RIGHT(AL$2,1)))</f>
        <v>#REF!</v>
      </c>
      <c r="AM77" s="60" t="e" cm="1">
        <f t="array" ref="AM77" xml:space="preserve"> O76* IF(($A77-$A$3) &lt;= short_term, 1-INDEX('Migration Matrix - vol'!$AF$65:$AK$70, RIGHT(AM$2,1), RIGHT(AM$2,1)), 1-INDEX('Migration Matrix - vol'!$AF$77:$AK$82, RIGHT(AM$2,1), RIGHT(AM$2,1)))</f>
        <v>#REF!</v>
      </c>
      <c r="AN77" s="60" t="e" cm="1">
        <f t="array" ref="AN77" xml:space="preserve"> P76* IF(($A77-$A$3) &lt;= short_term, 1-INDEX('Migration Matrix - vol'!$AF$65:$AK$70, RIGHT(AN$2,1), RIGHT(AN$2,1)), 1-INDEX('Migration Matrix - vol'!$AF$77:$AK$82, RIGHT(AN$2,1), RIGHT(AN$2,1)))</f>
        <v>#REF!</v>
      </c>
      <c r="AO77" s="60" t="e" cm="1">
        <f t="array" ref="AO77" xml:space="preserve"> Q76* IF(($A77-$A$3) &lt;= short_term, 1-INDEX('Migration Matrix - vol'!$AF$65:$AK$70, RIGHT(AO$2,1), RIGHT(AO$2,1)), 1-INDEX('Migration Matrix - vol'!$AF$77:$AK$82, RIGHT(AO$2,1), RIGHT(AO$2,1)))</f>
        <v>#REF!</v>
      </c>
      <c r="AP77" s="61" t="e">
        <f t="shared" si="14"/>
        <v>#REF!</v>
      </c>
      <c r="AR77" s="60" t="e" cm="1">
        <f t="array" ref="AR77" xml:space="preserve"> IF(($A77-$A$3) &lt;= short_term, SUMPRODUCT($L76:$Q76, TRANSPOSE('Migration Matrix - vol'!C$65:C$70)), SUMPRODUCT($L76:$Q76, TRANSPOSE('Migration Matrix - vol'!C$77:C$82)))</f>
        <v>#REF!</v>
      </c>
      <c r="AS77" s="60" t="e" cm="1">
        <f t="array" ref="AS77" xml:space="preserve"> IF(($A77-$A$3) &lt;= short_term, SUMPRODUCT($L76:$Q76, TRANSPOSE('Migration Matrix - vol'!D$65:D$70)), SUMPRODUCT($L76:$Q76, TRANSPOSE('Migration Matrix - vol'!D$77:D$82)))</f>
        <v>#REF!</v>
      </c>
      <c r="AT77" s="60" t="e" cm="1">
        <f t="array" ref="AT77" xml:space="preserve"> IF(($A77-$A$3) &lt;= short_term, SUMPRODUCT($L76:$Q76, TRANSPOSE('Migration Matrix - vol'!E$65:E$70)), SUMPRODUCT($L76:$Q76, TRANSPOSE('Migration Matrix - vol'!E$77:E$82)))</f>
        <v>#REF!</v>
      </c>
      <c r="AU77" s="60" t="e" cm="1">
        <f t="array" ref="AU77" xml:space="preserve"> IF(($A77-$A$3) &lt;= short_term, SUMPRODUCT($L76:$Q76, TRANSPOSE('Migration Matrix - vol'!F$65:F$70)), SUMPRODUCT($L76:$Q76, TRANSPOSE('Migration Matrix - vol'!F$77:F$82)))</f>
        <v>#REF!</v>
      </c>
      <c r="AV77" s="60" t="e" cm="1">
        <f t="array" ref="AV77" xml:space="preserve"> IF(($A77-$A$3) &lt;= short_term, SUMPRODUCT($L76:$Q76, TRANSPOSE('Migration Matrix - vol'!G$65:G$70)), SUMPRODUCT($L76:$Q76, TRANSPOSE('Migration Matrix - vol'!G$77:G$82)))</f>
        <v>#REF!</v>
      </c>
      <c r="AW77" s="60" t="e" cm="1">
        <f t="array" ref="AW77" xml:space="preserve"> IF(($A77-$A$3) &lt;= short_term, SUMPRODUCT($L76:$Q76, TRANSPOSE('Migration Matrix - vol'!H$65:H$70)), SUMPRODUCT($L76:$Q76, TRANSPOSE('Migration Matrix - vol'!H$77:H$82)))</f>
        <v>#REF!</v>
      </c>
    </row>
    <row r="78" spans="1:49">
      <c r="A78">
        <f t="shared" si="11"/>
        <v>2095</v>
      </c>
      <c r="B78" s="40" t="e">
        <f>Population!#REF!</f>
        <v>#REF!</v>
      </c>
      <c r="C78" s="2">
        <v>0.18</v>
      </c>
      <c r="D78" s="2">
        <v>0.15</v>
      </c>
      <c r="E78" s="2">
        <v>0.17</v>
      </c>
      <c r="F78" s="2">
        <v>0.18</v>
      </c>
      <c r="G78" s="2">
        <v>0.15</v>
      </c>
      <c r="H78" s="2">
        <v>0.17</v>
      </c>
      <c r="I78">
        <f t="shared" si="13"/>
        <v>0</v>
      </c>
      <c r="K78" s="52" t="e">
        <f>Population!#REF!</f>
        <v>#REF!</v>
      </c>
      <c r="L78" s="53" t="e" cm="1">
        <f t="array" ref="L78">IF(($A78-$A$3) &lt;= short_term, SUMPRODUCT($L77:$Q77, TRANSPOSE('Migration Matrix - vol'!AF$65:AF$70)), SUMPRODUCT($L77:$Q77, TRANSPOSE('Migration Matrix - vol'!AF$77:AF$82)))+$K77*($B78-1)*C78</f>
        <v>#REF!</v>
      </c>
      <c r="M78" s="53" t="e" cm="1">
        <f t="array" ref="M78">IF(($A78-$A$3) &lt;= short_term, SUMPRODUCT($L77:$Q77, TRANSPOSE('Migration Matrix - vol'!AG$65:AG$70)), SUMPRODUCT($L77:$Q77, TRANSPOSE('Migration Matrix - vol'!AG$77:AG$82)))+$K77*($B78-1)*D78</f>
        <v>#REF!</v>
      </c>
      <c r="N78" s="53" t="e" cm="1">
        <f t="array" ref="N78">IF(($A78-$A$3) &lt;= short_term, SUMPRODUCT($L77:$Q77, TRANSPOSE('Migration Matrix - vol'!AH$65:AH$70)), SUMPRODUCT($L77:$Q77, TRANSPOSE('Migration Matrix - vol'!AH$77:AH$82)))+$K77*($B78-1)*E78</f>
        <v>#REF!</v>
      </c>
      <c r="O78" s="53" t="e" cm="1">
        <f t="array" ref="O78">IF(($A78-$A$3) &lt;= short_term, SUMPRODUCT($L77:$Q77, TRANSPOSE('Migration Matrix - vol'!AI$65:AI$70)), SUMPRODUCT($L77:$Q77, TRANSPOSE('Migration Matrix - vol'!AI$77:AI$82)))+$K77*($B78-1)*F78</f>
        <v>#REF!</v>
      </c>
      <c r="P78" s="53" t="e" cm="1">
        <f t="array" ref="P78">IF(($A78-$A$3) &lt;= short_term, SUMPRODUCT($L77:$Q77, TRANSPOSE('Migration Matrix - vol'!AJ$65:AJ$70)), SUMPRODUCT($L77:$Q77, TRANSPOSE('Migration Matrix - vol'!AJ$77:AJ$82)))+$K77*($B78-1)*G78</f>
        <v>#REF!</v>
      </c>
      <c r="Q78" s="53" t="e" cm="1">
        <f t="array" ref="Q78">IF(($A78-$A$3) &lt;= short_term, SUMPRODUCT($L77:$Q77, TRANSPOSE('Migration Matrix - vol'!AK$65:AK$70)), SUMPRODUCT($L77:$Q77, TRANSPOSE('Migration Matrix - vol'!AK$77:AK$82)))+$K77*($B78-1)*H78</f>
        <v>#REF!</v>
      </c>
      <c r="R78" s="21" t="e">
        <f t="shared" si="7"/>
        <v>#REF!</v>
      </c>
      <c r="T78" s="40" t="e">
        <f t="shared" si="8"/>
        <v>#REF!</v>
      </c>
      <c r="U78" s="40" t="e">
        <f t="shared" si="9"/>
        <v>#REF!</v>
      </c>
      <c r="V78" s="40" t="e">
        <f t="shared" si="12"/>
        <v>#REF!</v>
      </c>
      <c r="W78" s="40" t="e">
        <f t="shared" si="12"/>
        <v>#REF!</v>
      </c>
      <c r="X78" s="40" t="e">
        <f t="shared" si="12"/>
        <v>#REF!</v>
      </c>
      <c r="Y78" s="40" t="e">
        <f t="shared" si="12"/>
        <v>#REF!</v>
      </c>
      <c r="AB78" s="60" t="e" cm="1">
        <f t="array" ref="AB78" xml:space="preserve"> IF(($A78-$A$3) &lt;= short_term, SUMPRODUCT($L77:$Q77, TRANSPOSE('Migration Matrix - vol'!C$65:C$70)), SUMPRODUCT($L77:$Q77, TRANSPOSE('Migration Matrix - vol'!C$77:C$82)))+$K77*($B78-1)*C78</f>
        <v>#REF!</v>
      </c>
      <c r="AC78" s="60" t="e" cm="1">
        <f t="array" ref="AC78" xml:space="preserve"> IF(($A78-$A$3) &lt;= short_term, SUMPRODUCT($L77:$Q77, TRANSPOSE('Migration Matrix - vol'!D$65:D$70)), SUMPRODUCT($L77:$Q77, TRANSPOSE('Migration Matrix - vol'!D$77:D$82)))+$K77*($B78-1)*D78</f>
        <v>#REF!</v>
      </c>
      <c r="AD78" s="60" t="e" cm="1">
        <f t="array" ref="AD78" xml:space="preserve"> IF(($A78-$A$3) &lt;= short_term, SUMPRODUCT($L77:$Q77, TRANSPOSE('Migration Matrix - vol'!E$65:E$70)), SUMPRODUCT($L77:$Q77, TRANSPOSE('Migration Matrix - vol'!E$77:E$82)))+$K77*($B78-1)*E78</f>
        <v>#REF!</v>
      </c>
      <c r="AE78" s="60" t="e" cm="1">
        <f t="array" ref="AE78" xml:space="preserve"> IF(($A78-$A$3) &lt;= short_term, SUMPRODUCT($L77:$Q77, TRANSPOSE('Migration Matrix - vol'!F$65:F$70)), SUMPRODUCT($L77:$Q77, TRANSPOSE('Migration Matrix - vol'!F$77:F$82)))+$K77*($B78-1)*F78</f>
        <v>#REF!</v>
      </c>
      <c r="AF78" s="60" t="e" cm="1">
        <f t="array" ref="AF78" xml:space="preserve"> IF(($A78-$A$3) &lt;= short_term, SUMPRODUCT($L77:$Q77, TRANSPOSE('Migration Matrix - vol'!G$65:G$70)), SUMPRODUCT($L77:$Q77, TRANSPOSE('Migration Matrix - vol'!G$77:G$82)))+$K77*($B78-1)*G78</f>
        <v>#REF!</v>
      </c>
      <c r="AG78" s="60" t="e" cm="1">
        <f t="array" ref="AG78" xml:space="preserve"> IF(($A78-$A$3) &lt;= short_term, SUMPRODUCT($L77:$Q77, TRANSPOSE('Migration Matrix - vol'!H$65:H$70)), SUMPRODUCT($L77:$Q77, TRANSPOSE('Migration Matrix - vol'!H$77:H$82)))+$K77*($B78-1)*H78</f>
        <v>#REF!</v>
      </c>
      <c r="AJ78" s="60" t="e" cm="1">
        <f t="array" ref="AJ78" xml:space="preserve"> L77* IF(($A78-$A$3) &lt;= short_term, 1-INDEX('Migration Matrix - vol'!$AF$65:$AK$70, RIGHT(AJ$2,1), RIGHT(AJ$2,1)), 1-INDEX('Migration Matrix - vol'!$AF$77:$AK$82, RIGHT(AJ$2,1), RIGHT(AJ$2,1)))</f>
        <v>#REF!</v>
      </c>
      <c r="AK78" s="60" t="e" cm="1">
        <f t="array" ref="AK78" xml:space="preserve"> M77* IF(($A78-$A$3) &lt;= short_term, 1-INDEX('Migration Matrix - vol'!$AF$65:$AK$70, RIGHT(AK$2,1), RIGHT(AK$2,1)), 1-INDEX('Migration Matrix - vol'!$AF$77:$AK$82, RIGHT(AK$2,1), RIGHT(AK$2,1)))</f>
        <v>#REF!</v>
      </c>
      <c r="AL78" s="60" t="e" cm="1">
        <f t="array" ref="AL78" xml:space="preserve"> N77* IF(($A78-$A$3) &lt;= short_term, 1-INDEX('Migration Matrix - vol'!$AF$65:$AK$70, RIGHT(AL$2,1), RIGHT(AL$2,1)), 1-INDEX('Migration Matrix - vol'!$AF$77:$AK$82, RIGHT(AL$2,1), RIGHT(AL$2,1)))</f>
        <v>#REF!</v>
      </c>
      <c r="AM78" s="60" t="e" cm="1">
        <f t="array" ref="AM78" xml:space="preserve"> O77* IF(($A78-$A$3) &lt;= short_term, 1-INDEX('Migration Matrix - vol'!$AF$65:$AK$70, RIGHT(AM$2,1), RIGHT(AM$2,1)), 1-INDEX('Migration Matrix - vol'!$AF$77:$AK$82, RIGHT(AM$2,1), RIGHT(AM$2,1)))</f>
        <v>#REF!</v>
      </c>
      <c r="AN78" s="60" t="e" cm="1">
        <f t="array" ref="AN78" xml:space="preserve"> P77* IF(($A78-$A$3) &lt;= short_term, 1-INDEX('Migration Matrix - vol'!$AF$65:$AK$70, RIGHT(AN$2,1), RIGHT(AN$2,1)), 1-INDEX('Migration Matrix - vol'!$AF$77:$AK$82, RIGHT(AN$2,1), RIGHT(AN$2,1)))</f>
        <v>#REF!</v>
      </c>
      <c r="AO78" s="60" t="e" cm="1">
        <f t="array" ref="AO78" xml:space="preserve"> Q77* IF(($A78-$A$3) &lt;= short_term, 1-INDEX('Migration Matrix - vol'!$AF$65:$AK$70, RIGHT(AO$2,1), RIGHT(AO$2,1)), 1-INDEX('Migration Matrix - vol'!$AF$77:$AK$82, RIGHT(AO$2,1), RIGHT(AO$2,1)))</f>
        <v>#REF!</v>
      </c>
      <c r="AP78" s="61" t="e">
        <f t="shared" si="14"/>
        <v>#REF!</v>
      </c>
      <c r="AR78" s="60" t="e" cm="1">
        <f t="array" ref="AR78" xml:space="preserve"> IF(($A78-$A$3) &lt;= short_term, SUMPRODUCT($L77:$Q77, TRANSPOSE('Migration Matrix - vol'!C$65:C$70)), SUMPRODUCT($L77:$Q77, TRANSPOSE('Migration Matrix - vol'!C$77:C$82)))</f>
        <v>#REF!</v>
      </c>
      <c r="AS78" s="60" t="e" cm="1">
        <f t="array" ref="AS78" xml:space="preserve"> IF(($A78-$A$3) &lt;= short_term, SUMPRODUCT($L77:$Q77, TRANSPOSE('Migration Matrix - vol'!D$65:D$70)), SUMPRODUCT($L77:$Q77, TRANSPOSE('Migration Matrix - vol'!D$77:D$82)))</f>
        <v>#REF!</v>
      </c>
      <c r="AT78" s="60" t="e" cm="1">
        <f t="array" ref="AT78" xml:space="preserve"> IF(($A78-$A$3) &lt;= short_term, SUMPRODUCT($L77:$Q77, TRANSPOSE('Migration Matrix - vol'!E$65:E$70)), SUMPRODUCT($L77:$Q77, TRANSPOSE('Migration Matrix - vol'!E$77:E$82)))</f>
        <v>#REF!</v>
      </c>
      <c r="AU78" s="60" t="e" cm="1">
        <f t="array" ref="AU78" xml:space="preserve"> IF(($A78-$A$3) &lt;= short_term, SUMPRODUCT($L77:$Q77, TRANSPOSE('Migration Matrix - vol'!F$65:F$70)), SUMPRODUCT($L77:$Q77, TRANSPOSE('Migration Matrix - vol'!F$77:F$82)))</f>
        <v>#REF!</v>
      </c>
      <c r="AV78" s="60" t="e" cm="1">
        <f t="array" ref="AV78" xml:space="preserve"> IF(($A78-$A$3) &lt;= short_term, SUMPRODUCT($L77:$Q77, TRANSPOSE('Migration Matrix - vol'!G$65:G$70)), SUMPRODUCT($L77:$Q77, TRANSPOSE('Migration Matrix - vol'!G$77:G$82)))</f>
        <v>#REF!</v>
      </c>
      <c r="AW78" s="60" t="e" cm="1">
        <f t="array" ref="AW78" xml:space="preserve"> IF(($A78-$A$3) &lt;= short_term, SUMPRODUCT($L77:$Q77, TRANSPOSE('Migration Matrix - vol'!H$65:H$70)), SUMPRODUCT($L77:$Q77, TRANSPOSE('Migration Matrix - vol'!H$77:H$82)))</f>
        <v>#REF!</v>
      </c>
    </row>
    <row r="79" spans="1:49">
      <c r="A79">
        <f t="shared" si="11"/>
        <v>2096</v>
      </c>
      <c r="B79" s="40" t="e">
        <f>Population!#REF!</f>
        <v>#REF!</v>
      </c>
      <c r="C79" s="2">
        <v>0.18</v>
      </c>
      <c r="D79" s="2">
        <v>0.15</v>
      </c>
      <c r="E79" s="2">
        <v>0.17</v>
      </c>
      <c r="F79" s="2">
        <v>0.18</v>
      </c>
      <c r="G79" s="2">
        <v>0.15</v>
      </c>
      <c r="H79" s="2">
        <v>0.17</v>
      </c>
      <c r="I79">
        <f t="shared" si="13"/>
        <v>0</v>
      </c>
      <c r="K79" s="52" t="e">
        <f>Population!#REF!</f>
        <v>#REF!</v>
      </c>
      <c r="L79" s="53" t="e" cm="1">
        <f t="array" ref="L79">IF(($A79-$A$3) &lt;= short_term, SUMPRODUCT($L78:$Q78, TRANSPOSE('Migration Matrix - vol'!AF$65:AF$70)), SUMPRODUCT($L78:$Q78, TRANSPOSE('Migration Matrix - vol'!AF$77:AF$82)))+$K78*($B79-1)*C79</f>
        <v>#REF!</v>
      </c>
      <c r="M79" s="53" t="e" cm="1">
        <f t="array" ref="M79">IF(($A79-$A$3) &lt;= short_term, SUMPRODUCT($L78:$Q78, TRANSPOSE('Migration Matrix - vol'!AG$65:AG$70)), SUMPRODUCT($L78:$Q78, TRANSPOSE('Migration Matrix - vol'!AG$77:AG$82)))+$K78*($B79-1)*D79</f>
        <v>#REF!</v>
      </c>
      <c r="N79" s="53" t="e" cm="1">
        <f t="array" ref="N79">IF(($A79-$A$3) &lt;= short_term, SUMPRODUCT($L78:$Q78, TRANSPOSE('Migration Matrix - vol'!AH$65:AH$70)), SUMPRODUCT($L78:$Q78, TRANSPOSE('Migration Matrix - vol'!AH$77:AH$82)))+$K78*($B79-1)*E79</f>
        <v>#REF!</v>
      </c>
      <c r="O79" s="53" t="e" cm="1">
        <f t="array" ref="O79">IF(($A79-$A$3) &lt;= short_term, SUMPRODUCT($L78:$Q78, TRANSPOSE('Migration Matrix - vol'!AI$65:AI$70)), SUMPRODUCT($L78:$Q78, TRANSPOSE('Migration Matrix - vol'!AI$77:AI$82)))+$K78*($B79-1)*F79</f>
        <v>#REF!</v>
      </c>
      <c r="P79" s="53" t="e" cm="1">
        <f t="array" ref="P79">IF(($A79-$A$3) &lt;= short_term, SUMPRODUCT($L78:$Q78, TRANSPOSE('Migration Matrix - vol'!AJ$65:AJ$70)), SUMPRODUCT($L78:$Q78, TRANSPOSE('Migration Matrix - vol'!AJ$77:AJ$82)))+$K78*($B79-1)*G79</f>
        <v>#REF!</v>
      </c>
      <c r="Q79" s="53" t="e" cm="1">
        <f t="array" ref="Q79">IF(($A79-$A$3) &lt;= short_term, SUMPRODUCT($L78:$Q78, TRANSPOSE('Migration Matrix - vol'!AK$65:AK$70)), SUMPRODUCT($L78:$Q78, TRANSPOSE('Migration Matrix - vol'!AK$77:AK$82)))+$K78*($B79-1)*H79</f>
        <v>#REF!</v>
      </c>
      <c r="R79" s="21" t="e">
        <f t="shared" si="7"/>
        <v>#REF!</v>
      </c>
      <c r="T79" s="40" t="e">
        <f t="shared" si="8"/>
        <v>#REF!</v>
      </c>
      <c r="U79" s="40" t="e">
        <f t="shared" si="9"/>
        <v>#REF!</v>
      </c>
      <c r="V79" s="40" t="e">
        <f t="shared" si="12"/>
        <v>#REF!</v>
      </c>
      <c r="W79" s="40" t="e">
        <f t="shared" si="12"/>
        <v>#REF!</v>
      </c>
      <c r="X79" s="40" t="e">
        <f t="shared" si="12"/>
        <v>#REF!</v>
      </c>
      <c r="Y79" s="40" t="e">
        <f t="shared" si="12"/>
        <v>#REF!</v>
      </c>
      <c r="AB79" s="60" t="e" cm="1">
        <f t="array" ref="AB79" xml:space="preserve"> IF(($A79-$A$3) &lt;= short_term, SUMPRODUCT($L78:$Q78, TRANSPOSE('Migration Matrix - vol'!C$65:C$70)), SUMPRODUCT($L78:$Q78, TRANSPOSE('Migration Matrix - vol'!C$77:C$82)))+$K78*($B79-1)*C79</f>
        <v>#REF!</v>
      </c>
      <c r="AC79" s="60" t="e" cm="1">
        <f t="array" ref="AC79" xml:space="preserve"> IF(($A79-$A$3) &lt;= short_term, SUMPRODUCT($L78:$Q78, TRANSPOSE('Migration Matrix - vol'!D$65:D$70)), SUMPRODUCT($L78:$Q78, TRANSPOSE('Migration Matrix - vol'!D$77:D$82)))+$K78*($B79-1)*D79</f>
        <v>#REF!</v>
      </c>
      <c r="AD79" s="60" t="e" cm="1">
        <f t="array" ref="AD79" xml:space="preserve"> IF(($A79-$A$3) &lt;= short_term, SUMPRODUCT($L78:$Q78, TRANSPOSE('Migration Matrix - vol'!E$65:E$70)), SUMPRODUCT($L78:$Q78, TRANSPOSE('Migration Matrix - vol'!E$77:E$82)))+$K78*($B79-1)*E79</f>
        <v>#REF!</v>
      </c>
      <c r="AE79" s="60" t="e" cm="1">
        <f t="array" ref="AE79" xml:space="preserve"> IF(($A79-$A$3) &lt;= short_term, SUMPRODUCT($L78:$Q78, TRANSPOSE('Migration Matrix - vol'!F$65:F$70)), SUMPRODUCT($L78:$Q78, TRANSPOSE('Migration Matrix - vol'!F$77:F$82)))+$K78*($B79-1)*F79</f>
        <v>#REF!</v>
      </c>
      <c r="AF79" s="60" t="e" cm="1">
        <f t="array" ref="AF79" xml:space="preserve"> IF(($A79-$A$3) &lt;= short_term, SUMPRODUCT($L78:$Q78, TRANSPOSE('Migration Matrix - vol'!G$65:G$70)), SUMPRODUCT($L78:$Q78, TRANSPOSE('Migration Matrix - vol'!G$77:G$82)))+$K78*($B79-1)*G79</f>
        <v>#REF!</v>
      </c>
      <c r="AG79" s="60" t="e" cm="1">
        <f t="array" ref="AG79" xml:space="preserve"> IF(($A79-$A$3) &lt;= short_term, SUMPRODUCT($L78:$Q78, TRANSPOSE('Migration Matrix - vol'!H$65:H$70)), SUMPRODUCT($L78:$Q78, TRANSPOSE('Migration Matrix - vol'!H$77:H$82)))+$K78*($B79-1)*H79</f>
        <v>#REF!</v>
      </c>
      <c r="AJ79" s="60" t="e" cm="1">
        <f t="array" ref="AJ79" xml:space="preserve"> L78* IF(($A79-$A$3) &lt;= short_term, 1-INDEX('Migration Matrix - vol'!$AF$65:$AK$70, RIGHT(AJ$2,1), RIGHT(AJ$2,1)), 1-INDEX('Migration Matrix - vol'!$AF$77:$AK$82, RIGHT(AJ$2,1), RIGHT(AJ$2,1)))</f>
        <v>#REF!</v>
      </c>
      <c r="AK79" s="60" t="e" cm="1">
        <f t="array" ref="AK79" xml:space="preserve"> M78* IF(($A79-$A$3) &lt;= short_term, 1-INDEX('Migration Matrix - vol'!$AF$65:$AK$70, RIGHT(AK$2,1), RIGHT(AK$2,1)), 1-INDEX('Migration Matrix - vol'!$AF$77:$AK$82, RIGHT(AK$2,1), RIGHT(AK$2,1)))</f>
        <v>#REF!</v>
      </c>
      <c r="AL79" s="60" t="e" cm="1">
        <f t="array" ref="AL79" xml:space="preserve"> N78* IF(($A79-$A$3) &lt;= short_term, 1-INDEX('Migration Matrix - vol'!$AF$65:$AK$70, RIGHT(AL$2,1), RIGHT(AL$2,1)), 1-INDEX('Migration Matrix - vol'!$AF$77:$AK$82, RIGHT(AL$2,1), RIGHT(AL$2,1)))</f>
        <v>#REF!</v>
      </c>
      <c r="AM79" s="60" t="e" cm="1">
        <f t="array" ref="AM79" xml:space="preserve"> O78* IF(($A79-$A$3) &lt;= short_term, 1-INDEX('Migration Matrix - vol'!$AF$65:$AK$70, RIGHT(AM$2,1), RIGHT(AM$2,1)), 1-INDEX('Migration Matrix - vol'!$AF$77:$AK$82, RIGHT(AM$2,1), RIGHT(AM$2,1)))</f>
        <v>#REF!</v>
      </c>
      <c r="AN79" s="60" t="e" cm="1">
        <f t="array" ref="AN79" xml:space="preserve"> P78* IF(($A79-$A$3) &lt;= short_term, 1-INDEX('Migration Matrix - vol'!$AF$65:$AK$70, RIGHT(AN$2,1), RIGHT(AN$2,1)), 1-INDEX('Migration Matrix - vol'!$AF$77:$AK$82, RIGHT(AN$2,1), RIGHT(AN$2,1)))</f>
        <v>#REF!</v>
      </c>
      <c r="AO79" s="60" t="e" cm="1">
        <f t="array" ref="AO79" xml:space="preserve"> Q78* IF(($A79-$A$3) &lt;= short_term, 1-INDEX('Migration Matrix - vol'!$AF$65:$AK$70, RIGHT(AO$2,1), RIGHT(AO$2,1)), 1-INDEX('Migration Matrix - vol'!$AF$77:$AK$82, RIGHT(AO$2,1), RIGHT(AO$2,1)))</f>
        <v>#REF!</v>
      </c>
      <c r="AP79" s="61" t="e">
        <f t="shared" si="14"/>
        <v>#REF!</v>
      </c>
      <c r="AR79" s="60" t="e" cm="1">
        <f t="array" ref="AR79" xml:space="preserve"> IF(($A79-$A$3) &lt;= short_term, SUMPRODUCT($L78:$Q78, TRANSPOSE('Migration Matrix - vol'!C$65:C$70)), SUMPRODUCT($L78:$Q78, TRANSPOSE('Migration Matrix - vol'!C$77:C$82)))</f>
        <v>#REF!</v>
      </c>
      <c r="AS79" s="60" t="e" cm="1">
        <f t="array" ref="AS79" xml:space="preserve"> IF(($A79-$A$3) &lt;= short_term, SUMPRODUCT($L78:$Q78, TRANSPOSE('Migration Matrix - vol'!D$65:D$70)), SUMPRODUCT($L78:$Q78, TRANSPOSE('Migration Matrix - vol'!D$77:D$82)))</f>
        <v>#REF!</v>
      </c>
      <c r="AT79" s="60" t="e" cm="1">
        <f t="array" ref="AT79" xml:space="preserve"> IF(($A79-$A$3) &lt;= short_term, SUMPRODUCT($L78:$Q78, TRANSPOSE('Migration Matrix - vol'!E$65:E$70)), SUMPRODUCT($L78:$Q78, TRANSPOSE('Migration Matrix - vol'!E$77:E$82)))</f>
        <v>#REF!</v>
      </c>
      <c r="AU79" s="60" t="e" cm="1">
        <f t="array" ref="AU79" xml:space="preserve"> IF(($A79-$A$3) &lt;= short_term, SUMPRODUCT($L78:$Q78, TRANSPOSE('Migration Matrix - vol'!F$65:F$70)), SUMPRODUCT($L78:$Q78, TRANSPOSE('Migration Matrix - vol'!F$77:F$82)))</f>
        <v>#REF!</v>
      </c>
      <c r="AV79" s="60" t="e" cm="1">
        <f t="array" ref="AV79" xml:space="preserve"> IF(($A79-$A$3) &lt;= short_term, SUMPRODUCT($L78:$Q78, TRANSPOSE('Migration Matrix - vol'!G$65:G$70)), SUMPRODUCT($L78:$Q78, TRANSPOSE('Migration Matrix - vol'!G$77:G$82)))</f>
        <v>#REF!</v>
      </c>
      <c r="AW79" s="60" t="e" cm="1">
        <f t="array" ref="AW79" xml:space="preserve"> IF(($A79-$A$3) &lt;= short_term, SUMPRODUCT($L78:$Q78, TRANSPOSE('Migration Matrix - vol'!H$65:H$70)), SUMPRODUCT($L78:$Q78, TRANSPOSE('Migration Matrix - vol'!H$77:H$82)))</f>
        <v>#REF!</v>
      </c>
    </row>
    <row r="80" spans="1:49">
      <c r="A80">
        <f t="shared" si="11"/>
        <v>2097</v>
      </c>
      <c r="B80" s="40" t="e">
        <f>Population!#REF!</f>
        <v>#REF!</v>
      </c>
      <c r="C80" s="2">
        <v>0.18</v>
      </c>
      <c r="D80" s="2">
        <v>0.15</v>
      </c>
      <c r="E80" s="2">
        <v>0.17</v>
      </c>
      <c r="F80" s="2">
        <v>0.18</v>
      </c>
      <c r="G80" s="2">
        <v>0.15</v>
      </c>
      <c r="H80" s="2">
        <v>0.17</v>
      </c>
      <c r="I80">
        <f t="shared" si="13"/>
        <v>0</v>
      </c>
      <c r="K80" s="52" t="e">
        <f>Population!#REF!</f>
        <v>#REF!</v>
      </c>
      <c r="L80" s="53" t="e" cm="1">
        <f t="array" ref="L80">IF(($A80-$A$3) &lt;= short_term, SUMPRODUCT($L79:$Q79, TRANSPOSE('Migration Matrix - vol'!AF$65:AF$70)), SUMPRODUCT($L79:$Q79, TRANSPOSE('Migration Matrix - vol'!AF$77:AF$82)))+$K79*($B80-1)*C80</f>
        <v>#REF!</v>
      </c>
      <c r="M80" s="53" t="e" cm="1">
        <f t="array" ref="M80">IF(($A80-$A$3) &lt;= short_term, SUMPRODUCT($L79:$Q79, TRANSPOSE('Migration Matrix - vol'!AG$65:AG$70)), SUMPRODUCT($L79:$Q79, TRANSPOSE('Migration Matrix - vol'!AG$77:AG$82)))+$K79*($B80-1)*D80</f>
        <v>#REF!</v>
      </c>
      <c r="N80" s="53" t="e" cm="1">
        <f t="array" ref="N80">IF(($A80-$A$3) &lt;= short_term, SUMPRODUCT($L79:$Q79, TRANSPOSE('Migration Matrix - vol'!AH$65:AH$70)), SUMPRODUCT($L79:$Q79, TRANSPOSE('Migration Matrix - vol'!AH$77:AH$82)))+$K79*($B80-1)*E80</f>
        <v>#REF!</v>
      </c>
      <c r="O80" s="53" t="e" cm="1">
        <f t="array" ref="O80">IF(($A80-$A$3) &lt;= short_term, SUMPRODUCT($L79:$Q79, TRANSPOSE('Migration Matrix - vol'!AI$65:AI$70)), SUMPRODUCT($L79:$Q79, TRANSPOSE('Migration Matrix - vol'!AI$77:AI$82)))+$K79*($B80-1)*F80</f>
        <v>#REF!</v>
      </c>
      <c r="P80" s="53" t="e" cm="1">
        <f t="array" ref="P80">IF(($A80-$A$3) &lt;= short_term, SUMPRODUCT($L79:$Q79, TRANSPOSE('Migration Matrix - vol'!AJ$65:AJ$70)), SUMPRODUCT($L79:$Q79, TRANSPOSE('Migration Matrix - vol'!AJ$77:AJ$82)))+$K79*($B80-1)*G80</f>
        <v>#REF!</v>
      </c>
      <c r="Q80" s="53" t="e" cm="1">
        <f t="array" ref="Q80">IF(($A80-$A$3) &lt;= short_term, SUMPRODUCT($L79:$Q79, TRANSPOSE('Migration Matrix - vol'!AK$65:AK$70)), SUMPRODUCT($L79:$Q79, TRANSPOSE('Migration Matrix - vol'!AK$77:AK$82)))+$K79*($B80-1)*H80</f>
        <v>#REF!</v>
      </c>
      <c r="R80" s="21" t="e">
        <f t="shared" si="7"/>
        <v>#REF!</v>
      </c>
      <c r="T80" s="40" t="e">
        <f t="shared" si="8"/>
        <v>#REF!</v>
      </c>
      <c r="U80" s="40" t="e">
        <f t="shared" si="9"/>
        <v>#REF!</v>
      </c>
      <c r="V80" s="40" t="e">
        <f t="shared" si="12"/>
        <v>#REF!</v>
      </c>
      <c r="W80" s="40" t="e">
        <f t="shared" si="12"/>
        <v>#REF!</v>
      </c>
      <c r="X80" s="40" t="e">
        <f t="shared" si="12"/>
        <v>#REF!</v>
      </c>
      <c r="Y80" s="40" t="e">
        <f t="shared" si="12"/>
        <v>#REF!</v>
      </c>
      <c r="AB80" s="60" t="e" cm="1">
        <f t="array" ref="AB80" xml:space="preserve"> IF(($A80-$A$3) &lt;= short_term, SUMPRODUCT($L79:$Q79, TRANSPOSE('Migration Matrix - vol'!C$65:C$70)), SUMPRODUCT($L79:$Q79, TRANSPOSE('Migration Matrix - vol'!C$77:C$82)))+$K79*($B80-1)*C80</f>
        <v>#REF!</v>
      </c>
      <c r="AC80" s="60" t="e" cm="1">
        <f t="array" ref="AC80" xml:space="preserve"> IF(($A80-$A$3) &lt;= short_term, SUMPRODUCT($L79:$Q79, TRANSPOSE('Migration Matrix - vol'!D$65:D$70)), SUMPRODUCT($L79:$Q79, TRANSPOSE('Migration Matrix - vol'!D$77:D$82)))+$K79*($B80-1)*D80</f>
        <v>#REF!</v>
      </c>
      <c r="AD80" s="60" t="e" cm="1">
        <f t="array" ref="AD80" xml:space="preserve"> IF(($A80-$A$3) &lt;= short_term, SUMPRODUCT($L79:$Q79, TRANSPOSE('Migration Matrix - vol'!E$65:E$70)), SUMPRODUCT($L79:$Q79, TRANSPOSE('Migration Matrix - vol'!E$77:E$82)))+$K79*($B80-1)*E80</f>
        <v>#REF!</v>
      </c>
      <c r="AE80" s="60" t="e" cm="1">
        <f t="array" ref="AE80" xml:space="preserve"> IF(($A80-$A$3) &lt;= short_term, SUMPRODUCT($L79:$Q79, TRANSPOSE('Migration Matrix - vol'!F$65:F$70)), SUMPRODUCT($L79:$Q79, TRANSPOSE('Migration Matrix - vol'!F$77:F$82)))+$K79*($B80-1)*F80</f>
        <v>#REF!</v>
      </c>
      <c r="AF80" s="60" t="e" cm="1">
        <f t="array" ref="AF80" xml:space="preserve"> IF(($A80-$A$3) &lt;= short_term, SUMPRODUCT($L79:$Q79, TRANSPOSE('Migration Matrix - vol'!G$65:G$70)), SUMPRODUCT($L79:$Q79, TRANSPOSE('Migration Matrix - vol'!G$77:G$82)))+$K79*($B80-1)*G80</f>
        <v>#REF!</v>
      </c>
      <c r="AG80" s="60" t="e" cm="1">
        <f t="array" ref="AG80" xml:space="preserve"> IF(($A80-$A$3) &lt;= short_term, SUMPRODUCT($L79:$Q79, TRANSPOSE('Migration Matrix - vol'!H$65:H$70)), SUMPRODUCT($L79:$Q79, TRANSPOSE('Migration Matrix - vol'!H$77:H$82)))+$K79*($B80-1)*H80</f>
        <v>#REF!</v>
      </c>
      <c r="AJ80" s="60" t="e" cm="1">
        <f t="array" ref="AJ80" xml:space="preserve"> L79* IF(($A80-$A$3) &lt;= short_term, 1-INDEX('Migration Matrix - vol'!$AF$65:$AK$70, RIGHT(AJ$2,1), RIGHT(AJ$2,1)), 1-INDEX('Migration Matrix - vol'!$AF$77:$AK$82, RIGHT(AJ$2,1), RIGHT(AJ$2,1)))</f>
        <v>#REF!</v>
      </c>
      <c r="AK80" s="60" t="e" cm="1">
        <f t="array" ref="AK80" xml:space="preserve"> M79* IF(($A80-$A$3) &lt;= short_term, 1-INDEX('Migration Matrix - vol'!$AF$65:$AK$70, RIGHT(AK$2,1), RIGHT(AK$2,1)), 1-INDEX('Migration Matrix - vol'!$AF$77:$AK$82, RIGHT(AK$2,1), RIGHT(AK$2,1)))</f>
        <v>#REF!</v>
      </c>
      <c r="AL80" s="60" t="e" cm="1">
        <f t="array" ref="AL80" xml:space="preserve"> N79* IF(($A80-$A$3) &lt;= short_term, 1-INDEX('Migration Matrix - vol'!$AF$65:$AK$70, RIGHT(AL$2,1), RIGHT(AL$2,1)), 1-INDEX('Migration Matrix - vol'!$AF$77:$AK$82, RIGHT(AL$2,1), RIGHT(AL$2,1)))</f>
        <v>#REF!</v>
      </c>
      <c r="AM80" s="60" t="e" cm="1">
        <f t="array" ref="AM80" xml:space="preserve"> O79* IF(($A80-$A$3) &lt;= short_term, 1-INDEX('Migration Matrix - vol'!$AF$65:$AK$70, RIGHT(AM$2,1), RIGHT(AM$2,1)), 1-INDEX('Migration Matrix - vol'!$AF$77:$AK$82, RIGHT(AM$2,1), RIGHT(AM$2,1)))</f>
        <v>#REF!</v>
      </c>
      <c r="AN80" s="60" t="e" cm="1">
        <f t="array" ref="AN80" xml:space="preserve"> P79* IF(($A80-$A$3) &lt;= short_term, 1-INDEX('Migration Matrix - vol'!$AF$65:$AK$70, RIGHT(AN$2,1), RIGHT(AN$2,1)), 1-INDEX('Migration Matrix - vol'!$AF$77:$AK$82, RIGHT(AN$2,1), RIGHT(AN$2,1)))</f>
        <v>#REF!</v>
      </c>
      <c r="AO80" s="60" t="e" cm="1">
        <f t="array" ref="AO80" xml:space="preserve"> Q79* IF(($A80-$A$3) &lt;= short_term, 1-INDEX('Migration Matrix - vol'!$AF$65:$AK$70, RIGHT(AO$2,1), RIGHT(AO$2,1)), 1-INDEX('Migration Matrix - vol'!$AF$77:$AK$82, RIGHT(AO$2,1), RIGHT(AO$2,1)))</f>
        <v>#REF!</v>
      </c>
      <c r="AP80" s="61" t="e">
        <f t="shared" si="14"/>
        <v>#REF!</v>
      </c>
      <c r="AR80" s="60" t="e" cm="1">
        <f t="array" ref="AR80" xml:space="preserve"> IF(($A80-$A$3) &lt;= short_term, SUMPRODUCT($L79:$Q79, TRANSPOSE('Migration Matrix - vol'!C$65:C$70)), SUMPRODUCT($L79:$Q79, TRANSPOSE('Migration Matrix - vol'!C$77:C$82)))</f>
        <v>#REF!</v>
      </c>
      <c r="AS80" s="60" t="e" cm="1">
        <f t="array" ref="AS80" xml:space="preserve"> IF(($A80-$A$3) &lt;= short_term, SUMPRODUCT($L79:$Q79, TRANSPOSE('Migration Matrix - vol'!D$65:D$70)), SUMPRODUCT($L79:$Q79, TRANSPOSE('Migration Matrix - vol'!D$77:D$82)))</f>
        <v>#REF!</v>
      </c>
      <c r="AT80" s="60" t="e" cm="1">
        <f t="array" ref="AT80" xml:space="preserve"> IF(($A80-$A$3) &lt;= short_term, SUMPRODUCT($L79:$Q79, TRANSPOSE('Migration Matrix - vol'!E$65:E$70)), SUMPRODUCT($L79:$Q79, TRANSPOSE('Migration Matrix - vol'!E$77:E$82)))</f>
        <v>#REF!</v>
      </c>
      <c r="AU80" s="60" t="e" cm="1">
        <f t="array" ref="AU80" xml:space="preserve"> IF(($A80-$A$3) &lt;= short_term, SUMPRODUCT($L79:$Q79, TRANSPOSE('Migration Matrix - vol'!F$65:F$70)), SUMPRODUCT($L79:$Q79, TRANSPOSE('Migration Matrix - vol'!F$77:F$82)))</f>
        <v>#REF!</v>
      </c>
      <c r="AV80" s="60" t="e" cm="1">
        <f t="array" ref="AV80" xml:space="preserve"> IF(($A80-$A$3) &lt;= short_term, SUMPRODUCT($L79:$Q79, TRANSPOSE('Migration Matrix - vol'!G$65:G$70)), SUMPRODUCT($L79:$Q79, TRANSPOSE('Migration Matrix - vol'!G$77:G$82)))</f>
        <v>#REF!</v>
      </c>
      <c r="AW80" s="60" t="e" cm="1">
        <f t="array" ref="AW80" xml:space="preserve"> IF(($A80-$A$3) &lt;= short_term, SUMPRODUCT($L79:$Q79, TRANSPOSE('Migration Matrix - vol'!H$65:H$70)), SUMPRODUCT($L79:$Q79, TRANSPOSE('Migration Matrix - vol'!H$77:H$82)))</f>
        <v>#REF!</v>
      </c>
    </row>
    <row r="81" spans="1:49">
      <c r="A81">
        <f t="shared" si="11"/>
        <v>2098</v>
      </c>
      <c r="B81" s="40" t="e">
        <f>Population!#REF!</f>
        <v>#REF!</v>
      </c>
      <c r="C81" s="2">
        <v>0.18</v>
      </c>
      <c r="D81" s="2">
        <v>0.15</v>
      </c>
      <c r="E81" s="2">
        <v>0.17</v>
      </c>
      <c r="F81" s="2">
        <v>0.18</v>
      </c>
      <c r="G81" s="2">
        <v>0.15</v>
      </c>
      <c r="H81" s="2">
        <v>0.17</v>
      </c>
      <c r="I81">
        <f t="shared" si="13"/>
        <v>0</v>
      </c>
      <c r="K81" s="52" t="e">
        <f>Population!#REF!</f>
        <v>#REF!</v>
      </c>
      <c r="L81" s="53" t="e" cm="1">
        <f t="array" ref="L81">IF(($A81-$A$3) &lt;= short_term, SUMPRODUCT($L80:$Q80, TRANSPOSE('Migration Matrix - vol'!AF$65:AF$70)), SUMPRODUCT($L80:$Q80, TRANSPOSE('Migration Matrix - vol'!AF$77:AF$82)))+$K80*($B81-1)*C81</f>
        <v>#REF!</v>
      </c>
      <c r="M81" s="53" t="e" cm="1">
        <f t="array" ref="M81">IF(($A81-$A$3) &lt;= short_term, SUMPRODUCT($L80:$Q80, TRANSPOSE('Migration Matrix - vol'!AG$65:AG$70)), SUMPRODUCT($L80:$Q80, TRANSPOSE('Migration Matrix - vol'!AG$77:AG$82)))+$K80*($B81-1)*D81</f>
        <v>#REF!</v>
      </c>
      <c r="N81" s="53" t="e" cm="1">
        <f t="array" ref="N81">IF(($A81-$A$3) &lt;= short_term, SUMPRODUCT($L80:$Q80, TRANSPOSE('Migration Matrix - vol'!AH$65:AH$70)), SUMPRODUCT($L80:$Q80, TRANSPOSE('Migration Matrix - vol'!AH$77:AH$82)))+$K80*($B81-1)*E81</f>
        <v>#REF!</v>
      </c>
      <c r="O81" s="53" t="e" cm="1">
        <f t="array" ref="O81">IF(($A81-$A$3) &lt;= short_term, SUMPRODUCT($L80:$Q80, TRANSPOSE('Migration Matrix - vol'!AI$65:AI$70)), SUMPRODUCT($L80:$Q80, TRANSPOSE('Migration Matrix - vol'!AI$77:AI$82)))+$K80*($B81-1)*F81</f>
        <v>#REF!</v>
      </c>
      <c r="P81" s="53" t="e" cm="1">
        <f t="array" ref="P81">IF(($A81-$A$3) &lt;= short_term, SUMPRODUCT($L80:$Q80, TRANSPOSE('Migration Matrix - vol'!AJ$65:AJ$70)), SUMPRODUCT($L80:$Q80, TRANSPOSE('Migration Matrix - vol'!AJ$77:AJ$82)))+$K80*($B81-1)*G81</f>
        <v>#REF!</v>
      </c>
      <c r="Q81" s="53" t="e" cm="1">
        <f t="array" ref="Q81">IF(($A81-$A$3) &lt;= short_term, SUMPRODUCT($L80:$Q80, TRANSPOSE('Migration Matrix - vol'!AK$65:AK$70)), SUMPRODUCT($L80:$Q80, TRANSPOSE('Migration Matrix - vol'!AK$77:AK$82)))+$K80*($B81-1)*H81</f>
        <v>#REF!</v>
      </c>
      <c r="R81" s="21" t="e">
        <f t="shared" si="7"/>
        <v>#REF!</v>
      </c>
      <c r="T81" s="40" t="e">
        <f t="shared" si="8"/>
        <v>#REF!</v>
      </c>
      <c r="U81" s="40" t="e">
        <f t="shared" si="9"/>
        <v>#REF!</v>
      </c>
      <c r="V81" s="40" t="e">
        <f t="shared" si="12"/>
        <v>#REF!</v>
      </c>
      <c r="W81" s="40" t="e">
        <f t="shared" si="12"/>
        <v>#REF!</v>
      </c>
      <c r="X81" s="40" t="e">
        <f t="shared" si="12"/>
        <v>#REF!</v>
      </c>
      <c r="Y81" s="40" t="e">
        <f t="shared" si="12"/>
        <v>#REF!</v>
      </c>
      <c r="AB81" s="60" t="e" cm="1">
        <f t="array" ref="AB81" xml:space="preserve"> IF(($A81-$A$3) &lt;= short_term, SUMPRODUCT($L80:$Q80, TRANSPOSE('Migration Matrix - vol'!C$65:C$70)), SUMPRODUCT($L80:$Q80, TRANSPOSE('Migration Matrix - vol'!C$77:C$82)))+$K80*($B81-1)*C81</f>
        <v>#REF!</v>
      </c>
      <c r="AC81" s="60" t="e" cm="1">
        <f t="array" ref="AC81" xml:space="preserve"> IF(($A81-$A$3) &lt;= short_term, SUMPRODUCT($L80:$Q80, TRANSPOSE('Migration Matrix - vol'!D$65:D$70)), SUMPRODUCT($L80:$Q80, TRANSPOSE('Migration Matrix - vol'!D$77:D$82)))+$K80*($B81-1)*D81</f>
        <v>#REF!</v>
      </c>
      <c r="AD81" s="60" t="e" cm="1">
        <f t="array" ref="AD81" xml:space="preserve"> IF(($A81-$A$3) &lt;= short_term, SUMPRODUCT($L80:$Q80, TRANSPOSE('Migration Matrix - vol'!E$65:E$70)), SUMPRODUCT($L80:$Q80, TRANSPOSE('Migration Matrix - vol'!E$77:E$82)))+$K80*($B81-1)*E81</f>
        <v>#REF!</v>
      </c>
      <c r="AE81" s="60" t="e" cm="1">
        <f t="array" ref="AE81" xml:space="preserve"> IF(($A81-$A$3) &lt;= short_term, SUMPRODUCT($L80:$Q80, TRANSPOSE('Migration Matrix - vol'!F$65:F$70)), SUMPRODUCT($L80:$Q80, TRANSPOSE('Migration Matrix - vol'!F$77:F$82)))+$K80*($B81-1)*F81</f>
        <v>#REF!</v>
      </c>
      <c r="AF81" s="60" t="e" cm="1">
        <f t="array" ref="AF81" xml:space="preserve"> IF(($A81-$A$3) &lt;= short_term, SUMPRODUCT($L80:$Q80, TRANSPOSE('Migration Matrix - vol'!G$65:G$70)), SUMPRODUCT($L80:$Q80, TRANSPOSE('Migration Matrix - vol'!G$77:G$82)))+$K80*($B81-1)*G81</f>
        <v>#REF!</v>
      </c>
      <c r="AG81" s="60" t="e" cm="1">
        <f t="array" ref="AG81" xml:space="preserve"> IF(($A81-$A$3) &lt;= short_term, SUMPRODUCT($L80:$Q80, TRANSPOSE('Migration Matrix - vol'!H$65:H$70)), SUMPRODUCT($L80:$Q80, TRANSPOSE('Migration Matrix - vol'!H$77:H$82)))+$K80*($B81-1)*H81</f>
        <v>#REF!</v>
      </c>
      <c r="AJ81" s="60" t="e" cm="1">
        <f t="array" ref="AJ81" xml:space="preserve"> L80* IF(($A81-$A$3) &lt;= short_term, 1-INDEX('Migration Matrix - vol'!$AF$65:$AK$70, RIGHT(AJ$2,1), RIGHT(AJ$2,1)), 1-INDEX('Migration Matrix - vol'!$AF$77:$AK$82, RIGHT(AJ$2,1), RIGHT(AJ$2,1)))</f>
        <v>#REF!</v>
      </c>
      <c r="AK81" s="60" t="e" cm="1">
        <f t="array" ref="AK81" xml:space="preserve"> M80* IF(($A81-$A$3) &lt;= short_term, 1-INDEX('Migration Matrix - vol'!$AF$65:$AK$70, RIGHT(AK$2,1), RIGHT(AK$2,1)), 1-INDEX('Migration Matrix - vol'!$AF$77:$AK$82, RIGHT(AK$2,1), RIGHT(AK$2,1)))</f>
        <v>#REF!</v>
      </c>
      <c r="AL81" s="60" t="e" cm="1">
        <f t="array" ref="AL81" xml:space="preserve"> N80* IF(($A81-$A$3) &lt;= short_term, 1-INDEX('Migration Matrix - vol'!$AF$65:$AK$70, RIGHT(AL$2,1), RIGHT(AL$2,1)), 1-INDEX('Migration Matrix - vol'!$AF$77:$AK$82, RIGHT(AL$2,1), RIGHT(AL$2,1)))</f>
        <v>#REF!</v>
      </c>
      <c r="AM81" s="60" t="e" cm="1">
        <f t="array" ref="AM81" xml:space="preserve"> O80* IF(($A81-$A$3) &lt;= short_term, 1-INDEX('Migration Matrix - vol'!$AF$65:$AK$70, RIGHT(AM$2,1), RIGHT(AM$2,1)), 1-INDEX('Migration Matrix - vol'!$AF$77:$AK$82, RIGHT(AM$2,1), RIGHT(AM$2,1)))</f>
        <v>#REF!</v>
      </c>
      <c r="AN81" s="60" t="e" cm="1">
        <f t="array" ref="AN81" xml:space="preserve"> P80* IF(($A81-$A$3) &lt;= short_term, 1-INDEX('Migration Matrix - vol'!$AF$65:$AK$70, RIGHT(AN$2,1), RIGHT(AN$2,1)), 1-INDEX('Migration Matrix - vol'!$AF$77:$AK$82, RIGHT(AN$2,1), RIGHT(AN$2,1)))</f>
        <v>#REF!</v>
      </c>
      <c r="AO81" s="60" t="e" cm="1">
        <f t="array" ref="AO81" xml:space="preserve"> Q80* IF(($A81-$A$3) &lt;= short_term, 1-INDEX('Migration Matrix - vol'!$AF$65:$AK$70, RIGHT(AO$2,1), RIGHT(AO$2,1)), 1-INDEX('Migration Matrix - vol'!$AF$77:$AK$82, RIGHT(AO$2,1), RIGHT(AO$2,1)))</f>
        <v>#REF!</v>
      </c>
      <c r="AP81" s="61" t="e">
        <f t="shared" si="14"/>
        <v>#REF!</v>
      </c>
      <c r="AR81" s="60" t="e" cm="1">
        <f t="array" ref="AR81" xml:space="preserve"> IF(($A81-$A$3) &lt;= short_term, SUMPRODUCT($L80:$Q80, TRANSPOSE('Migration Matrix - vol'!C$65:C$70)), SUMPRODUCT($L80:$Q80, TRANSPOSE('Migration Matrix - vol'!C$77:C$82)))</f>
        <v>#REF!</v>
      </c>
      <c r="AS81" s="60" t="e" cm="1">
        <f t="array" ref="AS81" xml:space="preserve"> IF(($A81-$A$3) &lt;= short_term, SUMPRODUCT($L80:$Q80, TRANSPOSE('Migration Matrix - vol'!D$65:D$70)), SUMPRODUCT($L80:$Q80, TRANSPOSE('Migration Matrix - vol'!D$77:D$82)))</f>
        <v>#REF!</v>
      </c>
      <c r="AT81" s="60" t="e" cm="1">
        <f t="array" ref="AT81" xml:space="preserve"> IF(($A81-$A$3) &lt;= short_term, SUMPRODUCT($L80:$Q80, TRANSPOSE('Migration Matrix - vol'!E$65:E$70)), SUMPRODUCT($L80:$Q80, TRANSPOSE('Migration Matrix - vol'!E$77:E$82)))</f>
        <v>#REF!</v>
      </c>
      <c r="AU81" s="60" t="e" cm="1">
        <f t="array" ref="AU81" xml:space="preserve"> IF(($A81-$A$3) &lt;= short_term, SUMPRODUCT($L80:$Q80, TRANSPOSE('Migration Matrix - vol'!F$65:F$70)), SUMPRODUCT($L80:$Q80, TRANSPOSE('Migration Matrix - vol'!F$77:F$82)))</f>
        <v>#REF!</v>
      </c>
      <c r="AV81" s="60" t="e" cm="1">
        <f t="array" ref="AV81" xml:space="preserve"> IF(($A81-$A$3) &lt;= short_term, SUMPRODUCT($L80:$Q80, TRANSPOSE('Migration Matrix - vol'!G$65:G$70)), SUMPRODUCT($L80:$Q80, TRANSPOSE('Migration Matrix - vol'!G$77:G$82)))</f>
        <v>#REF!</v>
      </c>
      <c r="AW81" s="60" t="e" cm="1">
        <f t="array" ref="AW81" xml:space="preserve"> IF(($A81-$A$3) &lt;= short_term, SUMPRODUCT($L80:$Q80, TRANSPOSE('Migration Matrix - vol'!H$65:H$70)), SUMPRODUCT($L80:$Q80, TRANSPOSE('Migration Matrix - vol'!H$77:H$82)))</f>
        <v>#REF!</v>
      </c>
    </row>
    <row r="82" spans="1:49">
      <c r="A82">
        <f t="shared" si="11"/>
        <v>2099</v>
      </c>
      <c r="B82" s="40" t="e">
        <f>Population!#REF!</f>
        <v>#REF!</v>
      </c>
      <c r="C82" s="2">
        <v>0.18</v>
      </c>
      <c r="D82" s="2">
        <v>0.15</v>
      </c>
      <c r="E82" s="2">
        <v>0.17</v>
      </c>
      <c r="F82" s="2">
        <v>0.18</v>
      </c>
      <c r="G82" s="2">
        <v>0.15</v>
      </c>
      <c r="H82" s="2">
        <v>0.17</v>
      </c>
      <c r="I82">
        <f t="shared" si="13"/>
        <v>0</v>
      </c>
      <c r="K82" s="52" t="e">
        <f>Population!#REF!</f>
        <v>#REF!</v>
      </c>
      <c r="L82" s="53" t="e" cm="1">
        <f t="array" ref="L82">IF(($A82-$A$3) &lt;= short_term, SUMPRODUCT($L81:$Q81, TRANSPOSE('Migration Matrix - vol'!AF$65:AF$70)), SUMPRODUCT($L81:$Q81, TRANSPOSE('Migration Matrix - vol'!AF$77:AF$82)))+$K81*($B82-1)*C82</f>
        <v>#REF!</v>
      </c>
      <c r="M82" s="53" t="e" cm="1">
        <f t="array" ref="M82">IF(($A82-$A$3) &lt;= short_term, SUMPRODUCT($L81:$Q81, TRANSPOSE('Migration Matrix - vol'!AG$65:AG$70)), SUMPRODUCT($L81:$Q81, TRANSPOSE('Migration Matrix - vol'!AG$77:AG$82)))+$K81*($B82-1)*D82</f>
        <v>#REF!</v>
      </c>
      <c r="N82" s="53" t="e" cm="1">
        <f t="array" ref="N82">IF(($A82-$A$3) &lt;= short_term, SUMPRODUCT($L81:$Q81, TRANSPOSE('Migration Matrix - vol'!AH$65:AH$70)), SUMPRODUCT($L81:$Q81, TRANSPOSE('Migration Matrix - vol'!AH$77:AH$82)))+$K81*($B82-1)*E82</f>
        <v>#REF!</v>
      </c>
      <c r="O82" s="53" t="e" cm="1">
        <f t="array" ref="O82">IF(($A82-$A$3) &lt;= short_term, SUMPRODUCT($L81:$Q81, TRANSPOSE('Migration Matrix - vol'!AI$65:AI$70)), SUMPRODUCT($L81:$Q81, TRANSPOSE('Migration Matrix - vol'!AI$77:AI$82)))+$K81*($B82-1)*F82</f>
        <v>#REF!</v>
      </c>
      <c r="P82" s="53" t="e" cm="1">
        <f t="array" ref="P82">IF(($A82-$A$3) &lt;= short_term, SUMPRODUCT($L81:$Q81, TRANSPOSE('Migration Matrix - vol'!AJ$65:AJ$70)), SUMPRODUCT($L81:$Q81, TRANSPOSE('Migration Matrix - vol'!AJ$77:AJ$82)))+$K81*($B82-1)*G82</f>
        <v>#REF!</v>
      </c>
      <c r="Q82" s="53" t="e" cm="1">
        <f t="array" ref="Q82">IF(($A82-$A$3) &lt;= short_term, SUMPRODUCT($L81:$Q81, TRANSPOSE('Migration Matrix - vol'!AK$65:AK$70)), SUMPRODUCT($L81:$Q81, TRANSPOSE('Migration Matrix - vol'!AK$77:AK$82)))+$K81*($B82-1)*H82</f>
        <v>#REF!</v>
      </c>
      <c r="R82" s="21" t="e">
        <f t="shared" si="7"/>
        <v>#REF!</v>
      </c>
      <c r="T82" s="40" t="e">
        <f t="shared" si="8"/>
        <v>#REF!</v>
      </c>
      <c r="U82" s="40" t="e">
        <f t="shared" si="9"/>
        <v>#REF!</v>
      </c>
      <c r="V82" s="40" t="e">
        <f t="shared" si="12"/>
        <v>#REF!</v>
      </c>
      <c r="W82" s="40" t="e">
        <f t="shared" si="12"/>
        <v>#REF!</v>
      </c>
      <c r="X82" s="40" t="e">
        <f t="shared" si="12"/>
        <v>#REF!</v>
      </c>
      <c r="Y82" s="40" t="e">
        <f t="shared" si="12"/>
        <v>#REF!</v>
      </c>
      <c r="AB82" s="60" t="e" cm="1">
        <f t="array" ref="AB82" xml:space="preserve"> IF(($A82-$A$3) &lt;= short_term, SUMPRODUCT($L81:$Q81, TRANSPOSE('Migration Matrix - vol'!C$65:C$70)), SUMPRODUCT($L81:$Q81, TRANSPOSE('Migration Matrix - vol'!C$77:C$82)))+$K81*($B82-1)*C82</f>
        <v>#REF!</v>
      </c>
      <c r="AC82" s="60" t="e" cm="1">
        <f t="array" ref="AC82" xml:space="preserve"> IF(($A82-$A$3) &lt;= short_term, SUMPRODUCT($L81:$Q81, TRANSPOSE('Migration Matrix - vol'!D$65:D$70)), SUMPRODUCT($L81:$Q81, TRANSPOSE('Migration Matrix - vol'!D$77:D$82)))+$K81*($B82-1)*D82</f>
        <v>#REF!</v>
      </c>
      <c r="AD82" s="60" t="e" cm="1">
        <f t="array" ref="AD82" xml:space="preserve"> IF(($A82-$A$3) &lt;= short_term, SUMPRODUCT($L81:$Q81, TRANSPOSE('Migration Matrix - vol'!E$65:E$70)), SUMPRODUCT($L81:$Q81, TRANSPOSE('Migration Matrix - vol'!E$77:E$82)))+$K81*($B82-1)*E82</f>
        <v>#REF!</v>
      </c>
      <c r="AE82" s="60" t="e" cm="1">
        <f t="array" ref="AE82" xml:space="preserve"> IF(($A82-$A$3) &lt;= short_term, SUMPRODUCT($L81:$Q81, TRANSPOSE('Migration Matrix - vol'!F$65:F$70)), SUMPRODUCT($L81:$Q81, TRANSPOSE('Migration Matrix - vol'!F$77:F$82)))+$K81*($B82-1)*F82</f>
        <v>#REF!</v>
      </c>
      <c r="AF82" s="60" t="e" cm="1">
        <f t="array" ref="AF82" xml:space="preserve"> IF(($A82-$A$3) &lt;= short_term, SUMPRODUCT($L81:$Q81, TRANSPOSE('Migration Matrix - vol'!G$65:G$70)), SUMPRODUCT($L81:$Q81, TRANSPOSE('Migration Matrix - vol'!G$77:G$82)))+$K81*($B82-1)*G82</f>
        <v>#REF!</v>
      </c>
      <c r="AG82" s="60" t="e" cm="1">
        <f t="array" ref="AG82" xml:space="preserve"> IF(($A82-$A$3) &lt;= short_term, SUMPRODUCT($L81:$Q81, TRANSPOSE('Migration Matrix - vol'!H$65:H$70)), SUMPRODUCT($L81:$Q81, TRANSPOSE('Migration Matrix - vol'!H$77:H$82)))+$K81*($B82-1)*H82</f>
        <v>#REF!</v>
      </c>
      <c r="AJ82" s="60" t="e" cm="1">
        <f t="array" ref="AJ82" xml:space="preserve"> L81* IF(($A82-$A$3) &lt;= short_term, 1-INDEX('Migration Matrix - vol'!$AF$65:$AK$70, RIGHT(AJ$2,1), RIGHT(AJ$2,1)), 1-INDEX('Migration Matrix - vol'!$AF$77:$AK$82, RIGHT(AJ$2,1), RIGHT(AJ$2,1)))</f>
        <v>#REF!</v>
      </c>
      <c r="AK82" s="60" t="e" cm="1">
        <f t="array" ref="AK82" xml:space="preserve"> M81* IF(($A82-$A$3) &lt;= short_term, 1-INDEX('Migration Matrix - vol'!$AF$65:$AK$70, RIGHT(AK$2,1), RIGHT(AK$2,1)), 1-INDEX('Migration Matrix - vol'!$AF$77:$AK$82, RIGHT(AK$2,1), RIGHT(AK$2,1)))</f>
        <v>#REF!</v>
      </c>
      <c r="AL82" s="60" t="e" cm="1">
        <f t="array" ref="AL82" xml:space="preserve"> N81* IF(($A82-$A$3) &lt;= short_term, 1-INDEX('Migration Matrix - vol'!$AF$65:$AK$70, RIGHT(AL$2,1), RIGHT(AL$2,1)), 1-INDEX('Migration Matrix - vol'!$AF$77:$AK$82, RIGHT(AL$2,1), RIGHT(AL$2,1)))</f>
        <v>#REF!</v>
      </c>
      <c r="AM82" s="60" t="e" cm="1">
        <f t="array" ref="AM82" xml:space="preserve"> O81* IF(($A82-$A$3) &lt;= short_term, 1-INDEX('Migration Matrix - vol'!$AF$65:$AK$70, RIGHT(AM$2,1), RIGHT(AM$2,1)), 1-INDEX('Migration Matrix - vol'!$AF$77:$AK$82, RIGHT(AM$2,1), RIGHT(AM$2,1)))</f>
        <v>#REF!</v>
      </c>
      <c r="AN82" s="60" t="e" cm="1">
        <f t="array" ref="AN82" xml:space="preserve"> P81* IF(($A82-$A$3) &lt;= short_term, 1-INDEX('Migration Matrix - vol'!$AF$65:$AK$70, RIGHT(AN$2,1), RIGHT(AN$2,1)), 1-INDEX('Migration Matrix - vol'!$AF$77:$AK$82, RIGHT(AN$2,1), RIGHT(AN$2,1)))</f>
        <v>#REF!</v>
      </c>
      <c r="AO82" s="60" t="e" cm="1">
        <f t="array" ref="AO82" xml:space="preserve"> Q81* IF(($A82-$A$3) &lt;= short_term, 1-INDEX('Migration Matrix - vol'!$AF$65:$AK$70, RIGHT(AO$2,1), RIGHT(AO$2,1)), 1-INDEX('Migration Matrix - vol'!$AF$77:$AK$82, RIGHT(AO$2,1), RIGHT(AO$2,1)))</f>
        <v>#REF!</v>
      </c>
      <c r="AP82" s="61" t="e">
        <f t="shared" si="14"/>
        <v>#REF!</v>
      </c>
      <c r="AR82" s="60" t="e" cm="1">
        <f t="array" ref="AR82" xml:space="preserve"> IF(($A82-$A$3) &lt;= short_term, SUMPRODUCT($L81:$Q81, TRANSPOSE('Migration Matrix - vol'!C$65:C$70)), SUMPRODUCT($L81:$Q81, TRANSPOSE('Migration Matrix - vol'!C$77:C$82)))</f>
        <v>#REF!</v>
      </c>
      <c r="AS82" s="60" t="e" cm="1">
        <f t="array" ref="AS82" xml:space="preserve"> IF(($A82-$A$3) &lt;= short_term, SUMPRODUCT($L81:$Q81, TRANSPOSE('Migration Matrix - vol'!D$65:D$70)), SUMPRODUCT($L81:$Q81, TRANSPOSE('Migration Matrix - vol'!D$77:D$82)))</f>
        <v>#REF!</v>
      </c>
      <c r="AT82" s="60" t="e" cm="1">
        <f t="array" ref="AT82" xml:space="preserve"> IF(($A82-$A$3) &lt;= short_term, SUMPRODUCT($L81:$Q81, TRANSPOSE('Migration Matrix - vol'!E$65:E$70)), SUMPRODUCT($L81:$Q81, TRANSPOSE('Migration Matrix - vol'!E$77:E$82)))</f>
        <v>#REF!</v>
      </c>
      <c r="AU82" s="60" t="e" cm="1">
        <f t="array" ref="AU82" xml:space="preserve"> IF(($A82-$A$3) &lt;= short_term, SUMPRODUCT($L81:$Q81, TRANSPOSE('Migration Matrix - vol'!F$65:F$70)), SUMPRODUCT($L81:$Q81, TRANSPOSE('Migration Matrix - vol'!F$77:F$82)))</f>
        <v>#REF!</v>
      </c>
      <c r="AV82" s="60" t="e" cm="1">
        <f t="array" ref="AV82" xml:space="preserve"> IF(($A82-$A$3) &lt;= short_term, SUMPRODUCT($L81:$Q81, TRANSPOSE('Migration Matrix - vol'!G$65:G$70)), SUMPRODUCT($L81:$Q81, TRANSPOSE('Migration Matrix - vol'!G$77:G$82)))</f>
        <v>#REF!</v>
      </c>
      <c r="AW82" s="60" t="e" cm="1">
        <f t="array" ref="AW82" xml:space="preserve"> IF(($A82-$A$3) &lt;= short_term, SUMPRODUCT($L81:$Q81, TRANSPOSE('Migration Matrix - vol'!H$65:H$70)), SUMPRODUCT($L81:$Q81, TRANSPOSE('Migration Matrix - vol'!H$77:H$82)))</f>
        <v>#REF!</v>
      </c>
    </row>
    <row r="83" spans="1:49">
      <c r="A83">
        <f t="shared" si="11"/>
        <v>2100</v>
      </c>
      <c r="B83" s="40" t="e">
        <f>Population!#REF!</f>
        <v>#REF!</v>
      </c>
      <c r="C83" s="2">
        <v>0.18</v>
      </c>
      <c r="D83" s="2">
        <v>0.15</v>
      </c>
      <c r="E83" s="2">
        <v>0.17</v>
      </c>
      <c r="F83" s="2">
        <v>0.18</v>
      </c>
      <c r="G83" s="2">
        <v>0.15</v>
      </c>
      <c r="H83" s="2">
        <v>0.17</v>
      </c>
      <c r="I83">
        <f t="shared" si="13"/>
        <v>0</v>
      </c>
      <c r="K83" s="52" t="e">
        <f>Population!#REF!</f>
        <v>#REF!</v>
      </c>
      <c r="L83" s="53" t="e" cm="1">
        <f t="array" ref="L83">IF(($A83-$A$3) &lt;= short_term, SUMPRODUCT($L82:$Q82, TRANSPOSE('Migration Matrix - vol'!AF$65:AF$70)), SUMPRODUCT($L82:$Q82, TRANSPOSE('Migration Matrix - vol'!AF$77:AF$82)))+$K82*($B83-1)*C83</f>
        <v>#REF!</v>
      </c>
      <c r="M83" s="53" t="e" cm="1">
        <f t="array" ref="M83">IF(($A83-$A$3) &lt;= short_term, SUMPRODUCT($L82:$Q82, TRANSPOSE('Migration Matrix - vol'!AG$65:AG$70)), SUMPRODUCT($L82:$Q82, TRANSPOSE('Migration Matrix - vol'!AG$77:AG$82)))+$K82*($B83-1)*D83</f>
        <v>#REF!</v>
      </c>
      <c r="N83" s="53" t="e" cm="1">
        <f t="array" ref="N83">IF(($A83-$A$3) &lt;= short_term, SUMPRODUCT($L82:$Q82, TRANSPOSE('Migration Matrix - vol'!AH$65:AH$70)), SUMPRODUCT($L82:$Q82, TRANSPOSE('Migration Matrix - vol'!AH$77:AH$82)))+$K82*($B83-1)*E83</f>
        <v>#REF!</v>
      </c>
      <c r="O83" s="53" t="e" cm="1">
        <f t="array" ref="O83">IF(($A83-$A$3) &lt;= short_term, SUMPRODUCT($L82:$Q82, TRANSPOSE('Migration Matrix - vol'!AI$65:AI$70)), SUMPRODUCT($L82:$Q82, TRANSPOSE('Migration Matrix - vol'!AI$77:AI$82)))+$K82*($B83-1)*F83</f>
        <v>#REF!</v>
      </c>
      <c r="P83" s="53" t="e" cm="1">
        <f t="array" ref="P83">IF(($A83-$A$3) &lt;= short_term, SUMPRODUCT($L82:$Q82, TRANSPOSE('Migration Matrix - vol'!AJ$65:AJ$70)), SUMPRODUCT($L82:$Q82, TRANSPOSE('Migration Matrix - vol'!AJ$77:AJ$82)))+$K82*($B83-1)*G83</f>
        <v>#REF!</v>
      </c>
      <c r="Q83" s="53" t="e" cm="1">
        <f t="array" ref="Q83">IF(($A83-$A$3) &lt;= short_term, SUMPRODUCT($L82:$Q82, TRANSPOSE('Migration Matrix - vol'!AK$65:AK$70)), SUMPRODUCT($L82:$Q82, TRANSPOSE('Migration Matrix - vol'!AK$77:AK$82)))+$K82*($B83-1)*H83</f>
        <v>#REF!</v>
      </c>
      <c r="R83" s="21" t="e">
        <f t="shared" si="7"/>
        <v>#REF!</v>
      </c>
      <c r="T83" s="40" t="e">
        <f t="shared" si="8"/>
        <v>#REF!</v>
      </c>
      <c r="U83" s="40" t="e">
        <f t="shared" si="9"/>
        <v>#REF!</v>
      </c>
      <c r="V83" s="40" t="e">
        <f t="shared" si="12"/>
        <v>#REF!</v>
      </c>
      <c r="W83" s="40" t="e">
        <f t="shared" si="12"/>
        <v>#REF!</v>
      </c>
      <c r="X83" s="40" t="e">
        <f t="shared" si="12"/>
        <v>#REF!</v>
      </c>
      <c r="Y83" s="40" t="e">
        <f t="shared" si="12"/>
        <v>#REF!</v>
      </c>
      <c r="AB83" s="60" t="e" cm="1">
        <f t="array" ref="AB83" xml:space="preserve"> IF(($A83-$A$3) &lt;= short_term, SUMPRODUCT($L82:$Q82, TRANSPOSE('Migration Matrix - vol'!C$65:C$70)), SUMPRODUCT($L82:$Q82, TRANSPOSE('Migration Matrix - vol'!C$77:C$82)))+$K82*($B83-1)*C83</f>
        <v>#REF!</v>
      </c>
      <c r="AC83" s="60" t="e" cm="1">
        <f t="array" ref="AC83" xml:space="preserve"> IF(($A83-$A$3) &lt;= short_term, SUMPRODUCT($L82:$Q82, TRANSPOSE('Migration Matrix - vol'!D$65:D$70)), SUMPRODUCT($L82:$Q82, TRANSPOSE('Migration Matrix - vol'!D$77:D$82)))+$K82*($B83-1)*D83</f>
        <v>#REF!</v>
      </c>
      <c r="AD83" s="60" t="e" cm="1">
        <f t="array" ref="AD83" xml:space="preserve"> IF(($A83-$A$3) &lt;= short_term, SUMPRODUCT($L82:$Q82, TRANSPOSE('Migration Matrix - vol'!E$65:E$70)), SUMPRODUCT($L82:$Q82, TRANSPOSE('Migration Matrix - vol'!E$77:E$82)))+$K82*($B83-1)*E83</f>
        <v>#REF!</v>
      </c>
      <c r="AE83" s="60" t="e" cm="1">
        <f t="array" ref="AE83" xml:space="preserve"> IF(($A83-$A$3) &lt;= short_term, SUMPRODUCT($L82:$Q82, TRANSPOSE('Migration Matrix - vol'!F$65:F$70)), SUMPRODUCT($L82:$Q82, TRANSPOSE('Migration Matrix - vol'!F$77:F$82)))+$K82*($B83-1)*F83</f>
        <v>#REF!</v>
      </c>
      <c r="AF83" s="60" t="e" cm="1">
        <f t="array" ref="AF83" xml:space="preserve"> IF(($A83-$A$3) &lt;= short_term, SUMPRODUCT($L82:$Q82, TRANSPOSE('Migration Matrix - vol'!G$65:G$70)), SUMPRODUCT($L82:$Q82, TRANSPOSE('Migration Matrix - vol'!G$77:G$82)))+$K82*($B83-1)*G83</f>
        <v>#REF!</v>
      </c>
      <c r="AG83" s="60" t="e" cm="1">
        <f t="array" ref="AG83" xml:space="preserve"> IF(($A83-$A$3) &lt;= short_term, SUMPRODUCT($L82:$Q82, TRANSPOSE('Migration Matrix - vol'!H$65:H$70)), SUMPRODUCT($L82:$Q82, TRANSPOSE('Migration Matrix - vol'!H$77:H$82)))+$K82*($B83-1)*H83</f>
        <v>#REF!</v>
      </c>
      <c r="AJ83" s="60" t="e" cm="1">
        <f t="array" ref="AJ83" xml:space="preserve"> L82* IF(($A83-$A$3) &lt;= short_term, 1-INDEX('Migration Matrix - vol'!$AF$65:$AK$70, RIGHT(AJ$2,1), RIGHT(AJ$2,1)), 1-INDEX('Migration Matrix - vol'!$AF$77:$AK$82, RIGHT(AJ$2,1), RIGHT(AJ$2,1)))</f>
        <v>#REF!</v>
      </c>
      <c r="AK83" s="60" t="e" cm="1">
        <f t="array" ref="AK83" xml:space="preserve"> M82* IF(($A83-$A$3) &lt;= short_term, 1-INDEX('Migration Matrix - vol'!$AF$65:$AK$70, RIGHT(AK$2,1), RIGHT(AK$2,1)), 1-INDEX('Migration Matrix - vol'!$AF$77:$AK$82, RIGHT(AK$2,1), RIGHT(AK$2,1)))</f>
        <v>#REF!</v>
      </c>
      <c r="AL83" s="60" t="e" cm="1">
        <f t="array" ref="AL83" xml:space="preserve"> N82* IF(($A83-$A$3) &lt;= short_term, 1-INDEX('Migration Matrix - vol'!$AF$65:$AK$70, RIGHT(AL$2,1), RIGHT(AL$2,1)), 1-INDEX('Migration Matrix - vol'!$AF$77:$AK$82, RIGHT(AL$2,1), RIGHT(AL$2,1)))</f>
        <v>#REF!</v>
      </c>
      <c r="AM83" s="60" t="e" cm="1">
        <f t="array" ref="AM83" xml:space="preserve"> O82* IF(($A83-$A$3) &lt;= short_term, 1-INDEX('Migration Matrix - vol'!$AF$65:$AK$70, RIGHT(AM$2,1), RIGHT(AM$2,1)), 1-INDEX('Migration Matrix - vol'!$AF$77:$AK$82, RIGHT(AM$2,1), RIGHT(AM$2,1)))</f>
        <v>#REF!</v>
      </c>
      <c r="AN83" s="60" t="e" cm="1">
        <f t="array" ref="AN83" xml:space="preserve"> P82* IF(($A83-$A$3) &lt;= short_term, 1-INDEX('Migration Matrix - vol'!$AF$65:$AK$70, RIGHT(AN$2,1), RIGHT(AN$2,1)), 1-INDEX('Migration Matrix - vol'!$AF$77:$AK$82, RIGHT(AN$2,1), RIGHT(AN$2,1)))</f>
        <v>#REF!</v>
      </c>
      <c r="AO83" s="60" t="e" cm="1">
        <f t="array" ref="AO83" xml:space="preserve"> Q82* IF(($A83-$A$3) &lt;= short_term, 1-INDEX('Migration Matrix - vol'!$AF$65:$AK$70, RIGHT(AO$2,1), RIGHT(AO$2,1)), 1-INDEX('Migration Matrix - vol'!$AF$77:$AK$82, RIGHT(AO$2,1), RIGHT(AO$2,1)))</f>
        <v>#REF!</v>
      </c>
      <c r="AP83" s="61" t="e">
        <f t="shared" si="14"/>
        <v>#REF!</v>
      </c>
      <c r="AR83" s="60" t="e" cm="1">
        <f t="array" ref="AR83" xml:space="preserve"> IF(($A83-$A$3) &lt;= short_term, SUMPRODUCT($L82:$Q82, TRANSPOSE('Migration Matrix - vol'!C$65:C$70)), SUMPRODUCT($L82:$Q82, TRANSPOSE('Migration Matrix - vol'!C$77:C$82)))</f>
        <v>#REF!</v>
      </c>
      <c r="AS83" s="60" t="e" cm="1">
        <f t="array" ref="AS83" xml:space="preserve"> IF(($A83-$A$3) &lt;= short_term, SUMPRODUCT($L82:$Q82, TRANSPOSE('Migration Matrix - vol'!D$65:D$70)), SUMPRODUCT($L82:$Q82, TRANSPOSE('Migration Matrix - vol'!D$77:D$82)))</f>
        <v>#REF!</v>
      </c>
      <c r="AT83" s="60" t="e" cm="1">
        <f t="array" ref="AT83" xml:space="preserve"> IF(($A83-$A$3) &lt;= short_term, SUMPRODUCT($L82:$Q82, TRANSPOSE('Migration Matrix - vol'!E$65:E$70)), SUMPRODUCT($L82:$Q82, TRANSPOSE('Migration Matrix - vol'!E$77:E$82)))</f>
        <v>#REF!</v>
      </c>
      <c r="AU83" s="60" t="e" cm="1">
        <f t="array" ref="AU83" xml:space="preserve"> IF(($A83-$A$3) &lt;= short_term, SUMPRODUCT($L82:$Q82, TRANSPOSE('Migration Matrix - vol'!F$65:F$70)), SUMPRODUCT($L82:$Q82, TRANSPOSE('Migration Matrix - vol'!F$77:F$82)))</f>
        <v>#REF!</v>
      </c>
      <c r="AV83" s="60" t="e" cm="1">
        <f t="array" ref="AV83" xml:space="preserve"> IF(($A83-$A$3) &lt;= short_term, SUMPRODUCT($L82:$Q82, TRANSPOSE('Migration Matrix - vol'!G$65:G$70)), SUMPRODUCT($L82:$Q82, TRANSPOSE('Migration Matrix - vol'!G$77:G$82)))</f>
        <v>#REF!</v>
      </c>
      <c r="AW83" s="60" t="e" cm="1">
        <f t="array" ref="AW83" xml:space="preserve"> IF(($A83-$A$3) &lt;= short_term, SUMPRODUCT($L82:$Q82, TRANSPOSE('Migration Matrix - vol'!H$65:H$70)), SUMPRODUCT($L82:$Q82, TRANSPOSE('Migration Matrix - vol'!H$77:H$82)))</f>
        <v>#REF!</v>
      </c>
    </row>
    <row r="84" spans="1:49">
      <c r="A84">
        <f t="shared" si="11"/>
        <v>2101</v>
      </c>
      <c r="B84" s="40" t="e">
        <f>Population!#REF!</f>
        <v>#REF!</v>
      </c>
      <c r="C84" s="2">
        <v>0.18</v>
      </c>
      <c r="D84" s="2">
        <v>0.15</v>
      </c>
      <c r="E84" s="2">
        <v>0.17</v>
      </c>
      <c r="F84" s="2">
        <v>0.18</v>
      </c>
      <c r="G84" s="2">
        <v>0.15</v>
      </c>
      <c r="H84" s="2">
        <v>0.17</v>
      </c>
      <c r="I84">
        <f t="shared" si="13"/>
        <v>0</v>
      </c>
      <c r="K84" s="52" t="e">
        <f>Population!#REF!</f>
        <v>#REF!</v>
      </c>
      <c r="L84" s="53" t="e" cm="1">
        <f t="array" ref="L84">IF(($A84-$A$3) &lt;= short_term, SUMPRODUCT($L83:$Q83, TRANSPOSE('Migration Matrix - vol'!AF$65:AF$70)), SUMPRODUCT($L83:$Q83, TRANSPOSE('Migration Matrix - vol'!AF$77:AF$82)))+$K83*($B84-1)*C84</f>
        <v>#REF!</v>
      </c>
      <c r="M84" s="53" t="e" cm="1">
        <f t="array" ref="M84">IF(($A84-$A$3) &lt;= short_term, SUMPRODUCT($L83:$Q83, TRANSPOSE('Migration Matrix - vol'!AG$65:AG$70)), SUMPRODUCT($L83:$Q83, TRANSPOSE('Migration Matrix - vol'!AG$77:AG$82)))+$K83*($B84-1)*D84</f>
        <v>#REF!</v>
      </c>
      <c r="N84" s="53" t="e" cm="1">
        <f t="array" ref="N84">IF(($A84-$A$3) &lt;= short_term, SUMPRODUCT($L83:$Q83, TRANSPOSE('Migration Matrix - vol'!AH$65:AH$70)), SUMPRODUCT($L83:$Q83, TRANSPOSE('Migration Matrix - vol'!AH$77:AH$82)))+$K83*($B84-1)*E84</f>
        <v>#REF!</v>
      </c>
      <c r="O84" s="53" t="e" cm="1">
        <f t="array" ref="O84">IF(($A84-$A$3) &lt;= short_term, SUMPRODUCT($L83:$Q83, TRANSPOSE('Migration Matrix - vol'!AI$65:AI$70)), SUMPRODUCT($L83:$Q83, TRANSPOSE('Migration Matrix - vol'!AI$77:AI$82)))+$K83*($B84-1)*F84</f>
        <v>#REF!</v>
      </c>
      <c r="P84" s="53" t="e" cm="1">
        <f t="array" ref="P84">IF(($A84-$A$3) &lt;= short_term, SUMPRODUCT($L83:$Q83, TRANSPOSE('Migration Matrix - vol'!AJ$65:AJ$70)), SUMPRODUCT($L83:$Q83, TRANSPOSE('Migration Matrix - vol'!AJ$77:AJ$82)))+$K83*($B84-1)*G84</f>
        <v>#REF!</v>
      </c>
      <c r="Q84" s="53" t="e" cm="1">
        <f t="array" ref="Q84">IF(($A84-$A$3) &lt;= short_term, SUMPRODUCT($L83:$Q83, TRANSPOSE('Migration Matrix - vol'!AK$65:AK$70)), SUMPRODUCT($L83:$Q83, TRANSPOSE('Migration Matrix - vol'!AK$77:AK$82)))+$K83*($B84-1)*H84</f>
        <v>#REF!</v>
      </c>
      <c r="R84" s="21" t="e">
        <f t="shared" si="7"/>
        <v>#REF!</v>
      </c>
      <c r="T84" s="40" t="e">
        <f t="shared" si="8"/>
        <v>#REF!</v>
      </c>
      <c r="U84" s="40" t="e">
        <f t="shared" si="9"/>
        <v>#REF!</v>
      </c>
      <c r="V84" s="40" t="e">
        <f t="shared" si="12"/>
        <v>#REF!</v>
      </c>
      <c r="W84" s="40" t="e">
        <f t="shared" si="12"/>
        <v>#REF!</v>
      </c>
      <c r="X84" s="40" t="e">
        <f t="shared" si="12"/>
        <v>#REF!</v>
      </c>
      <c r="Y84" s="40" t="e">
        <f t="shared" si="12"/>
        <v>#REF!</v>
      </c>
      <c r="AB84" s="60" t="e" cm="1">
        <f t="array" ref="AB84" xml:space="preserve"> IF(($A84-$A$3) &lt;= short_term, SUMPRODUCT($L83:$Q83, TRANSPOSE('Migration Matrix - vol'!C$65:C$70)), SUMPRODUCT($L83:$Q83, TRANSPOSE('Migration Matrix - vol'!C$77:C$82)))+$K83*($B84-1)*C84</f>
        <v>#REF!</v>
      </c>
      <c r="AC84" s="60" t="e" cm="1">
        <f t="array" ref="AC84" xml:space="preserve"> IF(($A84-$A$3) &lt;= short_term, SUMPRODUCT($L83:$Q83, TRANSPOSE('Migration Matrix - vol'!D$65:D$70)), SUMPRODUCT($L83:$Q83, TRANSPOSE('Migration Matrix - vol'!D$77:D$82)))+$K83*($B84-1)*D84</f>
        <v>#REF!</v>
      </c>
      <c r="AD84" s="60" t="e" cm="1">
        <f t="array" ref="AD84" xml:space="preserve"> IF(($A84-$A$3) &lt;= short_term, SUMPRODUCT($L83:$Q83, TRANSPOSE('Migration Matrix - vol'!E$65:E$70)), SUMPRODUCT($L83:$Q83, TRANSPOSE('Migration Matrix - vol'!E$77:E$82)))+$K83*($B84-1)*E84</f>
        <v>#REF!</v>
      </c>
      <c r="AE84" s="60" t="e" cm="1">
        <f t="array" ref="AE84" xml:space="preserve"> IF(($A84-$A$3) &lt;= short_term, SUMPRODUCT($L83:$Q83, TRANSPOSE('Migration Matrix - vol'!F$65:F$70)), SUMPRODUCT($L83:$Q83, TRANSPOSE('Migration Matrix - vol'!F$77:F$82)))+$K83*($B84-1)*F84</f>
        <v>#REF!</v>
      </c>
      <c r="AF84" s="60" t="e" cm="1">
        <f t="array" ref="AF84" xml:space="preserve"> IF(($A84-$A$3) &lt;= short_term, SUMPRODUCT($L83:$Q83, TRANSPOSE('Migration Matrix - vol'!G$65:G$70)), SUMPRODUCT($L83:$Q83, TRANSPOSE('Migration Matrix - vol'!G$77:G$82)))+$K83*($B84-1)*G84</f>
        <v>#REF!</v>
      </c>
      <c r="AG84" s="60" t="e" cm="1">
        <f t="array" ref="AG84" xml:space="preserve"> IF(($A84-$A$3) &lt;= short_term, SUMPRODUCT($L83:$Q83, TRANSPOSE('Migration Matrix - vol'!H$65:H$70)), SUMPRODUCT($L83:$Q83, TRANSPOSE('Migration Matrix - vol'!H$77:H$82)))+$K83*($B84-1)*H84</f>
        <v>#REF!</v>
      </c>
      <c r="AJ84" s="60" t="e" cm="1">
        <f t="array" ref="AJ84" xml:space="preserve"> L83* IF(($A84-$A$3) &lt;= short_term, 1-INDEX('Migration Matrix - vol'!$AF$65:$AK$70, RIGHT(AJ$2,1), RIGHT(AJ$2,1)), 1-INDEX('Migration Matrix - vol'!$AF$77:$AK$82, RIGHT(AJ$2,1), RIGHT(AJ$2,1)))</f>
        <v>#REF!</v>
      </c>
      <c r="AK84" s="60" t="e" cm="1">
        <f t="array" ref="AK84" xml:space="preserve"> M83* IF(($A84-$A$3) &lt;= short_term, 1-INDEX('Migration Matrix - vol'!$AF$65:$AK$70, RIGHT(AK$2,1), RIGHT(AK$2,1)), 1-INDEX('Migration Matrix - vol'!$AF$77:$AK$82, RIGHT(AK$2,1), RIGHT(AK$2,1)))</f>
        <v>#REF!</v>
      </c>
      <c r="AL84" s="60" t="e" cm="1">
        <f t="array" ref="AL84" xml:space="preserve"> N83* IF(($A84-$A$3) &lt;= short_term, 1-INDEX('Migration Matrix - vol'!$AF$65:$AK$70, RIGHT(AL$2,1), RIGHT(AL$2,1)), 1-INDEX('Migration Matrix - vol'!$AF$77:$AK$82, RIGHT(AL$2,1), RIGHT(AL$2,1)))</f>
        <v>#REF!</v>
      </c>
      <c r="AM84" s="60" t="e" cm="1">
        <f t="array" ref="AM84" xml:space="preserve"> O83* IF(($A84-$A$3) &lt;= short_term, 1-INDEX('Migration Matrix - vol'!$AF$65:$AK$70, RIGHT(AM$2,1), RIGHT(AM$2,1)), 1-INDEX('Migration Matrix - vol'!$AF$77:$AK$82, RIGHT(AM$2,1), RIGHT(AM$2,1)))</f>
        <v>#REF!</v>
      </c>
      <c r="AN84" s="60" t="e" cm="1">
        <f t="array" ref="AN84" xml:space="preserve"> P83* IF(($A84-$A$3) &lt;= short_term, 1-INDEX('Migration Matrix - vol'!$AF$65:$AK$70, RIGHT(AN$2,1), RIGHT(AN$2,1)), 1-INDEX('Migration Matrix - vol'!$AF$77:$AK$82, RIGHT(AN$2,1), RIGHT(AN$2,1)))</f>
        <v>#REF!</v>
      </c>
      <c r="AO84" s="60" t="e" cm="1">
        <f t="array" ref="AO84" xml:space="preserve"> Q83* IF(($A84-$A$3) &lt;= short_term, 1-INDEX('Migration Matrix - vol'!$AF$65:$AK$70, RIGHT(AO$2,1), RIGHT(AO$2,1)), 1-INDEX('Migration Matrix - vol'!$AF$77:$AK$82, RIGHT(AO$2,1), RIGHT(AO$2,1)))</f>
        <v>#REF!</v>
      </c>
      <c r="AP84" s="61" t="e">
        <f t="shared" si="14"/>
        <v>#REF!</v>
      </c>
      <c r="AR84" s="60" t="e" cm="1">
        <f t="array" ref="AR84" xml:space="preserve"> IF(($A84-$A$3) &lt;= short_term, SUMPRODUCT($L83:$Q83, TRANSPOSE('Migration Matrix - vol'!C$65:C$70)), SUMPRODUCT($L83:$Q83, TRANSPOSE('Migration Matrix - vol'!C$77:C$82)))</f>
        <v>#REF!</v>
      </c>
      <c r="AS84" s="60" t="e" cm="1">
        <f t="array" ref="AS84" xml:space="preserve"> IF(($A84-$A$3) &lt;= short_term, SUMPRODUCT($L83:$Q83, TRANSPOSE('Migration Matrix - vol'!D$65:D$70)), SUMPRODUCT($L83:$Q83, TRANSPOSE('Migration Matrix - vol'!D$77:D$82)))</f>
        <v>#REF!</v>
      </c>
      <c r="AT84" s="60" t="e" cm="1">
        <f t="array" ref="AT84" xml:space="preserve"> IF(($A84-$A$3) &lt;= short_term, SUMPRODUCT($L83:$Q83, TRANSPOSE('Migration Matrix - vol'!E$65:E$70)), SUMPRODUCT($L83:$Q83, TRANSPOSE('Migration Matrix - vol'!E$77:E$82)))</f>
        <v>#REF!</v>
      </c>
      <c r="AU84" s="60" t="e" cm="1">
        <f t="array" ref="AU84" xml:space="preserve"> IF(($A84-$A$3) &lt;= short_term, SUMPRODUCT($L83:$Q83, TRANSPOSE('Migration Matrix - vol'!F$65:F$70)), SUMPRODUCT($L83:$Q83, TRANSPOSE('Migration Matrix - vol'!F$77:F$82)))</f>
        <v>#REF!</v>
      </c>
      <c r="AV84" s="60" t="e" cm="1">
        <f t="array" ref="AV84" xml:space="preserve"> IF(($A84-$A$3) &lt;= short_term, SUMPRODUCT($L83:$Q83, TRANSPOSE('Migration Matrix - vol'!G$65:G$70)), SUMPRODUCT($L83:$Q83, TRANSPOSE('Migration Matrix - vol'!G$77:G$82)))</f>
        <v>#REF!</v>
      </c>
      <c r="AW84" s="60" t="e" cm="1">
        <f t="array" ref="AW84" xml:space="preserve"> IF(($A84-$A$3) &lt;= short_term, SUMPRODUCT($L83:$Q83, TRANSPOSE('Migration Matrix - vol'!H$65:H$70)), SUMPRODUCT($L83:$Q83, TRANSPOSE('Migration Matrix - vol'!H$77:H$82)))</f>
        <v>#REF!</v>
      </c>
    </row>
    <row r="85" spans="1:49">
      <c r="A85">
        <f t="shared" si="11"/>
        <v>2102</v>
      </c>
      <c r="B85" s="40" t="e">
        <f>Population!#REF!</f>
        <v>#REF!</v>
      </c>
      <c r="C85" s="2">
        <v>0.18</v>
      </c>
      <c r="D85" s="2">
        <v>0.15</v>
      </c>
      <c r="E85" s="2">
        <v>0.17</v>
      </c>
      <c r="F85" s="2">
        <v>0.18</v>
      </c>
      <c r="G85" s="2">
        <v>0.15</v>
      </c>
      <c r="H85" s="2">
        <v>0.17</v>
      </c>
      <c r="I85">
        <f t="shared" si="13"/>
        <v>0</v>
      </c>
      <c r="K85" s="52" t="e">
        <f>Population!#REF!</f>
        <v>#REF!</v>
      </c>
      <c r="L85" s="53" t="e" cm="1">
        <f t="array" ref="L85">IF(($A85-$A$3) &lt;= short_term, SUMPRODUCT($L84:$Q84, TRANSPOSE('Migration Matrix - vol'!AF$65:AF$70)), SUMPRODUCT($L84:$Q84, TRANSPOSE('Migration Matrix - vol'!AF$77:AF$82)))+$K84*($B85-1)*C85</f>
        <v>#REF!</v>
      </c>
      <c r="M85" s="53" t="e" cm="1">
        <f t="array" ref="M85">IF(($A85-$A$3) &lt;= short_term, SUMPRODUCT($L84:$Q84, TRANSPOSE('Migration Matrix - vol'!AG$65:AG$70)), SUMPRODUCT($L84:$Q84, TRANSPOSE('Migration Matrix - vol'!AG$77:AG$82)))+$K84*($B85-1)*D85</f>
        <v>#REF!</v>
      </c>
      <c r="N85" s="53" t="e" cm="1">
        <f t="array" ref="N85">IF(($A85-$A$3) &lt;= short_term, SUMPRODUCT($L84:$Q84, TRANSPOSE('Migration Matrix - vol'!AH$65:AH$70)), SUMPRODUCT($L84:$Q84, TRANSPOSE('Migration Matrix - vol'!AH$77:AH$82)))+$K84*($B85-1)*E85</f>
        <v>#REF!</v>
      </c>
      <c r="O85" s="53" t="e" cm="1">
        <f t="array" ref="O85">IF(($A85-$A$3) &lt;= short_term, SUMPRODUCT($L84:$Q84, TRANSPOSE('Migration Matrix - vol'!AI$65:AI$70)), SUMPRODUCT($L84:$Q84, TRANSPOSE('Migration Matrix - vol'!AI$77:AI$82)))+$K84*($B85-1)*F85</f>
        <v>#REF!</v>
      </c>
      <c r="P85" s="53" t="e" cm="1">
        <f t="array" ref="P85">IF(($A85-$A$3) &lt;= short_term, SUMPRODUCT($L84:$Q84, TRANSPOSE('Migration Matrix - vol'!AJ$65:AJ$70)), SUMPRODUCT($L84:$Q84, TRANSPOSE('Migration Matrix - vol'!AJ$77:AJ$82)))+$K84*($B85-1)*G85</f>
        <v>#REF!</v>
      </c>
      <c r="Q85" s="53" t="e" cm="1">
        <f t="array" ref="Q85">IF(($A85-$A$3) &lt;= short_term, SUMPRODUCT($L84:$Q84, TRANSPOSE('Migration Matrix - vol'!AK$65:AK$70)), SUMPRODUCT($L84:$Q84, TRANSPOSE('Migration Matrix - vol'!AK$77:AK$82)))+$K84*($B85-1)*H85</f>
        <v>#REF!</v>
      </c>
      <c r="R85" s="21" t="e">
        <f t="shared" si="7"/>
        <v>#REF!</v>
      </c>
      <c r="T85" s="40" t="e">
        <f t="shared" si="8"/>
        <v>#REF!</v>
      </c>
      <c r="U85" s="40" t="e">
        <f t="shared" si="9"/>
        <v>#REF!</v>
      </c>
      <c r="V85" s="40" t="e">
        <f t="shared" si="12"/>
        <v>#REF!</v>
      </c>
      <c r="W85" s="40" t="e">
        <f t="shared" si="12"/>
        <v>#REF!</v>
      </c>
      <c r="X85" s="40" t="e">
        <f t="shared" si="12"/>
        <v>#REF!</v>
      </c>
      <c r="Y85" s="40" t="e">
        <f t="shared" si="12"/>
        <v>#REF!</v>
      </c>
      <c r="AB85" s="60" t="e" cm="1">
        <f t="array" ref="AB85" xml:space="preserve"> IF(($A85-$A$3) &lt;= short_term, SUMPRODUCT($L84:$Q84, TRANSPOSE('Migration Matrix - vol'!C$65:C$70)), SUMPRODUCT($L84:$Q84, TRANSPOSE('Migration Matrix - vol'!C$77:C$82)))+$K84*($B85-1)*C85</f>
        <v>#REF!</v>
      </c>
      <c r="AC85" s="60" t="e" cm="1">
        <f t="array" ref="AC85" xml:space="preserve"> IF(($A85-$A$3) &lt;= short_term, SUMPRODUCT($L84:$Q84, TRANSPOSE('Migration Matrix - vol'!D$65:D$70)), SUMPRODUCT($L84:$Q84, TRANSPOSE('Migration Matrix - vol'!D$77:D$82)))+$K84*($B85-1)*D85</f>
        <v>#REF!</v>
      </c>
      <c r="AD85" s="60" t="e" cm="1">
        <f t="array" ref="AD85" xml:space="preserve"> IF(($A85-$A$3) &lt;= short_term, SUMPRODUCT($L84:$Q84, TRANSPOSE('Migration Matrix - vol'!E$65:E$70)), SUMPRODUCT($L84:$Q84, TRANSPOSE('Migration Matrix - vol'!E$77:E$82)))+$K84*($B85-1)*E85</f>
        <v>#REF!</v>
      </c>
      <c r="AE85" s="60" t="e" cm="1">
        <f t="array" ref="AE85" xml:space="preserve"> IF(($A85-$A$3) &lt;= short_term, SUMPRODUCT($L84:$Q84, TRANSPOSE('Migration Matrix - vol'!F$65:F$70)), SUMPRODUCT($L84:$Q84, TRANSPOSE('Migration Matrix - vol'!F$77:F$82)))+$K84*($B85-1)*F85</f>
        <v>#REF!</v>
      </c>
      <c r="AF85" s="60" t="e" cm="1">
        <f t="array" ref="AF85" xml:space="preserve"> IF(($A85-$A$3) &lt;= short_term, SUMPRODUCT($L84:$Q84, TRANSPOSE('Migration Matrix - vol'!G$65:G$70)), SUMPRODUCT($L84:$Q84, TRANSPOSE('Migration Matrix - vol'!G$77:G$82)))+$K84*($B85-1)*G85</f>
        <v>#REF!</v>
      </c>
      <c r="AG85" s="60" t="e" cm="1">
        <f t="array" ref="AG85" xml:space="preserve"> IF(($A85-$A$3) &lt;= short_term, SUMPRODUCT($L84:$Q84, TRANSPOSE('Migration Matrix - vol'!H$65:H$70)), SUMPRODUCT($L84:$Q84, TRANSPOSE('Migration Matrix - vol'!H$77:H$82)))+$K84*($B85-1)*H85</f>
        <v>#REF!</v>
      </c>
      <c r="AJ85" s="60" t="e" cm="1">
        <f t="array" ref="AJ85" xml:space="preserve"> L84* IF(($A85-$A$3) &lt;= short_term, 1-INDEX('Migration Matrix - vol'!$AF$65:$AK$70, RIGHT(AJ$2,1), RIGHT(AJ$2,1)), 1-INDEX('Migration Matrix - vol'!$AF$77:$AK$82, RIGHT(AJ$2,1), RIGHT(AJ$2,1)))</f>
        <v>#REF!</v>
      </c>
      <c r="AK85" s="60" t="e" cm="1">
        <f t="array" ref="AK85" xml:space="preserve"> M84* IF(($A85-$A$3) &lt;= short_term, 1-INDEX('Migration Matrix - vol'!$AF$65:$AK$70, RIGHT(AK$2,1), RIGHT(AK$2,1)), 1-INDEX('Migration Matrix - vol'!$AF$77:$AK$82, RIGHT(AK$2,1), RIGHT(AK$2,1)))</f>
        <v>#REF!</v>
      </c>
      <c r="AL85" s="60" t="e" cm="1">
        <f t="array" ref="AL85" xml:space="preserve"> N84* IF(($A85-$A$3) &lt;= short_term, 1-INDEX('Migration Matrix - vol'!$AF$65:$AK$70, RIGHT(AL$2,1), RIGHT(AL$2,1)), 1-INDEX('Migration Matrix - vol'!$AF$77:$AK$82, RIGHT(AL$2,1), RIGHT(AL$2,1)))</f>
        <v>#REF!</v>
      </c>
      <c r="AM85" s="60" t="e" cm="1">
        <f t="array" ref="AM85" xml:space="preserve"> O84* IF(($A85-$A$3) &lt;= short_term, 1-INDEX('Migration Matrix - vol'!$AF$65:$AK$70, RIGHT(AM$2,1), RIGHT(AM$2,1)), 1-INDEX('Migration Matrix - vol'!$AF$77:$AK$82, RIGHT(AM$2,1), RIGHT(AM$2,1)))</f>
        <v>#REF!</v>
      </c>
      <c r="AN85" s="60" t="e" cm="1">
        <f t="array" ref="AN85" xml:space="preserve"> P84* IF(($A85-$A$3) &lt;= short_term, 1-INDEX('Migration Matrix - vol'!$AF$65:$AK$70, RIGHT(AN$2,1), RIGHT(AN$2,1)), 1-INDEX('Migration Matrix - vol'!$AF$77:$AK$82, RIGHT(AN$2,1), RIGHT(AN$2,1)))</f>
        <v>#REF!</v>
      </c>
      <c r="AO85" s="60" t="e" cm="1">
        <f t="array" ref="AO85" xml:space="preserve"> Q84* IF(($A85-$A$3) &lt;= short_term, 1-INDEX('Migration Matrix - vol'!$AF$65:$AK$70, RIGHT(AO$2,1), RIGHT(AO$2,1)), 1-INDEX('Migration Matrix - vol'!$AF$77:$AK$82, RIGHT(AO$2,1), RIGHT(AO$2,1)))</f>
        <v>#REF!</v>
      </c>
      <c r="AP85" s="61" t="e">
        <f t="shared" si="14"/>
        <v>#REF!</v>
      </c>
      <c r="AR85" s="60" t="e" cm="1">
        <f t="array" ref="AR85" xml:space="preserve"> IF(($A85-$A$3) &lt;= short_term, SUMPRODUCT($L84:$Q84, TRANSPOSE('Migration Matrix - vol'!C$65:C$70)), SUMPRODUCT($L84:$Q84, TRANSPOSE('Migration Matrix - vol'!C$77:C$82)))</f>
        <v>#REF!</v>
      </c>
      <c r="AS85" s="60" t="e" cm="1">
        <f t="array" ref="AS85" xml:space="preserve"> IF(($A85-$A$3) &lt;= short_term, SUMPRODUCT($L84:$Q84, TRANSPOSE('Migration Matrix - vol'!D$65:D$70)), SUMPRODUCT($L84:$Q84, TRANSPOSE('Migration Matrix - vol'!D$77:D$82)))</f>
        <v>#REF!</v>
      </c>
      <c r="AT85" s="60" t="e" cm="1">
        <f t="array" ref="AT85" xml:space="preserve"> IF(($A85-$A$3) &lt;= short_term, SUMPRODUCT($L84:$Q84, TRANSPOSE('Migration Matrix - vol'!E$65:E$70)), SUMPRODUCT($L84:$Q84, TRANSPOSE('Migration Matrix - vol'!E$77:E$82)))</f>
        <v>#REF!</v>
      </c>
      <c r="AU85" s="60" t="e" cm="1">
        <f t="array" ref="AU85" xml:space="preserve"> IF(($A85-$A$3) &lt;= short_term, SUMPRODUCT($L84:$Q84, TRANSPOSE('Migration Matrix - vol'!F$65:F$70)), SUMPRODUCT($L84:$Q84, TRANSPOSE('Migration Matrix - vol'!F$77:F$82)))</f>
        <v>#REF!</v>
      </c>
      <c r="AV85" s="60" t="e" cm="1">
        <f t="array" ref="AV85" xml:space="preserve"> IF(($A85-$A$3) &lt;= short_term, SUMPRODUCT($L84:$Q84, TRANSPOSE('Migration Matrix - vol'!G$65:G$70)), SUMPRODUCT($L84:$Q84, TRANSPOSE('Migration Matrix - vol'!G$77:G$82)))</f>
        <v>#REF!</v>
      </c>
      <c r="AW85" s="60" t="e" cm="1">
        <f t="array" ref="AW85" xml:space="preserve"> IF(($A85-$A$3) &lt;= short_term, SUMPRODUCT($L84:$Q84, TRANSPOSE('Migration Matrix - vol'!H$65:H$70)), SUMPRODUCT($L84:$Q84, TRANSPOSE('Migration Matrix - vol'!H$77:H$82)))</f>
        <v>#REF!</v>
      </c>
    </row>
    <row r="86" spans="1:49">
      <c r="A86">
        <f t="shared" si="11"/>
        <v>2103</v>
      </c>
      <c r="B86" s="40" t="e">
        <f>Population!#REF!</f>
        <v>#REF!</v>
      </c>
      <c r="C86" s="2">
        <v>0.18</v>
      </c>
      <c r="D86" s="2">
        <v>0.15</v>
      </c>
      <c r="E86" s="2">
        <v>0.17</v>
      </c>
      <c r="F86" s="2">
        <v>0.18</v>
      </c>
      <c r="G86" s="2">
        <v>0.15</v>
      </c>
      <c r="H86" s="2">
        <v>0.17</v>
      </c>
      <c r="I86">
        <f t="shared" si="13"/>
        <v>0</v>
      </c>
      <c r="K86" s="52" t="e">
        <f>Population!#REF!</f>
        <v>#REF!</v>
      </c>
      <c r="L86" s="53" t="e" cm="1">
        <f t="array" ref="L86">IF(($A86-$A$3) &lt;= short_term, SUMPRODUCT($L85:$Q85, TRANSPOSE('Migration Matrix - vol'!AF$65:AF$70)), SUMPRODUCT($L85:$Q85, TRANSPOSE('Migration Matrix - vol'!AF$77:AF$82)))+$K85*($B86-1)*C86</f>
        <v>#REF!</v>
      </c>
      <c r="M86" s="53" t="e" cm="1">
        <f t="array" ref="M86">IF(($A86-$A$3) &lt;= short_term, SUMPRODUCT($L85:$Q85, TRANSPOSE('Migration Matrix - vol'!AG$65:AG$70)), SUMPRODUCT($L85:$Q85, TRANSPOSE('Migration Matrix - vol'!AG$77:AG$82)))+$K85*($B86-1)*D86</f>
        <v>#REF!</v>
      </c>
      <c r="N86" s="53" t="e" cm="1">
        <f t="array" ref="N86">IF(($A86-$A$3) &lt;= short_term, SUMPRODUCT($L85:$Q85, TRANSPOSE('Migration Matrix - vol'!AH$65:AH$70)), SUMPRODUCT($L85:$Q85, TRANSPOSE('Migration Matrix - vol'!AH$77:AH$82)))+$K85*($B86-1)*E86</f>
        <v>#REF!</v>
      </c>
      <c r="O86" s="53" t="e" cm="1">
        <f t="array" ref="O86">IF(($A86-$A$3) &lt;= short_term, SUMPRODUCT($L85:$Q85, TRANSPOSE('Migration Matrix - vol'!AI$65:AI$70)), SUMPRODUCT($L85:$Q85, TRANSPOSE('Migration Matrix - vol'!AI$77:AI$82)))+$K85*($B86-1)*F86</f>
        <v>#REF!</v>
      </c>
      <c r="P86" s="53" t="e" cm="1">
        <f t="array" ref="P86">IF(($A86-$A$3) &lt;= short_term, SUMPRODUCT($L85:$Q85, TRANSPOSE('Migration Matrix - vol'!AJ$65:AJ$70)), SUMPRODUCT($L85:$Q85, TRANSPOSE('Migration Matrix - vol'!AJ$77:AJ$82)))+$K85*($B86-1)*G86</f>
        <v>#REF!</v>
      </c>
      <c r="Q86" s="53" t="e" cm="1">
        <f t="array" ref="Q86">IF(($A86-$A$3) &lt;= short_term, SUMPRODUCT($L85:$Q85, TRANSPOSE('Migration Matrix - vol'!AK$65:AK$70)), SUMPRODUCT($L85:$Q85, TRANSPOSE('Migration Matrix - vol'!AK$77:AK$82)))+$K85*($B86-1)*H86</f>
        <v>#REF!</v>
      </c>
      <c r="R86" s="21" t="e">
        <f t="shared" si="7"/>
        <v>#REF!</v>
      </c>
      <c r="T86" s="40" t="e">
        <f t="shared" si="8"/>
        <v>#REF!</v>
      </c>
      <c r="U86" s="40" t="e">
        <f t="shared" si="9"/>
        <v>#REF!</v>
      </c>
      <c r="V86" s="40" t="e">
        <f t="shared" si="12"/>
        <v>#REF!</v>
      </c>
      <c r="W86" s="40" t="e">
        <f t="shared" si="12"/>
        <v>#REF!</v>
      </c>
      <c r="X86" s="40" t="e">
        <f t="shared" si="12"/>
        <v>#REF!</v>
      </c>
      <c r="Y86" s="40" t="e">
        <f t="shared" si="12"/>
        <v>#REF!</v>
      </c>
      <c r="AB86" s="60" t="e" cm="1">
        <f t="array" ref="AB86" xml:space="preserve"> IF(($A86-$A$3) &lt;= short_term, SUMPRODUCT($L85:$Q85, TRANSPOSE('Migration Matrix - vol'!C$65:C$70)), SUMPRODUCT($L85:$Q85, TRANSPOSE('Migration Matrix - vol'!C$77:C$82)))+$K85*($B86-1)*C86</f>
        <v>#REF!</v>
      </c>
      <c r="AC86" s="60" t="e" cm="1">
        <f t="array" ref="AC86" xml:space="preserve"> IF(($A86-$A$3) &lt;= short_term, SUMPRODUCT($L85:$Q85, TRANSPOSE('Migration Matrix - vol'!D$65:D$70)), SUMPRODUCT($L85:$Q85, TRANSPOSE('Migration Matrix - vol'!D$77:D$82)))+$K85*($B86-1)*D86</f>
        <v>#REF!</v>
      </c>
      <c r="AD86" s="60" t="e" cm="1">
        <f t="array" ref="AD86" xml:space="preserve"> IF(($A86-$A$3) &lt;= short_term, SUMPRODUCT($L85:$Q85, TRANSPOSE('Migration Matrix - vol'!E$65:E$70)), SUMPRODUCT($L85:$Q85, TRANSPOSE('Migration Matrix - vol'!E$77:E$82)))+$K85*($B86-1)*E86</f>
        <v>#REF!</v>
      </c>
      <c r="AE86" s="60" t="e" cm="1">
        <f t="array" ref="AE86" xml:space="preserve"> IF(($A86-$A$3) &lt;= short_term, SUMPRODUCT($L85:$Q85, TRANSPOSE('Migration Matrix - vol'!F$65:F$70)), SUMPRODUCT($L85:$Q85, TRANSPOSE('Migration Matrix - vol'!F$77:F$82)))+$K85*($B86-1)*F86</f>
        <v>#REF!</v>
      </c>
      <c r="AF86" s="60" t="e" cm="1">
        <f t="array" ref="AF86" xml:space="preserve"> IF(($A86-$A$3) &lt;= short_term, SUMPRODUCT($L85:$Q85, TRANSPOSE('Migration Matrix - vol'!G$65:G$70)), SUMPRODUCT($L85:$Q85, TRANSPOSE('Migration Matrix - vol'!G$77:G$82)))+$K85*($B86-1)*G86</f>
        <v>#REF!</v>
      </c>
      <c r="AG86" s="60" t="e" cm="1">
        <f t="array" ref="AG86" xml:space="preserve"> IF(($A86-$A$3) &lt;= short_term, SUMPRODUCT($L85:$Q85, TRANSPOSE('Migration Matrix - vol'!H$65:H$70)), SUMPRODUCT($L85:$Q85, TRANSPOSE('Migration Matrix - vol'!H$77:H$82)))+$K85*($B86-1)*H86</f>
        <v>#REF!</v>
      </c>
      <c r="AJ86" s="60" t="e" cm="1">
        <f t="array" ref="AJ86" xml:space="preserve"> L85* IF(($A86-$A$3) &lt;= short_term, 1-INDEX('Migration Matrix - vol'!$AF$65:$AK$70, RIGHT(AJ$2,1), RIGHT(AJ$2,1)), 1-INDEX('Migration Matrix - vol'!$AF$77:$AK$82, RIGHT(AJ$2,1), RIGHT(AJ$2,1)))</f>
        <v>#REF!</v>
      </c>
      <c r="AK86" s="60" t="e" cm="1">
        <f t="array" ref="AK86" xml:space="preserve"> M85* IF(($A86-$A$3) &lt;= short_term, 1-INDEX('Migration Matrix - vol'!$AF$65:$AK$70, RIGHT(AK$2,1), RIGHT(AK$2,1)), 1-INDEX('Migration Matrix - vol'!$AF$77:$AK$82, RIGHT(AK$2,1), RIGHT(AK$2,1)))</f>
        <v>#REF!</v>
      </c>
      <c r="AL86" s="60" t="e" cm="1">
        <f t="array" ref="AL86" xml:space="preserve"> N85* IF(($A86-$A$3) &lt;= short_term, 1-INDEX('Migration Matrix - vol'!$AF$65:$AK$70, RIGHT(AL$2,1), RIGHT(AL$2,1)), 1-INDEX('Migration Matrix - vol'!$AF$77:$AK$82, RIGHT(AL$2,1), RIGHT(AL$2,1)))</f>
        <v>#REF!</v>
      </c>
      <c r="AM86" s="60" t="e" cm="1">
        <f t="array" ref="AM86" xml:space="preserve"> O85* IF(($A86-$A$3) &lt;= short_term, 1-INDEX('Migration Matrix - vol'!$AF$65:$AK$70, RIGHT(AM$2,1), RIGHT(AM$2,1)), 1-INDEX('Migration Matrix - vol'!$AF$77:$AK$82, RIGHT(AM$2,1), RIGHT(AM$2,1)))</f>
        <v>#REF!</v>
      </c>
      <c r="AN86" s="60" t="e" cm="1">
        <f t="array" ref="AN86" xml:space="preserve"> P85* IF(($A86-$A$3) &lt;= short_term, 1-INDEX('Migration Matrix - vol'!$AF$65:$AK$70, RIGHT(AN$2,1), RIGHT(AN$2,1)), 1-INDEX('Migration Matrix - vol'!$AF$77:$AK$82, RIGHT(AN$2,1), RIGHT(AN$2,1)))</f>
        <v>#REF!</v>
      </c>
      <c r="AO86" s="60" t="e" cm="1">
        <f t="array" ref="AO86" xml:space="preserve"> Q85* IF(($A86-$A$3) &lt;= short_term, 1-INDEX('Migration Matrix - vol'!$AF$65:$AK$70, RIGHT(AO$2,1), RIGHT(AO$2,1)), 1-INDEX('Migration Matrix - vol'!$AF$77:$AK$82, RIGHT(AO$2,1), RIGHT(AO$2,1)))</f>
        <v>#REF!</v>
      </c>
      <c r="AP86" s="61" t="e">
        <f t="shared" si="14"/>
        <v>#REF!</v>
      </c>
      <c r="AR86" s="60" t="e" cm="1">
        <f t="array" ref="AR86" xml:space="preserve"> IF(($A86-$A$3) &lt;= short_term, SUMPRODUCT($L85:$Q85, TRANSPOSE('Migration Matrix - vol'!C$65:C$70)), SUMPRODUCT($L85:$Q85, TRANSPOSE('Migration Matrix - vol'!C$77:C$82)))</f>
        <v>#REF!</v>
      </c>
      <c r="AS86" s="60" t="e" cm="1">
        <f t="array" ref="AS86" xml:space="preserve"> IF(($A86-$A$3) &lt;= short_term, SUMPRODUCT($L85:$Q85, TRANSPOSE('Migration Matrix - vol'!D$65:D$70)), SUMPRODUCT($L85:$Q85, TRANSPOSE('Migration Matrix - vol'!D$77:D$82)))</f>
        <v>#REF!</v>
      </c>
      <c r="AT86" s="60" t="e" cm="1">
        <f t="array" ref="AT86" xml:space="preserve"> IF(($A86-$A$3) &lt;= short_term, SUMPRODUCT($L85:$Q85, TRANSPOSE('Migration Matrix - vol'!E$65:E$70)), SUMPRODUCT($L85:$Q85, TRANSPOSE('Migration Matrix - vol'!E$77:E$82)))</f>
        <v>#REF!</v>
      </c>
      <c r="AU86" s="60" t="e" cm="1">
        <f t="array" ref="AU86" xml:space="preserve"> IF(($A86-$A$3) &lt;= short_term, SUMPRODUCT($L85:$Q85, TRANSPOSE('Migration Matrix - vol'!F$65:F$70)), SUMPRODUCT($L85:$Q85, TRANSPOSE('Migration Matrix - vol'!F$77:F$82)))</f>
        <v>#REF!</v>
      </c>
      <c r="AV86" s="60" t="e" cm="1">
        <f t="array" ref="AV86" xml:space="preserve"> IF(($A86-$A$3) &lt;= short_term, SUMPRODUCT($L85:$Q85, TRANSPOSE('Migration Matrix - vol'!G$65:G$70)), SUMPRODUCT($L85:$Q85, TRANSPOSE('Migration Matrix - vol'!G$77:G$82)))</f>
        <v>#REF!</v>
      </c>
      <c r="AW86" s="60" t="e" cm="1">
        <f t="array" ref="AW86" xml:space="preserve"> IF(($A86-$A$3) &lt;= short_term, SUMPRODUCT($L85:$Q85, TRANSPOSE('Migration Matrix - vol'!H$65:H$70)), SUMPRODUCT($L85:$Q85, TRANSPOSE('Migration Matrix - vol'!H$77:H$82)))</f>
        <v>#REF!</v>
      </c>
    </row>
    <row r="87" spans="1:49">
      <c r="A87">
        <f t="shared" si="11"/>
        <v>2104</v>
      </c>
      <c r="B87" s="40" t="e">
        <f>Population!#REF!</f>
        <v>#REF!</v>
      </c>
      <c r="C87" s="2">
        <v>0.18</v>
      </c>
      <c r="D87" s="2">
        <v>0.15</v>
      </c>
      <c r="E87" s="2">
        <v>0.17</v>
      </c>
      <c r="F87" s="2">
        <v>0.18</v>
      </c>
      <c r="G87" s="2">
        <v>0.15</v>
      </c>
      <c r="H87" s="2">
        <v>0.17</v>
      </c>
      <c r="I87">
        <f t="shared" si="13"/>
        <v>0</v>
      </c>
      <c r="K87" s="52" t="e">
        <f>Population!#REF!</f>
        <v>#REF!</v>
      </c>
      <c r="L87" s="53" t="e" cm="1">
        <f t="array" ref="L87">IF(($A87-$A$3) &lt;= short_term, SUMPRODUCT($L86:$Q86, TRANSPOSE('Migration Matrix - vol'!AF$65:AF$70)), SUMPRODUCT($L86:$Q86, TRANSPOSE('Migration Matrix - vol'!AF$77:AF$82)))+$K86*($B87-1)*C87</f>
        <v>#REF!</v>
      </c>
      <c r="M87" s="53" t="e" cm="1">
        <f t="array" ref="M87">IF(($A87-$A$3) &lt;= short_term, SUMPRODUCT($L86:$Q86, TRANSPOSE('Migration Matrix - vol'!AG$65:AG$70)), SUMPRODUCT($L86:$Q86, TRANSPOSE('Migration Matrix - vol'!AG$77:AG$82)))+$K86*($B87-1)*D87</f>
        <v>#REF!</v>
      </c>
      <c r="N87" s="53" t="e" cm="1">
        <f t="array" ref="N87">IF(($A87-$A$3) &lt;= short_term, SUMPRODUCT($L86:$Q86, TRANSPOSE('Migration Matrix - vol'!AH$65:AH$70)), SUMPRODUCT($L86:$Q86, TRANSPOSE('Migration Matrix - vol'!AH$77:AH$82)))+$K86*($B87-1)*E87</f>
        <v>#REF!</v>
      </c>
      <c r="O87" s="53" t="e" cm="1">
        <f t="array" ref="O87">IF(($A87-$A$3) &lt;= short_term, SUMPRODUCT($L86:$Q86, TRANSPOSE('Migration Matrix - vol'!AI$65:AI$70)), SUMPRODUCT($L86:$Q86, TRANSPOSE('Migration Matrix - vol'!AI$77:AI$82)))+$K86*($B87-1)*F87</f>
        <v>#REF!</v>
      </c>
      <c r="P87" s="53" t="e" cm="1">
        <f t="array" ref="P87">IF(($A87-$A$3) &lt;= short_term, SUMPRODUCT($L86:$Q86, TRANSPOSE('Migration Matrix - vol'!AJ$65:AJ$70)), SUMPRODUCT($L86:$Q86, TRANSPOSE('Migration Matrix - vol'!AJ$77:AJ$82)))+$K86*($B87-1)*G87</f>
        <v>#REF!</v>
      </c>
      <c r="Q87" s="53" t="e" cm="1">
        <f t="array" ref="Q87">IF(($A87-$A$3) &lt;= short_term, SUMPRODUCT($L86:$Q86, TRANSPOSE('Migration Matrix - vol'!AK$65:AK$70)), SUMPRODUCT($L86:$Q86, TRANSPOSE('Migration Matrix - vol'!AK$77:AK$82)))+$K86*($B87-1)*H87</f>
        <v>#REF!</v>
      </c>
      <c r="R87" s="21" t="e">
        <f t="shared" si="7"/>
        <v>#REF!</v>
      </c>
      <c r="T87" s="40" t="e">
        <f t="shared" si="8"/>
        <v>#REF!</v>
      </c>
      <c r="U87" s="40" t="e">
        <f t="shared" si="9"/>
        <v>#REF!</v>
      </c>
      <c r="V87" s="40" t="e">
        <f t="shared" si="12"/>
        <v>#REF!</v>
      </c>
      <c r="W87" s="40" t="e">
        <f t="shared" si="12"/>
        <v>#REF!</v>
      </c>
      <c r="X87" s="40" t="e">
        <f t="shared" si="12"/>
        <v>#REF!</v>
      </c>
      <c r="Y87" s="40" t="e">
        <f t="shared" si="12"/>
        <v>#REF!</v>
      </c>
      <c r="AB87" s="60" t="e" cm="1">
        <f t="array" ref="AB87" xml:space="preserve"> IF(($A87-$A$3) &lt;= short_term, SUMPRODUCT($L86:$Q86, TRANSPOSE('Migration Matrix - vol'!C$65:C$70)), SUMPRODUCT($L86:$Q86, TRANSPOSE('Migration Matrix - vol'!C$77:C$82)))+$K86*($B87-1)*C87</f>
        <v>#REF!</v>
      </c>
      <c r="AC87" s="60" t="e" cm="1">
        <f t="array" ref="AC87" xml:space="preserve"> IF(($A87-$A$3) &lt;= short_term, SUMPRODUCT($L86:$Q86, TRANSPOSE('Migration Matrix - vol'!D$65:D$70)), SUMPRODUCT($L86:$Q86, TRANSPOSE('Migration Matrix - vol'!D$77:D$82)))+$K86*($B87-1)*D87</f>
        <v>#REF!</v>
      </c>
      <c r="AD87" s="60" t="e" cm="1">
        <f t="array" ref="AD87" xml:space="preserve"> IF(($A87-$A$3) &lt;= short_term, SUMPRODUCT($L86:$Q86, TRANSPOSE('Migration Matrix - vol'!E$65:E$70)), SUMPRODUCT($L86:$Q86, TRANSPOSE('Migration Matrix - vol'!E$77:E$82)))+$K86*($B87-1)*E87</f>
        <v>#REF!</v>
      </c>
      <c r="AE87" s="60" t="e" cm="1">
        <f t="array" ref="AE87" xml:space="preserve"> IF(($A87-$A$3) &lt;= short_term, SUMPRODUCT($L86:$Q86, TRANSPOSE('Migration Matrix - vol'!F$65:F$70)), SUMPRODUCT($L86:$Q86, TRANSPOSE('Migration Matrix - vol'!F$77:F$82)))+$K86*($B87-1)*F87</f>
        <v>#REF!</v>
      </c>
      <c r="AF87" s="60" t="e" cm="1">
        <f t="array" ref="AF87" xml:space="preserve"> IF(($A87-$A$3) &lt;= short_term, SUMPRODUCT($L86:$Q86, TRANSPOSE('Migration Matrix - vol'!G$65:G$70)), SUMPRODUCT($L86:$Q86, TRANSPOSE('Migration Matrix - vol'!G$77:G$82)))+$K86*($B87-1)*G87</f>
        <v>#REF!</v>
      </c>
      <c r="AG87" s="60" t="e" cm="1">
        <f t="array" ref="AG87" xml:space="preserve"> IF(($A87-$A$3) &lt;= short_term, SUMPRODUCT($L86:$Q86, TRANSPOSE('Migration Matrix - vol'!H$65:H$70)), SUMPRODUCT($L86:$Q86, TRANSPOSE('Migration Matrix - vol'!H$77:H$82)))+$K86*($B87-1)*H87</f>
        <v>#REF!</v>
      </c>
      <c r="AJ87" s="60" t="e" cm="1">
        <f t="array" ref="AJ87" xml:space="preserve"> L86* IF(($A87-$A$3) &lt;= short_term, 1-INDEX('Migration Matrix - vol'!$AF$65:$AK$70, RIGHT(AJ$2,1), RIGHT(AJ$2,1)), 1-INDEX('Migration Matrix - vol'!$AF$77:$AK$82, RIGHT(AJ$2,1), RIGHT(AJ$2,1)))</f>
        <v>#REF!</v>
      </c>
      <c r="AK87" s="60" t="e" cm="1">
        <f t="array" ref="AK87" xml:space="preserve"> M86* IF(($A87-$A$3) &lt;= short_term, 1-INDEX('Migration Matrix - vol'!$AF$65:$AK$70, RIGHT(AK$2,1), RIGHT(AK$2,1)), 1-INDEX('Migration Matrix - vol'!$AF$77:$AK$82, RIGHT(AK$2,1), RIGHT(AK$2,1)))</f>
        <v>#REF!</v>
      </c>
      <c r="AL87" s="60" t="e" cm="1">
        <f t="array" ref="AL87" xml:space="preserve"> N86* IF(($A87-$A$3) &lt;= short_term, 1-INDEX('Migration Matrix - vol'!$AF$65:$AK$70, RIGHT(AL$2,1), RIGHT(AL$2,1)), 1-INDEX('Migration Matrix - vol'!$AF$77:$AK$82, RIGHT(AL$2,1), RIGHT(AL$2,1)))</f>
        <v>#REF!</v>
      </c>
      <c r="AM87" s="60" t="e" cm="1">
        <f t="array" ref="AM87" xml:space="preserve"> O86* IF(($A87-$A$3) &lt;= short_term, 1-INDEX('Migration Matrix - vol'!$AF$65:$AK$70, RIGHT(AM$2,1), RIGHT(AM$2,1)), 1-INDEX('Migration Matrix - vol'!$AF$77:$AK$82, RIGHT(AM$2,1), RIGHT(AM$2,1)))</f>
        <v>#REF!</v>
      </c>
      <c r="AN87" s="60" t="e" cm="1">
        <f t="array" ref="AN87" xml:space="preserve"> P86* IF(($A87-$A$3) &lt;= short_term, 1-INDEX('Migration Matrix - vol'!$AF$65:$AK$70, RIGHT(AN$2,1), RIGHT(AN$2,1)), 1-INDEX('Migration Matrix - vol'!$AF$77:$AK$82, RIGHT(AN$2,1), RIGHT(AN$2,1)))</f>
        <v>#REF!</v>
      </c>
      <c r="AO87" s="60" t="e" cm="1">
        <f t="array" ref="AO87" xml:space="preserve"> Q86* IF(($A87-$A$3) &lt;= short_term, 1-INDEX('Migration Matrix - vol'!$AF$65:$AK$70, RIGHT(AO$2,1), RIGHT(AO$2,1)), 1-INDEX('Migration Matrix - vol'!$AF$77:$AK$82, RIGHT(AO$2,1), RIGHT(AO$2,1)))</f>
        <v>#REF!</v>
      </c>
      <c r="AP87" s="61" t="e">
        <f t="shared" si="14"/>
        <v>#REF!</v>
      </c>
      <c r="AR87" s="60" t="e" cm="1">
        <f t="array" ref="AR87" xml:space="preserve"> IF(($A87-$A$3) &lt;= short_term, SUMPRODUCT($L86:$Q86, TRANSPOSE('Migration Matrix - vol'!C$65:C$70)), SUMPRODUCT($L86:$Q86, TRANSPOSE('Migration Matrix - vol'!C$77:C$82)))</f>
        <v>#REF!</v>
      </c>
      <c r="AS87" s="60" t="e" cm="1">
        <f t="array" ref="AS87" xml:space="preserve"> IF(($A87-$A$3) &lt;= short_term, SUMPRODUCT($L86:$Q86, TRANSPOSE('Migration Matrix - vol'!D$65:D$70)), SUMPRODUCT($L86:$Q86, TRANSPOSE('Migration Matrix - vol'!D$77:D$82)))</f>
        <v>#REF!</v>
      </c>
      <c r="AT87" s="60" t="e" cm="1">
        <f t="array" ref="AT87" xml:space="preserve"> IF(($A87-$A$3) &lt;= short_term, SUMPRODUCT($L86:$Q86, TRANSPOSE('Migration Matrix - vol'!E$65:E$70)), SUMPRODUCT($L86:$Q86, TRANSPOSE('Migration Matrix - vol'!E$77:E$82)))</f>
        <v>#REF!</v>
      </c>
      <c r="AU87" s="60" t="e" cm="1">
        <f t="array" ref="AU87" xml:space="preserve"> IF(($A87-$A$3) &lt;= short_term, SUMPRODUCT($L86:$Q86, TRANSPOSE('Migration Matrix - vol'!F$65:F$70)), SUMPRODUCT($L86:$Q86, TRANSPOSE('Migration Matrix - vol'!F$77:F$82)))</f>
        <v>#REF!</v>
      </c>
      <c r="AV87" s="60" t="e" cm="1">
        <f t="array" ref="AV87" xml:space="preserve"> IF(($A87-$A$3) &lt;= short_term, SUMPRODUCT($L86:$Q86, TRANSPOSE('Migration Matrix - vol'!G$65:G$70)), SUMPRODUCT($L86:$Q86, TRANSPOSE('Migration Matrix - vol'!G$77:G$82)))</f>
        <v>#REF!</v>
      </c>
      <c r="AW87" s="60" t="e" cm="1">
        <f t="array" ref="AW87" xml:space="preserve"> IF(($A87-$A$3) &lt;= short_term, SUMPRODUCT($L86:$Q86, TRANSPOSE('Migration Matrix - vol'!H$65:H$70)), SUMPRODUCT($L86:$Q86, TRANSPOSE('Migration Matrix - vol'!H$77:H$82)))</f>
        <v>#REF!</v>
      </c>
    </row>
    <row r="88" spans="1:49">
      <c r="A88">
        <f t="shared" si="11"/>
        <v>2105</v>
      </c>
      <c r="B88" s="40" t="e">
        <f>Population!#REF!</f>
        <v>#REF!</v>
      </c>
      <c r="C88" s="2">
        <v>0.18</v>
      </c>
      <c r="D88" s="2">
        <v>0.15</v>
      </c>
      <c r="E88" s="2">
        <v>0.17</v>
      </c>
      <c r="F88" s="2">
        <v>0.18</v>
      </c>
      <c r="G88" s="2">
        <v>0.15</v>
      </c>
      <c r="H88" s="2">
        <v>0.17</v>
      </c>
      <c r="I88">
        <f t="shared" si="13"/>
        <v>0</v>
      </c>
      <c r="K88" s="52" t="e">
        <f>Population!#REF!</f>
        <v>#REF!</v>
      </c>
      <c r="L88" s="53" t="e" cm="1">
        <f t="array" ref="L88">IF(($A88-$A$3) &lt;= short_term, SUMPRODUCT($L87:$Q87, TRANSPOSE('Migration Matrix - vol'!AF$65:AF$70)), SUMPRODUCT($L87:$Q87, TRANSPOSE('Migration Matrix - vol'!AF$77:AF$82)))+$K87*($B88-1)*C88</f>
        <v>#REF!</v>
      </c>
      <c r="M88" s="53" t="e" cm="1">
        <f t="array" ref="M88">IF(($A88-$A$3) &lt;= short_term, SUMPRODUCT($L87:$Q87, TRANSPOSE('Migration Matrix - vol'!AG$65:AG$70)), SUMPRODUCT($L87:$Q87, TRANSPOSE('Migration Matrix - vol'!AG$77:AG$82)))+$K87*($B88-1)*D88</f>
        <v>#REF!</v>
      </c>
      <c r="N88" s="53" t="e" cm="1">
        <f t="array" ref="N88">IF(($A88-$A$3) &lt;= short_term, SUMPRODUCT($L87:$Q87, TRANSPOSE('Migration Matrix - vol'!AH$65:AH$70)), SUMPRODUCT($L87:$Q87, TRANSPOSE('Migration Matrix - vol'!AH$77:AH$82)))+$K87*($B88-1)*E88</f>
        <v>#REF!</v>
      </c>
      <c r="O88" s="53" t="e" cm="1">
        <f t="array" ref="O88">IF(($A88-$A$3) &lt;= short_term, SUMPRODUCT($L87:$Q87, TRANSPOSE('Migration Matrix - vol'!AI$65:AI$70)), SUMPRODUCT($L87:$Q87, TRANSPOSE('Migration Matrix - vol'!AI$77:AI$82)))+$K87*($B88-1)*F88</f>
        <v>#REF!</v>
      </c>
      <c r="P88" s="53" t="e" cm="1">
        <f t="array" ref="P88">IF(($A88-$A$3) &lt;= short_term, SUMPRODUCT($L87:$Q87, TRANSPOSE('Migration Matrix - vol'!AJ$65:AJ$70)), SUMPRODUCT($L87:$Q87, TRANSPOSE('Migration Matrix - vol'!AJ$77:AJ$82)))+$K87*($B88-1)*G88</f>
        <v>#REF!</v>
      </c>
      <c r="Q88" s="53" t="e" cm="1">
        <f t="array" ref="Q88">IF(($A88-$A$3) &lt;= short_term, SUMPRODUCT($L87:$Q87, TRANSPOSE('Migration Matrix - vol'!AK$65:AK$70)), SUMPRODUCT($L87:$Q87, TRANSPOSE('Migration Matrix - vol'!AK$77:AK$82)))+$K87*($B88-1)*H88</f>
        <v>#REF!</v>
      </c>
      <c r="R88" s="21" t="e">
        <f t="shared" si="7"/>
        <v>#REF!</v>
      </c>
      <c r="T88" s="40" t="e">
        <f t="shared" si="8"/>
        <v>#REF!</v>
      </c>
      <c r="U88" s="40" t="e">
        <f t="shared" si="9"/>
        <v>#REF!</v>
      </c>
      <c r="V88" s="40" t="e">
        <f t="shared" si="12"/>
        <v>#REF!</v>
      </c>
      <c r="W88" s="40" t="e">
        <f t="shared" si="12"/>
        <v>#REF!</v>
      </c>
      <c r="X88" s="40" t="e">
        <f t="shared" si="12"/>
        <v>#REF!</v>
      </c>
      <c r="Y88" s="40" t="e">
        <f t="shared" si="12"/>
        <v>#REF!</v>
      </c>
      <c r="AB88" s="60" t="e" cm="1">
        <f t="array" ref="AB88" xml:space="preserve"> IF(($A88-$A$3) &lt;= short_term, SUMPRODUCT($L87:$Q87, TRANSPOSE('Migration Matrix - vol'!C$65:C$70)), SUMPRODUCT($L87:$Q87, TRANSPOSE('Migration Matrix - vol'!C$77:C$82)))+$K87*($B88-1)*C88</f>
        <v>#REF!</v>
      </c>
      <c r="AC88" s="60" t="e" cm="1">
        <f t="array" ref="AC88" xml:space="preserve"> IF(($A88-$A$3) &lt;= short_term, SUMPRODUCT($L87:$Q87, TRANSPOSE('Migration Matrix - vol'!D$65:D$70)), SUMPRODUCT($L87:$Q87, TRANSPOSE('Migration Matrix - vol'!D$77:D$82)))+$K87*($B88-1)*D88</f>
        <v>#REF!</v>
      </c>
      <c r="AD88" s="60" t="e" cm="1">
        <f t="array" ref="AD88" xml:space="preserve"> IF(($A88-$A$3) &lt;= short_term, SUMPRODUCT($L87:$Q87, TRANSPOSE('Migration Matrix - vol'!E$65:E$70)), SUMPRODUCT($L87:$Q87, TRANSPOSE('Migration Matrix - vol'!E$77:E$82)))+$K87*($B88-1)*E88</f>
        <v>#REF!</v>
      </c>
      <c r="AE88" s="60" t="e" cm="1">
        <f t="array" ref="AE88" xml:space="preserve"> IF(($A88-$A$3) &lt;= short_term, SUMPRODUCT($L87:$Q87, TRANSPOSE('Migration Matrix - vol'!F$65:F$70)), SUMPRODUCT($L87:$Q87, TRANSPOSE('Migration Matrix - vol'!F$77:F$82)))+$K87*($B88-1)*F88</f>
        <v>#REF!</v>
      </c>
      <c r="AF88" s="60" t="e" cm="1">
        <f t="array" ref="AF88" xml:space="preserve"> IF(($A88-$A$3) &lt;= short_term, SUMPRODUCT($L87:$Q87, TRANSPOSE('Migration Matrix - vol'!G$65:G$70)), SUMPRODUCT($L87:$Q87, TRANSPOSE('Migration Matrix - vol'!G$77:G$82)))+$K87*($B88-1)*G88</f>
        <v>#REF!</v>
      </c>
      <c r="AG88" s="60" t="e" cm="1">
        <f t="array" ref="AG88" xml:space="preserve"> IF(($A88-$A$3) &lt;= short_term, SUMPRODUCT($L87:$Q87, TRANSPOSE('Migration Matrix - vol'!H$65:H$70)), SUMPRODUCT($L87:$Q87, TRANSPOSE('Migration Matrix - vol'!H$77:H$82)))+$K87*($B88-1)*H88</f>
        <v>#REF!</v>
      </c>
      <c r="AJ88" s="60" t="e" cm="1">
        <f t="array" ref="AJ88" xml:space="preserve"> L87* IF(($A88-$A$3) &lt;= short_term, 1-INDEX('Migration Matrix - vol'!$AF$65:$AK$70, RIGHT(AJ$2,1), RIGHT(AJ$2,1)), 1-INDEX('Migration Matrix - vol'!$AF$77:$AK$82, RIGHT(AJ$2,1), RIGHT(AJ$2,1)))</f>
        <v>#REF!</v>
      </c>
      <c r="AK88" s="60" t="e" cm="1">
        <f t="array" ref="AK88" xml:space="preserve"> M87* IF(($A88-$A$3) &lt;= short_term, 1-INDEX('Migration Matrix - vol'!$AF$65:$AK$70, RIGHT(AK$2,1), RIGHT(AK$2,1)), 1-INDEX('Migration Matrix - vol'!$AF$77:$AK$82, RIGHT(AK$2,1), RIGHT(AK$2,1)))</f>
        <v>#REF!</v>
      </c>
      <c r="AL88" s="60" t="e" cm="1">
        <f t="array" ref="AL88" xml:space="preserve"> N87* IF(($A88-$A$3) &lt;= short_term, 1-INDEX('Migration Matrix - vol'!$AF$65:$AK$70, RIGHT(AL$2,1), RIGHT(AL$2,1)), 1-INDEX('Migration Matrix - vol'!$AF$77:$AK$82, RIGHT(AL$2,1), RIGHT(AL$2,1)))</f>
        <v>#REF!</v>
      </c>
      <c r="AM88" s="60" t="e" cm="1">
        <f t="array" ref="AM88" xml:space="preserve"> O87* IF(($A88-$A$3) &lt;= short_term, 1-INDEX('Migration Matrix - vol'!$AF$65:$AK$70, RIGHT(AM$2,1), RIGHT(AM$2,1)), 1-INDEX('Migration Matrix - vol'!$AF$77:$AK$82, RIGHT(AM$2,1), RIGHT(AM$2,1)))</f>
        <v>#REF!</v>
      </c>
      <c r="AN88" s="60" t="e" cm="1">
        <f t="array" ref="AN88" xml:space="preserve"> P87* IF(($A88-$A$3) &lt;= short_term, 1-INDEX('Migration Matrix - vol'!$AF$65:$AK$70, RIGHT(AN$2,1), RIGHT(AN$2,1)), 1-INDEX('Migration Matrix - vol'!$AF$77:$AK$82, RIGHT(AN$2,1), RIGHT(AN$2,1)))</f>
        <v>#REF!</v>
      </c>
      <c r="AO88" s="60" t="e" cm="1">
        <f t="array" ref="AO88" xml:space="preserve"> Q87* IF(($A88-$A$3) &lt;= short_term, 1-INDEX('Migration Matrix - vol'!$AF$65:$AK$70, RIGHT(AO$2,1), RIGHT(AO$2,1)), 1-INDEX('Migration Matrix - vol'!$AF$77:$AK$82, RIGHT(AO$2,1), RIGHT(AO$2,1)))</f>
        <v>#REF!</v>
      </c>
      <c r="AP88" s="61" t="e">
        <f t="shared" si="14"/>
        <v>#REF!</v>
      </c>
      <c r="AR88" s="60" t="e" cm="1">
        <f t="array" ref="AR88" xml:space="preserve"> IF(($A88-$A$3) &lt;= short_term, SUMPRODUCT($L87:$Q87, TRANSPOSE('Migration Matrix - vol'!C$65:C$70)), SUMPRODUCT($L87:$Q87, TRANSPOSE('Migration Matrix - vol'!C$77:C$82)))</f>
        <v>#REF!</v>
      </c>
      <c r="AS88" s="60" t="e" cm="1">
        <f t="array" ref="AS88" xml:space="preserve"> IF(($A88-$A$3) &lt;= short_term, SUMPRODUCT($L87:$Q87, TRANSPOSE('Migration Matrix - vol'!D$65:D$70)), SUMPRODUCT($L87:$Q87, TRANSPOSE('Migration Matrix - vol'!D$77:D$82)))</f>
        <v>#REF!</v>
      </c>
      <c r="AT88" s="60" t="e" cm="1">
        <f t="array" ref="AT88" xml:space="preserve"> IF(($A88-$A$3) &lt;= short_term, SUMPRODUCT($L87:$Q87, TRANSPOSE('Migration Matrix - vol'!E$65:E$70)), SUMPRODUCT($L87:$Q87, TRANSPOSE('Migration Matrix - vol'!E$77:E$82)))</f>
        <v>#REF!</v>
      </c>
      <c r="AU88" s="60" t="e" cm="1">
        <f t="array" ref="AU88" xml:space="preserve"> IF(($A88-$A$3) &lt;= short_term, SUMPRODUCT($L87:$Q87, TRANSPOSE('Migration Matrix - vol'!F$65:F$70)), SUMPRODUCT($L87:$Q87, TRANSPOSE('Migration Matrix - vol'!F$77:F$82)))</f>
        <v>#REF!</v>
      </c>
      <c r="AV88" s="60" t="e" cm="1">
        <f t="array" ref="AV88" xml:space="preserve"> IF(($A88-$A$3) &lt;= short_term, SUMPRODUCT($L87:$Q87, TRANSPOSE('Migration Matrix - vol'!G$65:G$70)), SUMPRODUCT($L87:$Q87, TRANSPOSE('Migration Matrix - vol'!G$77:G$82)))</f>
        <v>#REF!</v>
      </c>
      <c r="AW88" s="60" t="e" cm="1">
        <f t="array" ref="AW88" xml:space="preserve"> IF(($A88-$A$3) &lt;= short_term, SUMPRODUCT($L87:$Q87, TRANSPOSE('Migration Matrix - vol'!H$65:H$70)), SUMPRODUCT($L87:$Q87, TRANSPOSE('Migration Matrix - vol'!H$77:H$82)))</f>
        <v>#REF!</v>
      </c>
    </row>
    <row r="89" spans="1:49">
      <c r="A89">
        <f t="shared" si="11"/>
        <v>2106</v>
      </c>
      <c r="B89" s="40" t="e">
        <f>Population!#REF!</f>
        <v>#REF!</v>
      </c>
      <c r="C89" s="2">
        <v>0.18</v>
      </c>
      <c r="D89" s="2">
        <v>0.15</v>
      </c>
      <c r="E89" s="2">
        <v>0.17</v>
      </c>
      <c r="F89" s="2">
        <v>0.18</v>
      </c>
      <c r="G89" s="2">
        <v>0.15</v>
      </c>
      <c r="H89" s="2">
        <v>0.17</v>
      </c>
      <c r="I89">
        <f t="shared" si="13"/>
        <v>0</v>
      </c>
      <c r="K89" s="52" t="e">
        <f>Population!#REF!</f>
        <v>#REF!</v>
      </c>
      <c r="L89" s="53" t="e" cm="1">
        <f t="array" ref="L89">IF(($A89-$A$3) &lt;= short_term, SUMPRODUCT($L88:$Q88, TRANSPOSE('Migration Matrix - vol'!AF$65:AF$70)), SUMPRODUCT($L88:$Q88, TRANSPOSE('Migration Matrix - vol'!AF$77:AF$82)))+$K88*($B89-1)*C89</f>
        <v>#REF!</v>
      </c>
      <c r="M89" s="53" t="e" cm="1">
        <f t="array" ref="M89">IF(($A89-$A$3) &lt;= short_term, SUMPRODUCT($L88:$Q88, TRANSPOSE('Migration Matrix - vol'!AG$65:AG$70)), SUMPRODUCT($L88:$Q88, TRANSPOSE('Migration Matrix - vol'!AG$77:AG$82)))+$K88*($B89-1)*D89</f>
        <v>#REF!</v>
      </c>
      <c r="N89" s="53" t="e" cm="1">
        <f t="array" ref="N89">IF(($A89-$A$3) &lt;= short_term, SUMPRODUCT($L88:$Q88, TRANSPOSE('Migration Matrix - vol'!AH$65:AH$70)), SUMPRODUCT($L88:$Q88, TRANSPOSE('Migration Matrix - vol'!AH$77:AH$82)))+$K88*($B89-1)*E89</f>
        <v>#REF!</v>
      </c>
      <c r="O89" s="53" t="e" cm="1">
        <f t="array" ref="O89">IF(($A89-$A$3) &lt;= short_term, SUMPRODUCT($L88:$Q88, TRANSPOSE('Migration Matrix - vol'!AI$65:AI$70)), SUMPRODUCT($L88:$Q88, TRANSPOSE('Migration Matrix - vol'!AI$77:AI$82)))+$K88*($B89-1)*F89</f>
        <v>#REF!</v>
      </c>
      <c r="P89" s="53" t="e" cm="1">
        <f t="array" ref="P89">IF(($A89-$A$3) &lt;= short_term, SUMPRODUCT($L88:$Q88, TRANSPOSE('Migration Matrix - vol'!AJ$65:AJ$70)), SUMPRODUCT($L88:$Q88, TRANSPOSE('Migration Matrix - vol'!AJ$77:AJ$82)))+$K88*($B89-1)*G89</f>
        <v>#REF!</v>
      </c>
      <c r="Q89" s="53" t="e" cm="1">
        <f t="array" ref="Q89">IF(($A89-$A$3) &lt;= short_term, SUMPRODUCT($L88:$Q88, TRANSPOSE('Migration Matrix - vol'!AK$65:AK$70)), SUMPRODUCT($L88:$Q88, TRANSPOSE('Migration Matrix - vol'!AK$77:AK$82)))+$K88*($B89-1)*H89</f>
        <v>#REF!</v>
      </c>
      <c r="R89" s="21" t="e">
        <f t="shared" si="7"/>
        <v>#REF!</v>
      </c>
      <c r="T89" s="40" t="e">
        <f t="shared" si="8"/>
        <v>#REF!</v>
      </c>
      <c r="U89" s="40" t="e">
        <f t="shared" si="9"/>
        <v>#REF!</v>
      </c>
      <c r="V89" s="40" t="e">
        <f t="shared" si="12"/>
        <v>#REF!</v>
      </c>
      <c r="W89" s="40" t="e">
        <f t="shared" si="12"/>
        <v>#REF!</v>
      </c>
      <c r="X89" s="40" t="e">
        <f t="shared" si="12"/>
        <v>#REF!</v>
      </c>
      <c r="Y89" s="40" t="e">
        <f t="shared" si="12"/>
        <v>#REF!</v>
      </c>
      <c r="AB89" s="60" t="e" cm="1">
        <f t="array" ref="AB89" xml:space="preserve"> IF(($A89-$A$3) &lt;= short_term, SUMPRODUCT($L88:$Q88, TRANSPOSE('Migration Matrix - vol'!C$65:C$70)), SUMPRODUCT($L88:$Q88, TRANSPOSE('Migration Matrix - vol'!C$77:C$82)))+$K88*($B89-1)*C89</f>
        <v>#REF!</v>
      </c>
      <c r="AC89" s="60" t="e" cm="1">
        <f t="array" ref="AC89" xml:space="preserve"> IF(($A89-$A$3) &lt;= short_term, SUMPRODUCT($L88:$Q88, TRANSPOSE('Migration Matrix - vol'!D$65:D$70)), SUMPRODUCT($L88:$Q88, TRANSPOSE('Migration Matrix - vol'!D$77:D$82)))+$K88*($B89-1)*D89</f>
        <v>#REF!</v>
      </c>
      <c r="AD89" s="60" t="e" cm="1">
        <f t="array" ref="AD89" xml:space="preserve"> IF(($A89-$A$3) &lt;= short_term, SUMPRODUCT($L88:$Q88, TRANSPOSE('Migration Matrix - vol'!E$65:E$70)), SUMPRODUCT($L88:$Q88, TRANSPOSE('Migration Matrix - vol'!E$77:E$82)))+$K88*($B89-1)*E89</f>
        <v>#REF!</v>
      </c>
      <c r="AE89" s="60" t="e" cm="1">
        <f t="array" ref="AE89" xml:space="preserve"> IF(($A89-$A$3) &lt;= short_term, SUMPRODUCT($L88:$Q88, TRANSPOSE('Migration Matrix - vol'!F$65:F$70)), SUMPRODUCT($L88:$Q88, TRANSPOSE('Migration Matrix - vol'!F$77:F$82)))+$K88*($B89-1)*F89</f>
        <v>#REF!</v>
      </c>
      <c r="AF89" s="60" t="e" cm="1">
        <f t="array" ref="AF89" xml:space="preserve"> IF(($A89-$A$3) &lt;= short_term, SUMPRODUCT($L88:$Q88, TRANSPOSE('Migration Matrix - vol'!G$65:G$70)), SUMPRODUCT($L88:$Q88, TRANSPOSE('Migration Matrix - vol'!G$77:G$82)))+$K88*($B89-1)*G89</f>
        <v>#REF!</v>
      </c>
      <c r="AG89" s="60" t="e" cm="1">
        <f t="array" ref="AG89" xml:space="preserve"> IF(($A89-$A$3) &lt;= short_term, SUMPRODUCT($L88:$Q88, TRANSPOSE('Migration Matrix - vol'!H$65:H$70)), SUMPRODUCT($L88:$Q88, TRANSPOSE('Migration Matrix - vol'!H$77:H$82)))+$K88*($B89-1)*H89</f>
        <v>#REF!</v>
      </c>
      <c r="AJ89" s="60" t="e" cm="1">
        <f t="array" ref="AJ89" xml:space="preserve"> L88* IF(($A89-$A$3) &lt;= short_term, 1-INDEX('Migration Matrix - vol'!$AF$65:$AK$70, RIGHT(AJ$2,1), RIGHT(AJ$2,1)), 1-INDEX('Migration Matrix - vol'!$AF$77:$AK$82, RIGHT(AJ$2,1), RIGHT(AJ$2,1)))</f>
        <v>#REF!</v>
      </c>
      <c r="AK89" s="60" t="e" cm="1">
        <f t="array" ref="AK89" xml:space="preserve"> M88* IF(($A89-$A$3) &lt;= short_term, 1-INDEX('Migration Matrix - vol'!$AF$65:$AK$70, RIGHT(AK$2,1), RIGHT(AK$2,1)), 1-INDEX('Migration Matrix - vol'!$AF$77:$AK$82, RIGHT(AK$2,1), RIGHT(AK$2,1)))</f>
        <v>#REF!</v>
      </c>
      <c r="AL89" s="60" t="e" cm="1">
        <f t="array" ref="AL89" xml:space="preserve"> N88* IF(($A89-$A$3) &lt;= short_term, 1-INDEX('Migration Matrix - vol'!$AF$65:$AK$70, RIGHT(AL$2,1), RIGHT(AL$2,1)), 1-INDEX('Migration Matrix - vol'!$AF$77:$AK$82, RIGHT(AL$2,1), RIGHT(AL$2,1)))</f>
        <v>#REF!</v>
      </c>
      <c r="AM89" s="60" t="e" cm="1">
        <f t="array" ref="AM89" xml:space="preserve"> O88* IF(($A89-$A$3) &lt;= short_term, 1-INDEX('Migration Matrix - vol'!$AF$65:$AK$70, RIGHT(AM$2,1), RIGHT(AM$2,1)), 1-INDEX('Migration Matrix - vol'!$AF$77:$AK$82, RIGHT(AM$2,1), RIGHT(AM$2,1)))</f>
        <v>#REF!</v>
      </c>
      <c r="AN89" s="60" t="e" cm="1">
        <f t="array" ref="AN89" xml:space="preserve"> P88* IF(($A89-$A$3) &lt;= short_term, 1-INDEX('Migration Matrix - vol'!$AF$65:$AK$70, RIGHT(AN$2,1), RIGHT(AN$2,1)), 1-INDEX('Migration Matrix - vol'!$AF$77:$AK$82, RIGHT(AN$2,1), RIGHT(AN$2,1)))</f>
        <v>#REF!</v>
      </c>
      <c r="AO89" s="60" t="e" cm="1">
        <f t="array" ref="AO89" xml:space="preserve"> Q88* IF(($A89-$A$3) &lt;= short_term, 1-INDEX('Migration Matrix - vol'!$AF$65:$AK$70, RIGHT(AO$2,1), RIGHT(AO$2,1)), 1-INDEX('Migration Matrix - vol'!$AF$77:$AK$82, RIGHT(AO$2,1), RIGHT(AO$2,1)))</f>
        <v>#REF!</v>
      </c>
      <c r="AP89" s="61" t="e">
        <f t="shared" si="14"/>
        <v>#REF!</v>
      </c>
      <c r="AR89" s="60" t="e" cm="1">
        <f t="array" ref="AR89" xml:space="preserve"> IF(($A89-$A$3) &lt;= short_term, SUMPRODUCT($L88:$Q88, TRANSPOSE('Migration Matrix - vol'!C$65:C$70)), SUMPRODUCT($L88:$Q88, TRANSPOSE('Migration Matrix - vol'!C$77:C$82)))</f>
        <v>#REF!</v>
      </c>
      <c r="AS89" s="60" t="e" cm="1">
        <f t="array" ref="AS89" xml:space="preserve"> IF(($A89-$A$3) &lt;= short_term, SUMPRODUCT($L88:$Q88, TRANSPOSE('Migration Matrix - vol'!D$65:D$70)), SUMPRODUCT($L88:$Q88, TRANSPOSE('Migration Matrix - vol'!D$77:D$82)))</f>
        <v>#REF!</v>
      </c>
      <c r="AT89" s="60" t="e" cm="1">
        <f t="array" ref="AT89" xml:space="preserve"> IF(($A89-$A$3) &lt;= short_term, SUMPRODUCT($L88:$Q88, TRANSPOSE('Migration Matrix - vol'!E$65:E$70)), SUMPRODUCT($L88:$Q88, TRANSPOSE('Migration Matrix - vol'!E$77:E$82)))</f>
        <v>#REF!</v>
      </c>
      <c r="AU89" s="60" t="e" cm="1">
        <f t="array" ref="AU89" xml:space="preserve"> IF(($A89-$A$3) &lt;= short_term, SUMPRODUCT($L88:$Q88, TRANSPOSE('Migration Matrix - vol'!F$65:F$70)), SUMPRODUCT($L88:$Q88, TRANSPOSE('Migration Matrix - vol'!F$77:F$82)))</f>
        <v>#REF!</v>
      </c>
      <c r="AV89" s="60" t="e" cm="1">
        <f t="array" ref="AV89" xml:space="preserve"> IF(($A89-$A$3) &lt;= short_term, SUMPRODUCT($L88:$Q88, TRANSPOSE('Migration Matrix - vol'!G$65:G$70)), SUMPRODUCT($L88:$Q88, TRANSPOSE('Migration Matrix - vol'!G$77:G$82)))</f>
        <v>#REF!</v>
      </c>
      <c r="AW89" s="60" t="e" cm="1">
        <f t="array" ref="AW89" xml:space="preserve"> IF(($A89-$A$3) &lt;= short_term, SUMPRODUCT($L88:$Q88, TRANSPOSE('Migration Matrix - vol'!H$65:H$70)), SUMPRODUCT($L88:$Q88, TRANSPOSE('Migration Matrix - vol'!H$77:H$82)))</f>
        <v>#REF!</v>
      </c>
    </row>
    <row r="90" spans="1:49">
      <c r="A90">
        <f t="shared" si="11"/>
        <v>2107</v>
      </c>
      <c r="B90" s="40" t="e">
        <f>Population!#REF!</f>
        <v>#REF!</v>
      </c>
      <c r="C90" s="2">
        <v>0.18</v>
      </c>
      <c r="D90" s="2">
        <v>0.15</v>
      </c>
      <c r="E90" s="2">
        <v>0.17</v>
      </c>
      <c r="F90" s="2">
        <v>0.18</v>
      </c>
      <c r="G90" s="2">
        <v>0.15</v>
      </c>
      <c r="H90" s="2">
        <v>0.17</v>
      </c>
      <c r="I90">
        <f t="shared" si="13"/>
        <v>0</v>
      </c>
      <c r="K90" s="52" t="e">
        <f>Population!#REF!</f>
        <v>#REF!</v>
      </c>
      <c r="L90" s="53" t="e" cm="1">
        <f t="array" ref="L90">IF(($A90-$A$3) &lt;= short_term, SUMPRODUCT($L89:$Q89, TRANSPOSE('Migration Matrix - vol'!AF$65:AF$70)), SUMPRODUCT($L89:$Q89, TRANSPOSE('Migration Matrix - vol'!AF$77:AF$82)))+$K89*($B90-1)*C90</f>
        <v>#REF!</v>
      </c>
      <c r="M90" s="53" t="e" cm="1">
        <f t="array" ref="M90">IF(($A90-$A$3) &lt;= short_term, SUMPRODUCT($L89:$Q89, TRANSPOSE('Migration Matrix - vol'!AG$65:AG$70)), SUMPRODUCT($L89:$Q89, TRANSPOSE('Migration Matrix - vol'!AG$77:AG$82)))+$K89*($B90-1)*D90</f>
        <v>#REF!</v>
      </c>
      <c r="N90" s="53" t="e" cm="1">
        <f t="array" ref="N90">IF(($A90-$A$3) &lt;= short_term, SUMPRODUCT($L89:$Q89, TRANSPOSE('Migration Matrix - vol'!AH$65:AH$70)), SUMPRODUCT($L89:$Q89, TRANSPOSE('Migration Matrix - vol'!AH$77:AH$82)))+$K89*($B90-1)*E90</f>
        <v>#REF!</v>
      </c>
      <c r="O90" s="53" t="e" cm="1">
        <f t="array" ref="O90">IF(($A90-$A$3) &lt;= short_term, SUMPRODUCT($L89:$Q89, TRANSPOSE('Migration Matrix - vol'!AI$65:AI$70)), SUMPRODUCT($L89:$Q89, TRANSPOSE('Migration Matrix - vol'!AI$77:AI$82)))+$K89*($B90-1)*F90</f>
        <v>#REF!</v>
      </c>
      <c r="P90" s="53" t="e" cm="1">
        <f t="array" ref="P90">IF(($A90-$A$3) &lt;= short_term, SUMPRODUCT($L89:$Q89, TRANSPOSE('Migration Matrix - vol'!AJ$65:AJ$70)), SUMPRODUCT($L89:$Q89, TRANSPOSE('Migration Matrix - vol'!AJ$77:AJ$82)))+$K89*($B90-1)*G90</f>
        <v>#REF!</v>
      </c>
      <c r="Q90" s="53" t="e" cm="1">
        <f t="array" ref="Q90">IF(($A90-$A$3) &lt;= short_term, SUMPRODUCT($L89:$Q89, TRANSPOSE('Migration Matrix - vol'!AK$65:AK$70)), SUMPRODUCT($L89:$Q89, TRANSPOSE('Migration Matrix - vol'!AK$77:AK$82)))+$K89*($B90-1)*H90</f>
        <v>#REF!</v>
      </c>
      <c r="R90" s="21" t="e">
        <f t="shared" si="7"/>
        <v>#REF!</v>
      </c>
      <c r="T90" s="40" t="e">
        <f t="shared" si="8"/>
        <v>#REF!</v>
      </c>
      <c r="U90" s="40" t="e">
        <f t="shared" si="9"/>
        <v>#REF!</v>
      </c>
      <c r="V90" s="40" t="e">
        <f t="shared" si="12"/>
        <v>#REF!</v>
      </c>
      <c r="W90" s="40" t="e">
        <f t="shared" si="12"/>
        <v>#REF!</v>
      </c>
      <c r="X90" s="40" t="e">
        <f t="shared" si="12"/>
        <v>#REF!</v>
      </c>
      <c r="Y90" s="40" t="e">
        <f t="shared" si="12"/>
        <v>#REF!</v>
      </c>
      <c r="AB90" s="60" t="e" cm="1">
        <f t="array" ref="AB90" xml:space="preserve"> IF(($A90-$A$3) &lt;= short_term, SUMPRODUCT($L89:$Q89, TRANSPOSE('Migration Matrix - vol'!C$65:C$70)), SUMPRODUCT($L89:$Q89, TRANSPOSE('Migration Matrix - vol'!C$77:C$82)))+$K89*($B90-1)*C90</f>
        <v>#REF!</v>
      </c>
      <c r="AC90" s="60" t="e" cm="1">
        <f t="array" ref="AC90" xml:space="preserve"> IF(($A90-$A$3) &lt;= short_term, SUMPRODUCT($L89:$Q89, TRANSPOSE('Migration Matrix - vol'!D$65:D$70)), SUMPRODUCT($L89:$Q89, TRANSPOSE('Migration Matrix - vol'!D$77:D$82)))+$K89*($B90-1)*D90</f>
        <v>#REF!</v>
      </c>
      <c r="AD90" s="60" t="e" cm="1">
        <f t="array" ref="AD90" xml:space="preserve"> IF(($A90-$A$3) &lt;= short_term, SUMPRODUCT($L89:$Q89, TRANSPOSE('Migration Matrix - vol'!E$65:E$70)), SUMPRODUCT($L89:$Q89, TRANSPOSE('Migration Matrix - vol'!E$77:E$82)))+$K89*($B90-1)*E90</f>
        <v>#REF!</v>
      </c>
      <c r="AE90" s="60" t="e" cm="1">
        <f t="array" ref="AE90" xml:space="preserve"> IF(($A90-$A$3) &lt;= short_term, SUMPRODUCT($L89:$Q89, TRANSPOSE('Migration Matrix - vol'!F$65:F$70)), SUMPRODUCT($L89:$Q89, TRANSPOSE('Migration Matrix - vol'!F$77:F$82)))+$K89*($B90-1)*F90</f>
        <v>#REF!</v>
      </c>
      <c r="AF90" s="60" t="e" cm="1">
        <f t="array" ref="AF90" xml:space="preserve"> IF(($A90-$A$3) &lt;= short_term, SUMPRODUCT($L89:$Q89, TRANSPOSE('Migration Matrix - vol'!G$65:G$70)), SUMPRODUCT($L89:$Q89, TRANSPOSE('Migration Matrix - vol'!G$77:G$82)))+$K89*($B90-1)*G90</f>
        <v>#REF!</v>
      </c>
      <c r="AG90" s="60" t="e" cm="1">
        <f t="array" ref="AG90" xml:space="preserve"> IF(($A90-$A$3) &lt;= short_term, SUMPRODUCT($L89:$Q89, TRANSPOSE('Migration Matrix - vol'!H$65:H$70)), SUMPRODUCT($L89:$Q89, TRANSPOSE('Migration Matrix - vol'!H$77:H$82)))+$K89*($B90-1)*H90</f>
        <v>#REF!</v>
      </c>
      <c r="AJ90" s="60" t="e" cm="1">
        <f t="array" ref="AJ90" xml:space="preserve"> L89* IF(($A90-$A$3) &lt;= short_term, 1-INDEX('Migration Matrix - vol'!$AF$65:$AK$70, RIGHT(AJ$2,1), RIGHT(AJ$2,1)), 1-INDEX('Migration Matrix - vol'!$AF$77:$AK$82, RIGHT(AJ$2,1), RIGHT(AJ$2,1)))</f>
        <v>#REF!</v>
      </c>
      <c r="AK90" s="60" t="e" cm="1">
        <f t="array" ref="AK90" xml:space="preserve"> M89* IF(($A90-$A$3) &lt;= short_term, 1-INDEX('Migration Matrix - vol'!$AF$65:$AK$70, RIGHT(AK$2,1), RIGHT(AK$2,1)), 1-INDEX('Migration Matrix - vol'!$AF$77:$AK$82, RIGHT(AK$2,1), RIGHT(AK$2,1)))</f>
        <v>#REF!</v>
      </c>
      <c r="AL90" s="60" t="e" cm="1">
        <f t="array" ref="AL90" xml:space="preserve"> N89* IF(($A90-$A$3) &lt;= short_term, 1-INDEX('Migration Matrix - vol'!$AF$65:$AK$70, RIGHT(AL$2,1), RIGHT(AL$2,1)), 1-INDEX('Migration Matrix - vol'!$AF$77:$AK$82, RIGHT(AL$2,1), RIGHT(AL$2,1)))</f>
        <v>#REF!</v>
      </c>
      <c r="AM90" s="60" t="e" cm="1">
        <f t="array" ref="AM90" xml:space="preserve"> O89* IF(($A90-$A$3) &lt;= short_term, 1-INDEX('Migration Matrix - vol'!$AF$65:$AK$70, RIGHT(AM$2,1), RIGHT(AM$2,1)), 1-INDEX('Migration Matrix - vol'!$AF$77:$AK$82, RIGHT(AM$2,1), RIGHT(AM$2,1)))</f>
        <v>#REF!</v>
      </c>
      <c r="AN90" s="60" t="e" cm="1">
        <f t="array" ref="AN90" xml:space="preserve"> P89* IF(($A90-$A$3) &lt;= short_term, 1-INDEX('Migration Matrix - vol'!$AF$65:$AK$70, RIGHT(AN$2,1), RIGHT(AN$2,1)), 1-INDEX('Migration Matrix - vol'!$AF$77:$AK$82, RIGHT(AN$2,1), RIGHT(AN$2,1)))</f>
        <v>#REF!</v>
      </c>
      <c r="AO90" s="60" t="e" cm="1">
        <f t="array" ref="AO90" xml:space="preserve"> Q89* IF(($A90-$A$3) &lt;= short_term, 1-INDEX('Migration Matrix - vol'!$AF$65:$AK$70, RIGHT(AO$2,1), RIGHT(AO$2,1)), 1-INDEX('Migration Matrix - vol'!$AF$77:$AK$82, RIGHT(AO$2,1), RIGHT(AO$2,1)))</f>
        <v>#REF!</v>
      </c>
      <c r="AP90" s="61" t="e">
        <f t="shared" si="14"/>
        <v>#REF!</v>
      </c>
      <c r="AR90" s="60" t="e" cm="1">
        <f t="array" ref="AR90" xml:space="preserve"> IF(($A90-$A$3) &lt;= short_term, SUMPRODUCT($L89:$Q89, TRANSPOSE('Migration Matrix - vol'!C$65:C$70)), SUMPRODUCT($L89:$Q89, TRANSPOSE('Migration Matrix - vol'!C$77:C$82)))</f>
        <v>#REF!</v>
      </c>
      <c r="AS90" s="60" t="e" cm="1">
        <f t="array" ref="AS90" xml:space="preserve"> IF(($A90-$A$3) &lt;= short_term, SUMPRODUCT($L89:$Q89, TRANSPOSE('Migration Matrix - vol'!D$65:D$70)), SUMPRODUCT($L89:$Q89, TRANSPOSE('Migration Matrix - vol'!D$77:D$82)))</f>
        <v>#REF!</v>
      </c>
      <c r="AT90" s="60" t="e" cm="1">
        <f t="array" ref="AT90" xml:space="preserve"> IF(($A90-$A$3) &lt;= short_term, SUMPRODUCT($L89:$Q89, TRANSPOSE('Migration Matrix - vol'!E$65:E$70)), SUMPRODUCT($L89:$Q89, TRANSPOSE('Migration Matrix - vol'!E$77:E$82)))</f>
        <v>#REF!</v>
      </c>
      <c r="AU90" s="60" t="e" cm="1">
        <f t="array" ref="AU90" xml:space="preserve"> IF(($A90-$A$3) &lt;= short_term, SUMPRODUCT($L89:$Q89, TRANSPOSE('Migration Matrix - vol'!F$65:F$70)), SUMPRODUCT($L89:$Q89, TRANSPOSE('Migration Matrix - vol'!F$77:F$82)))</f>
        <v>#REF!</v>
      </c>
      <c r="AV90" s="60" t="e" cm="1">
        <f t="array" ref="AV90" xml:space="preserve"> IF(($A90-$A$3) &lt;= short_term, SUMPRODUCT($L89:$Q89, TRANSPOSE('Migration Matrix - vol'!G$65:G$70)), SUMPRODUCT($L89:$Q89, TRANSPOSE('Migration Matrix - vol'!G$77:G$82)))</f>
        <v>#REF!</v>
      </c>
      <c r="AW90" s="60" t="e" cm="1">
        <f t="array" ref="AW90" xml:space="preserve"> IF(($A90-$A$3) &lt;= short_term, SUMPRODUCT($L89:$Q89, TRANSPOSE('Migration Matrix - vol'!H$65:H$70)), SUMPRODUCT($L89:$Q89, TRANSPOSE('Migration Matrix - vol'!H$77:H$82)))</f>
        <v>#REF!</v>
      </c>
    </row>
    <row r="91" spans="1:49">
      <c r="A91">
        <f t="shared" si="11"/>
        <v>2108</v>
      </c>
      <c r="B91" s="40" t="e">
        <f>Population!#REF!</f>
        <v>#REF!</v>
      </c>
      <c r="C91" s="2">
        <v>0.18</v>
      </c>
      <c r="D91" s="2">
        <v>0.15</v>
      </c>
      <c r="E91" s="2">
        <v>0.17</v>
      </c>
      <c r="F91" s="2">
        <v>0.18</v>
      </c>
      <c r="G91" s="2">
        <v>0.15</v>
      </c>
      <c r="H91" s="2">
        <v>0.17</v>
      </c>
      <c r="I91">
        <f t="shared" si="13"/>
        <v>0</v>
      </c>
      <c r="K91" s="52" t="e">
        <f>Population!#REF!</f>
        <v>#REF!</v>
      </c>
      <c r="L91" s="53" t="e" cm="1">
        <f t="array" ref="L91">IF(($A91-$A$3) &lt;= short_term, SUMPRODUCT($L90:$Q90, TRANSPOSE('Migration Matrix - vol'!AF$65:AF$70)), SUMPRODUCT($L90:$Q90, TRANSPOSE('Migration Matrix - vol'!AF$77:AF$82)))+$K90*($B91-1)*C91</f>
        <v>#REF!</v>
      </c>
      <c r="M91" s="53" t="e" cm="1">
        <f t="array" ref="M91">IF(($A91-$A$3) &lt;= short_term, SUMPRODUCT($L90:$Q90, TRANSPOSE('Migration Matrix - vol'!AG$65:AG$70)), SUMPRODUCT($L90:$Q90, TRANSPOSE('Migration Matrix - vol'!AG$77:AG$82)))+$K90*($B91-1)*D91</f>
        <v>#REF!</v>
      </c>
      <c r="N91" s="53" t="e" cm="1">
        <f t="array" ref="N91">IF(($A91-$A$3) &lt;= short_term, SUMPRODUCT($L90:$Q90, TRANSPOSE('Migration Matrix - vol'!AH$65:AH$70)), SUMPRODUCT($L90:$Q90, TRANSPOSE('Migration Matrix - vol'!AH$77:AH$82)))+$K90*($B91-1)*E91</f>
        <v>#REF!</v>
      </c>
      <c r="O91" s="53" t="e" cm="1">
        <f t="array" ref="O91">IF(($A91-$A$3) &lt;= short_term, SUMPRODUCT($L90:$Q90, TRANSPOSE('Migration Matrix - vol'!AI$65:AI$70)), SUMPRODUCT($L90:$Q90, TRANSPOSE('Migration Matrix - vol'!AI$77:AI$82)))+$K90*($B91-1)*F91</f>
        <v>#REF!</v>
      </c>
      <c r="P91" s="53" t="e" cm="1">
        <f t="array" ref="P91">IF(($A91-$A$3) &lt;= short_term, SUMPRODUCT($L90:$Q90, TRANSPOSE('Migration Matrix - vol'!AJ$65:AJ$70)), SUMPRODUCT($L90:$Q90, TRANSPOSE('Migration Matrix - vol'!AJ$77:AJ$82)))+$K90*($B91-1)*G91</f>
        <v>#REF!</v>
      </c>
      <c r="Q91" s="53" t="e" cm="1">
        <f t="array" ref="Q91">IF(($A91-$A$3) &lt;= short_term, SUMPRODUCT($L90:$Q90, TRANSPOSE('Migration Matrix - vol'!AK$65:AK$70)), SUMPRODUCT($L90:$Q90, TRANSPOSE('Migration Matrix - vol'!AK$77:AK$82)))+$K90*($B91-1)*H91</f>
        <v>#REF!</v>
      </c>
      <c r="R91" s="21" t="e">
        <f t="shared" si="7"/>
        <v>#REF!</v>
      </c>
      <c r="T91" s="40" t="e">
        <f t="shared" si="8"/>
        <v>#REF!</v>
      </c>
      <c r="U91" s="40" t="e">
        <f t="shared" si="9"/>
        <v>#REF!</v>
      </c>
      <c r="V91" s="40" t="e">
        <f t="shared" si="12"/>
        <v>#REF!</v>
      </c>
      <c r="W91" s="40" t="e">
        <f t="shared" si="12"/>
        <v>#REF!</v>
      </c>
      <c r="X91" s="40" t="e">
        <f t="shared" si="12"/>
        <v>#REF!</v>
      </c>
      <c r="Y91" s="40" t="e">
        <f t="shared" si="12"/>
        <v>#REF!</v>
      </c>
      <c r="AB91" s="60" t="e" cm="1">
        <f t="array" ref="AB91" xml:space="preserve"> IF(($A91-$A$3) &lt;= short_term, SUMPRODUCT($L90:$Q90, TRANSPOSE('Migration Matrix - vol'!C$65:C$70)), SUMPRODUCT($L90:$Q90, TRANSPOSE('Migration Matrix - vol'!C$77:C$82)))+$K90*($B91-1)*C91</f>
        <v>#REF!</v>
      </c>
      <c r="AC91" s="60" t="e" cm="1">
        <f t="array" ref="AC91" xml:space="preserve"> IF(($A91-$A$3) &lt;= short_term, SUMPRODUCT($L90:$Q90, TRANSPOSE('Migration Matrix - vol'!D$65:D$70)), SUMPRODUCT($L90:$Q90, TRANSPOSE('Migration Matrix - vol'!D$77:D$82)))+$K90*($B91-1)*D91</f>
        <v>#REF!</v>
      </c>
      <c r="AD91" s="60" t="e" cm="1">
        <f t="array" ref="AD91" xml:space="preserve"> IF(($A91-$A$3) &lt;= short_term, SUMPRODUCT($L90:$Q90, TRANSPOSE('Migration Matrix - vol'!E$65:E$70)), SUMPRODUCT($L90:$Q90, TRANSPOSE('Migration Matrix - vol'!E$77:E$82)))+$K90*($B91-1)*E91</f>
        <v>#REF!</v>
      </c>
      <c r="AE91" s="60" t="e" cm="1">
        <f t="array" ref="AE91" xml:space="preserve"> IF(($A91-$A$3) &lt;= short_term, SUMPRODUCT($L90:$Q90, TRANSPOSE('Migration Matrix - vol'!F$65:F$70)), SUMPRODUCT($L90:$Q90, TRANSPOSE('Migration Matrix - vol'!F$77:F$82)))+$K90*($B91-1)*F91</f>
        <v>#REF!</v>
      </c>
      <c r="AF91" s="60" t="e" cm="1">
        <f t="array" ref="AF91" xml:space="preserve"> IF(($A91-$A$3) &lt;= short_term, SUMPRODUCT($L90:$Q90, TRANSPOSE('Migration Matrix - vol'!G$65:G$70)), SUMPRODUCT($L90:$Q90, TRANSPOSE('Migration Matrix - vol'!G$77:G$82)))+$K90*($B91-1)*G91</f>
        <v>#REF!</v>
      </c>
      <c r="AG91" s="60" t="e" cm="1">
        <f t="array" ref="AG91" xml:space="preserve"> IF(($A91-$A$3) &lt;= short_term, SUMPRODUCT($L90:$Q90, TRANSPOSE('Migration Matrix - vol'!H$65:H$70)), SUMPRODUCT($L90:$Q90, TRANSPOSE('Migration Matrix - vol'!H$77:H$82)))+$K90*($B91-1)*H91</f>
        <v>#REF!</v>
      </c>
      <c r="AJ91" s="60" t="e" cm="1">
        <f t="array" ref="AJ91" xml:space="preserve"> L90* IF(($A91-$A$3) &lt;= short_term, 1-INDEX('Migration Matrix - vol'!$AF$65:$AK$70, RIGHT(AJ$2,1), RIGHT(AJ$2,1)), 1-INDEX('Migration Matrix - vol'!$AF$77:$AK$82, RIGHT(AJ$2,1), RIGHT(AJ$2,1)))</f>
        <v>#REF!</v>
      </c>
      <c r="AK91" s="60" t="e" cm="1">
        <f t="array" ref="AK91" xml:space="preserve"> M90* IF(($A91-$A$3) &lt;= short_term, 1-INDEX('Migration Matrix - vol'!$AF$65:$AK$70, RIGHT(AK$2,1), RIGHT(AK$2,1)), 1-INDEX('Migration Matrix - vol'!$AF$77:$AK$82, RIGHT(AK$2,1), RIGHT(AK$2,1)))</f>
        <v>#REF!</v>
      </c>
      <c r="AL91" s="60" t="e" cm="1">
        <f t="array" ref="AL91" xml:space="preserve"> N90* IF(($A91-$A$3) &lt;= short_term, 1-INDEX('Migration Matrix - vol'!$AF$65:$AK$70, RIGHT(AL$2,1), RIGHT(AL$2,1)), 1-INDEX('Migration Matrix - vol'!$AF$77:$AK$82, RIGHT(AL$2,1), RIGHT(AL$2,1)))</f>
        <v>#REF!</v>
      </c>
      <c r="AM91" s="60" t="e" cm="1">
        <f t="array" ref="AM91" xml:space="preserve"> O90* IF(($A91-$A$3) &lt;= short_term, 1-INDEX('Migration Matrix - vol'!$AF$65:$AK$70, RIGHT(AM$2,1), RIGHT(AM$2,1)), 1-INDEX('Migration Matrix - vol'!$AF$77:$AK$82, RIGHT(AM$2,1), RIGHT(AM$2,1)))</f>
        <v>#REF!</v>
      </c>
      <c r="AN91" s="60" t="e" cm="1">
        <f t="array" ref="AN91" xml:space="preserve"> P90* IF(($A91-$A$3) &lt;= short_term, 1-INDEX('Migration Matrix - vol'!$AF$65:$AK$70, RIGHT(AN$2,1), RIGHT(AN$2,1)), 1-INDEX('Migration Matrix - vol'!$AF$77:$AK$82, RIGHT(AN$2,1), RIGHT(AN$2,1)))</f>
        <v>#REF!</v>
      </c>
      <c r="AO91" s="60" t="e" cm="1">
        <f t="array" ref="AO91" xml:space="preserve"> Q90* IF(($A91-$A$3) &lt;= short_term, 1-INDEX('Migration Matrix - vol'!$AF$65:$AK$70, RIGHT(AO$2,1), RIGHT(AO$2,1)), 1-INDEX('Migration Matrix - vol'!$AF$77:$AK$82, RIGHT(AO$2,1), RIGHT(AO$2,1)))</f>
        <v>#REF!</v>
      </c>
      <c r="AP91" s="61" t="e">
        <f t="shared" si="14"/>
        <v>#REF!</v>
      </c>
      <c r="AR91" s="60" t="e" cm="1">
        <f t="array" ref="AR91" xml:space="preserve"> IF(($A91-$A$3) &lt;= short_term, SUMPRODUCT($L90:$Q90, TRANSPOSE('Migration Matrix - vol'!C$65:C$70)), SUMPRODUCT($L90:$Q90, TRANSPOSE('Migration Matrix - vol'!C$77:C$82)))</f>
        <v>#REF!</v>
      </c>
      <c r="AS91" s="60" t="e" cm="1">
        <f t="array" ref="AS91" xml:space="preserve"> IF(($A91-$A$3) &lt;= short_term, SUMPRODUCT($L90:$Q90, TRANSPOSE('Migration Matrix - vol'!D$65:D$70)), SUMPRODUCT($L90:$Q90, TRANSPOSE('Migration Matrix - vol'!D$77:D$82)))</f>
        <v>#REF!</v>
      </c>
      <c r="AT91" s="60" t="e" cm="1">
        <f t="array" ref="AT91" xml:space="preserve"> IF(($A91-$A$3) &lt;= short_term, SUMPRODUCT($L90:$Q90, TRANSPOSE('Migration Matrix - vol'!E$65:E$70)), SUMPRODUCT($L90:$Q90, TRANSPOSE('Migration Matrix - vol'!E$77:E$82)))</f>
        <v>#REF!</v>
      </c>
      <c r="AU91" s="60" t="e" cm="1">
        <f t="array" ref="AU91" xml:space="preserve"> IF(($A91-$A$3) &lt;= short_term, SUMPRODUCT($L90:$Q90, TRANSPOSE('Migration Matrix - vol'!F$65:F$70)), SUMPRODUCT($L90:$Q90, TRANSPOSE('Migration Matrix - vol'!F$77:F$82)))</f>
        <v>#REF!</v>
      </c>
      <c r="AV91" s="60" t="e" cm="1">
        <f t="array" ref="AV91" xml:space="preserve"> IF(($A91-$A$3) &lt;= short_term, SUMPRODUCT($L90:$Q90, TRANSPOSE('Migration Matrix - vol'!G$65:G$70)), SUMPRODUCT($L90:$Q90, TRANSPOSE('Migration Matrix - vol'!G$77:G$82)))</f>
        <v>#REF!</v>
      </c>
      <c r="AW91" s="60" t="e" cm="1">
        <f t="array" ref="AW91" xml:space="preserve"> IF(($A91-$A$3) &lt;= short_term, SUMPRODUCT($L90:$Q90, TRANSPOSE('Migration Matrix - vol'!H$65:H$70)), SUMPRODUCT($L90:$Q90, TRANSPOSE('Migration Matrix - vol'!H$77:H$82)))</f>
        <v>#REF!</v>
      </c>
    </row>
    <row r="92" spans="1:49">
      <c r="A92">
        <f t="shared" si="11"/>
        <v>2109</v>
      </c>
      <c r="B92" s="40" t="e">
        <f>Population!#REF!</f>
        <v>#REF!</v>
      </c>
      <c r="C92" s="2">
        <v>0.18</v>
      </c>
      <c r="D92" s="2">
        <v>0.15</v>
      </c>
      <c r="E92" s="2">
        <v>0.17</v>
      </c>
      <c r="F92" s="2">
        <v>0.18</v>
      </c>
      <c r="G92" s="2">
        <v>0.15</v>
      </c>
      <c r="H92" s="2">
        <v>0.17</v>
      </c>
      <c r="I92">
        <f t="shared" si="13"/>
        <v>0</v>
      </c>
      <c r="K92" s="52" t="e">
        <f>Population!#REF!</f>
        <v>#REF!</v>
      </c>
      <c r="L92" s="53" t="e" cm="1">
        <f t="array" ref="L92">IF(($A92-$A$3) &lt;= short_term, SUMPRODUCT($L91:$Q91, TRANSPOSE('Migration Matrix - vol'!AF$65:AF$70)), SUMPRODUCT($L91:$Q91, TRANSPOSE('Migration Matrix - vol'!AF$77:AF$82)))+$K91*($B92-1)*C92</f>
        <v>#REF!</v>
      </c>
      <c r="M92" s="53" t="e" cm="1">
        <f t="array" ref="M92">IF(($A92-$A$3) &lt;= short_term, SUMPRODUCT($L91:$Q91, TRANSPOSE('Migration Matrix - vol'!AG$65:AG$70)), SUMPRODUCT($L91:$Q91, TRANSPOSE('Migration Matrix - vol'!AG$77:AG$82)))+$K91*($B92-1)*D92</f>
        <v>#REF!</v>
      </c>
      <c r="N92" s="53" t="e" cm="1">
        <f t="array" ref="N92">IF(($A92-$A$3) &lt;= short_term, SUMPRODUCT($L91:$Q91, TRANSPOSE('Migration Matrix - vol'!AH$65:AH$70)), SUMPRODUCT($L91:$Q91, TRANSPOSE('Migration Matrix - vol'!AH$77:AH$82)))+$K91*($B92-1)*E92</f>
        <v>#REF!</v>
      </c>
      <c r="O92" s="53" t="e" cm="1">
        <f t="array" ref="O92">IF(($A92-$A$3) &lt;= short_term, SUMPRODUCT($L91:$Q91, TRANSPOSE('Migration Matrix - vol'!AI$65:AI$70)), SUMPRODUCT($L91:$Q91, TRANSPOSE('Migration Matrix - vol'!AI$77:AI$82)))+$K91*($B92-1)*F92</f>
        <v>#REF!</v>
      </c>
      <c r="P92" s="53" t="e" cm="1">
        <f t="array" ref="P92">IF(($A92-$A$3) &lt;= short_term, SUMPRODUCT($L91:$Q91, TRANSPOSE('Migration Matrix - vol'!AJ$65:AJ$70)), SUMPRODUCT($L91:$Q91, TRANSPOSE('Migration Matrix - vol'!AJ$77:AJ$82)))+$K91*($B92-1)*G92</f>
        <v>#REF!</v>
      </c>
      <c r="Q92" s="53" t="e" cm="1">
        <f t="array" ref="Q92">IF(($A92-$A$3) &lt;= short_term, SUMPRODUCT($L91:$Q91, TRANSPOSE('Migration Matrix - vol'!AK$65:AK$70)), SUMPRODUCT($L91:$Q91, TRANSPOSE('Migration Matrix - vol'!AK$77:AK$82)))+$K91*($B92-1)*H92</f>
        <v>#REF!</v>
      </c>
      <c r="R92" s="21" t="e">
        <f t="shared" si="7"/>
        <v>#REF!</v>
      </c>
      <c r="T92" s="40" t="e">
        <f t="shared" si="8"/>
        <v>#REF!</v>
      </c>
      <c r="U92" s="40" t="e">
        <f t="shared" si="9"/>
        <v>#REF!</v>
      </c>
      <c r="V92" s="40" t="e">
        <f t="shared" si="12"/>
        <v>#REF!</v>
      </c>
      <c r="W92" s="40" t="e">
        <f t="shared" si="12"/>
        <v>#REF!</v>
      </c>
      <c r="X92" s="40" t="e">
        <f t="shared" si="12"/>
        <v>#REF!</v>
      </c>
      <c r="Y92" s="40" t="e">
        <f t="shared" si="12"/>
        <v>#REF!</v>
      </c>
      <c r="AB92" s="60" t="e" cm="1">
        <f t="array" ref="AB92" xml:space="preserve"> IF(($A92-$A$3) &lt;= short_term, SUMPRODUCT($L91:$Q91, TRANSPOSE('Migration Matrix - vol'!C$65:C$70)), SUMPRODUCT($L91:$Q91, TRANSPOSE('Migration Matrix - vol'!C$77:C$82)))+$K91*($B92-1)*C92</f>
        <v>#REF!</v>
      </c>
      <c r="AC92" s="60" t="e" cm="1">
        <f t="array" ref="AC92" xml:space="preserve"> IF(($A92-$A$3) &lt;= short_term, SUMPRODUCT($L91:$Q91, TRANSPOSE('Migration Matrix - vol'!D$65:D$70)), SUMPRODUCT($L91:$Q91, TRANSPOSE('Migration Matrix - vol'!D$77:D$82)))+$K91*($B92-1)*D92</f>
        <v>#REF!</v>
      </c>
      <c r="AD92" s="60" t="e" cm="1">
        <f t="array" ref="AD92" xml:space="preserve"> IF(($A92-$A$3) &lt;= short_term, SUMPRODUCT($L91:$Q91, TRANSPOSE('Migration Matrix - vol'!E$65:E$70)), SUMPRODUCT($L91:$Q91, TRANSPOSE('Migration Matrix - vol'!E$77:E$82)))+$K91*($B92-1)*E92</f>
        <v>#REF!</v>
      </c>
      <c r="AE92" s="60" t="e" cm="1">
        <f t="array" ref="AE92" xml:space="preserve"> IF(($A92-$A$3) &lt;= short_term, SUMPRODUCT($L91:$Q91, TRANSPOSE('Migration Matrix - vol'!F$65:F$70)), SUMPRODUCT($L91:$Q91, TRANSPOSE('Migration Matrix - vol'!F$77:F$82)))+$K91*($B92-1)*F92</f>
        <v>#REF!</v>
      </c>
      <c r="AF92" s="60" t="e" cm="1">
        <f t="array" ref="AF92" xml:space="preserve"> IF(($A92-$A$3) &lt;= short_term, SUMPRODUCT($L91:$Q91, TRANSPOSE('Migration Matrix - vol'!G$65:G$70)), SUMPRODUCT($L91:$Q91, TRANSPOSE('Migration Matrix - vol'!G$77:G$82)))+$K91*($B92-1)*G92</f>
        <v>#REF!</v>
      </c>
      <c r="AG92" s="60" t="e" cm="1">
        <f t="array" ref="AG92" xml:space="preserve"> IF(($A92-$A$3) &lt;= short_term, SUMPRODUCT($L91:$Q91, TRANSPOSE('Migration Matrix - vol'!H$65:H$70)), SUMPRODUCT($L91:$Q91, TRANSPOSE('Migration Matrix - vol'!H$77:H$82)))+$K91*($B92-1)*H92</f>
        <v>#REF!</v>
      </c>
      <c r="AJ92" s="60" t="e" cm="1">
        <f t="array" ref="AJ92" xml:space="preserve"> L91* IF(($A92-$A$3) &lt;= short_term, 1-INDEX('Migration Matrix - vol'!$AF$65:$AK$70, RIGHT(AJ$2,1), RIGHT(AJ$2,1)), 1-INDEX('Migration Matrix - vol'!$AF$77:$AK$82, RIGHT(AJ$2,1), RIGHT(AJ$2,1)))</f>
        <v>#REF!</v>
      </c>
      <c r="AK92" s="60" t="e" cm="1">
        <f t="array" ref="AK92" xml:space="preserve"> M91* IF(($A92-$A$3) &lt;= short_term, 1-INDEX('Migration Matrix - vol'!$AF$65:$AK$70, RIGHT(AK$2,1), RIGHT(AK$2,1)), 1-INDEX('Migration Matrix - vol'!$AF$77:$AK$82, RIGHT(AK$2,1), RIGHT(AK$2,1)))</f>
        <v>#REF!</v>
      </c>
      <c r="AL92" s="60" t="e" cm="1">
        <f t="array" ref="AL92" xml:space="preserve"> N91* IF(($A92-$A$3) &lt;= short_term, 1-INDEX('Migration Matrix - vol'!$AF$65:$AK$70, RIGHT(AL$2,1), RIGHT(AL$2,1)), 1-INDEX('Migration Matrix - vol'!$AF$77:$AK$82, RIGHT(AL$2,1), RIGHT(AL$2,1)))</f>
        <v>#REF!</v>
      </c>
      <c r="AM92" s="60" t="e" cm="1">
        <f t="array" ref="AM92" xml:space="preserve"> O91* IF(($A92-$A$3) &lt;= short_term, 1-INDEX('Migration Matrix - vol'!$AF$65:$AK$70, RIGHT(AM$2,1), RIGHT(AM$2,1)), 1-INDEX('Migration Matrix - vol'!$AF$77:$AK$82, RIGHT(AM$2,1), RIGHT(AM$2,1)))</f>
        <v>#REF!</v>
      </c>
      <c r="AN92" s="60" t="e" cm="1">
        <f t="array" ref="AN92" xml:space="preserve"> P91* IF(($A92-$A$3) &lt;= short_term, 1-INDEX('Migration Matrix - vol'!$AF$65:$AK$70, RIGHT(AN$2,1), RIGHT(AN$2,1)), 1-INDEX('Migration Matrix - vol'!$AF$77:$AK$82, RIGHT(AN$2,1), RIGHT(AN$2,1)))</f>
        <v>#REF!</v>
      </c>
      <c r="AO92" s="60" t="e" cm="1">
        <f t="array" ref="AO92" xml:space="preserve"> Q91* IF(($A92-$A$3) &lt;= short_term, 1-INDEX('Migration Matrix - vol'!$AF$65:$AK$70, RIGHT(AO$2,1), RIGHT(AO$2,1)), 1-INDEX('Migration Matrix - vol'!$AF$77:$AK$82, RIGHT(AO$2,1), RIGHT(AO$2,1)))</f>
        <v>#REF!</v>
      </c>
      <c r="AP92" s="61" t="e">
        <f t="shared" si="14"/>
        <v>#REF!</v>
      </c>
      <c r="AR92" s="60" t="e" cm="1">
        <f t="array" ref="AR92" xml:space="preserve"> IF(($A92-$A$3) &lt;= short_term, SUMPRODUCT($L91:$Q91, TRANSPOSE('Migration Matrix - vol'!C$65:C$70)), SUMPRODUCT($L91:$Q91, TRANSPOSE('Migration Matrix - vol'!C$77:C$82)))</f>
        <v>#REF!</v>
      </c>
      <c r="AS92" s="60" t="e" cm="1">
        <f t="array" ref="AS92" xml:space="preserve"> IF(($A92-$A$3) &lt;= short_term, SUMPRODUCT($L91:$Q91, TRANSPOSE('Migration Matrix - vol'!D$65:D$70)), SUMPRODUCT($L91:$Q91, TRANSPOSE('Migration Matrix - vol'!D$77:D$82)))</f>
        <v>#REF!</v>
      </c>
      <c r="AT92" s="60" t="e" cm="1">
        <f t="array" ref="AT92" xml:space="preserve"> IF(($A92-$A$3) &lt;= short_term, SUMPRODUCT($L91:$Q91, TRANSPOSE('Migration Matrix - vol'!E$65:E$70)), SUMPRODUCT($L91:$Q91, TRANSPOSE('Migration Matrix - vol'!E$77:E$82)))</f>
        <v>#REF!</v>
      </c>
      <c r="AU92" s="60" t="e" cm="1">
        <f t="array" ref="AU92" xml:space="preserve"> IF(($A92-$A$3) &lt;= short_term, SUMPRODUCT($L91:$Q91, TRANSPOSE('Migration Matrix - vol'!F$65:F$70)), SUMPRODUCT($L91:$Q91, TRANSPOSE('Migration Matrix - vol'!F$77:F$82)))</f>
        <v>#REF!</v>
      </c>
      <c r="AV92" s="60" t="e" cm="1">
        <f t="array" ref="AV92" xml:space="preserve"> IF(($A92-$A$3) &lt;= short_term, SUMPRODUCT($L91:$Q91, TRANSPOSE('Migration Matrix - vol'!G$65:G$70)), SUMPRODUCT($L91:$Q91, TRANSPOSE('Migration Matrix - vol'!G$77:G$82)))</f>
        <v>#REF!</v>
      </c>
      <c r="AW92" s="60" t="e" cm="1">
        <f t="array" ref="AW92" xml:space="preserve"> IF(($A92-$A$3) &lt;= short_term, SUMPRODUCT($L91:$Q91, TRANSPOSE('Migration Matrix - vol'!H$65:H$70)), SUMPRODUCT($L91:$Q91, TRANSPOSE('Migration Matrix - vol'!H$77:H$82)))</f>
        <v>#REF!</v>
      </c>
    </row>
    <row r="93" spans="1:49">
      <c r="A93">
        <f t="shared" si="11"/>
        <v>2110</v>
      </c>
      <c r="B93" s="40" t="e">
        <f>Population!#REF!</f>
        <v>#REF!</v>
      </c>
      <c r="C93" s="2">
        <v>0.18</v>
      </c>
      <c r="D93" s="2">
        <v>0.15</v>
      </c>
      <c r="E93" s="2">
        <v>0.17</v>
      </c>
      <c r="F93" s="2">
        <v>0.18</v>
      </c>
      <c r="G93" s="2">
        <v>0.15</v>
      </c>
      <c r="H93" s="2">
        <v>0.17</v>
      </c>
      <c r="I93">
        <f t="shared" si="13"/>
        <v>0</v>
      </c>
      <c r="K93" s="52" t="e">
        <f>Population!#REF!</f>
        <v>#REF!</v>
      </c>
      <c r="L93" s="53" t="e" cm="1">
        <f t="array" ref="L93">IF(($A93-$A$3) &lt;= short_term, SUMPRODUCT($L92:$Q92, TRANSPOSE('Migration Matrix - vol'!AF$65:AF$70)), SUMPRODUCT($L92:$Q92, TRANSPOSE('Migration Matrix - vol'!AF$77:AF$82)))+$K92*($B93-1)*C93</f>
        <v>#REF!</v>
      </c>
      <c r="M93" s="53" t="e" cm="1">
        <f t="array" ref="M93">IF(($A93-$A$3) &lt;= short_term, SUMPRODUCT($L92:$Q92, TRANSPOSE('Migration Matrix - vol'!AG$65:AG$70)), SUMPRODUCT($L92:$Q92, TRANSPOSE('Migration Matrix - vol'!AG$77:AG$82)))+$K92*($B93-1)*D93</f>
        <v>#REF!</v>
      </c>
      <c r="N93" s="53" t="e" cm="1">
        <f t="array" ref="N93">IF(($A93-$A$3) &lt;= short_term, SUMPRODUCT($L92:$Q92, TRANSPOSE('Migration Matrix - vol'!AH$65:AH$70)), SUMPRODUCT($L92:$Q92, TRANSPOSE('Migration Matrix - vol'!AH$77:AH$82)))+$K92*($B93-1)*E93</f>
        <v>#REF!</v>
      </c>
      <c r="O93" s="53" t="e" cm="1">
        <f t="array" ref="O93">IF(($A93-$A$3) &lt;= short_term, SUMPRODUCT($L92:$Q92, TRANSPOSE('Migration Matrix - vol'!AI$65:AI$70)), SUMPRODUCT($L92:$Q92, TRANSPOSE('Migration Matrix - vol'!AI$77:AI$82)))+$K92*($B93-1)*F93</f>
        <v>#REF!</v>
      </c>
      <c r="P93" s="53" t="e" cm="1">
        <f t="array" ref="P93">IF(($A93-$A$3) &lt;= short_term, SUMPRODUCT($L92:$Q92, TRANSPOSE('Migration Matrix - vol'!AJ$65:AJ$70)), SUMPRODUCT($L92:$Q92, TRANSPOSE('Migration Matrix - vol'!AJ$77:AJ$82)))+$K92*($B93-1)*G93</f>
        <v>#REF!</v>
      </c>
      <c r="Q93" s="53" t="e" cm="1">
        <f t="array" ref="Q93">IF(($A93-$A$3) &lt;= short_term, SUMPRODUCT($L92:$Q92, TRANSPOSE('Migration Matrix - vol'!AK$65:AK$70)), SUMPRODUCT($L92:$Q92, TRANSPOSE('Migration Matrix - vol'!AK$77:AK$82)))+$K92*($B93-1)*H93</f>
        <v>#REF!</v>
      </c>
      <c r="R93" s="21" t="e">
        <f t="shared" si="7"/>
        <v>#REF!</v>
      </c>
      <c r="T93" s="40" t="e">
        <f t="shared" si="8"/>
        <v>#REF!</v>
      </c>
      <c r="U93" s="40" t="e">
        <f t="shared" si="9"/>
        <v>#REF!</v>
      </c>
      <c r="V93" s="40" t="e">
        <f t="shared" si="12"/>
        <v>#REF!</v>
      </c>
      <c r="W93" s="40" t="e">
        <f t="shared" si="12"/>
        <v>#REF!</v>
      </c>
      <c r="X93" s="40" t="e">
        <f t="shared" si="12"/>
        <v>#REF!</v>
      </c>
      <c r="Y93" s="40" t="e">
        <f t="shared" si="12"/>
        <v>#REF!</v>
      </c>
      <c r="AB93" s="60" t="e" cm="1">
        <f t="array" ref="AB93" xml:space="preserve"> IF(($A93-$A$3) &lt;= short_term, SUMPRODUCT($L92:$Q92, TRANSPOSE('Migration Matrix - vol'!C$65:C$70)), SUMPRODUCT($L92:$Q92, TRANSPOSE('Migration Matrix - vol'!C$77:C$82)))+$K92*($B93-1)*C93</f>
        <v>#REF!</v>
      </c>
      <c r="AC93" s="60" t="e" cm="1">
        <f t="array" ref="AC93" xml:space="preserve"> IF(($A93-$A$3) &lt;= short_term, SUMPRODUCT($L92:$Q92, TRANSPOSE('Migration Matrix - vol'!D$65:D$70)), SUMPRODUCT($L92:$Q92, TRANSPOSE('Migration Matrix - vol'!D$77:D$82)))+$K92*($B93-1)*D93</f>
        <v>#REF!</v>
      </c>
      <c r="AD93" s="60" t="e" cm="1">
        <f t="array" ref="AD93" xml:space="preserve"> IF(($A93-$A$3) &lt;= short_term, SUMPRODUCT($L92:$Q92, TRANSPOSE('Migration Matrix - vol'!E$65:E$70)), SUMPRODUCT($L92:$Q92, TRANSPOSE('Migration Matrix - vol'!E$77:E$82)))+$K92*($B93-1)*E93</f>
        <v>#REF!</v>
      </c>
      <c r="AE93" s="60" t="e" cm="1">
        <f t="array" ref="AE93" xml:space="preserve"> IF(($A93-$A$3) &lt;= short_term, SUMPRODUCT($L92:$Q92, TRANSPOSE('Migration Matrix - vol'!F$65:F$70)), SUMPRODUCT($L92:$Q92, TRANSPOSE('Migration Matrix - vol'!F$77:F$82)))+$K92*($B93-1)*F93</f>
        <v>#REF!</v>
      </c>
      <c r="AF93" s="60" t="e" cm="1">
        <f t="array" ref="AF93" xml:space="preserve"> IF(($A93-$A$3) &lt;= short_term, SUMPRODUCT($L92:$Q92, TRANSPOSE('Migration Matrix - vol'!G$65:G$70)), SUMPRODUCT($L92:$Q92, TRANSPOSE('Migration Matrix - vol'!G$77:G$82)))+$K92*($B93-1)*G93</f>
        <v>#REF!</v>
      </c>
      <c r="AG93" s="60" t="e" cm="1">
        <f t="array" ref="AG93" xml:space="preserve"> IF(($A93-$A$3) &lt;= short_term, SUMPRODUCT($L92:$Q92, TRANSPOSE('Migration Matrix - vol'!H$65:H$70)), SUMPRODUCT($L92:$Q92, TRANSPOSE('Migration Matrix - vol'!H$77:H$82)))+$K92*($B93-1)*H93</f>
        <v>#REF!</v>
      </c>
      <c r="AJ93" s="60" t="e" cm="1">
        <f t="array" ref="AJ93" xml:space="preserve"> L92* IF(($A93-$A$3) &lt;= short_term, 1-INDEX('Migration Matrix - vol'!$AF$65:$AK$70, RIGHT(AJ$2,1), RIGHT(AJ$2,1)), 1-INDEX('Migration Matrix - vol'!$AF$77:$AK$82, RIGHT(AJ$2,1), RIGHT(AJ$2,1)))</f>
        <v>#REF!</v>
      </c>
      <c r="AK93" s="60" t="e" cm="1">
        <f t="array" ref="AK93" xml:space="preserve"> M92* IF(($A93-$A$3) &lt;= short_term, 1-INDEX('Migration Matrix - vol'!$AF$65:$AK$70, RIGHT(AK$2,1), RIGHT(AK$2,1)), 1-INDEX('Migration Matrix - vol'!$AF$77:$AK$82, RIGHT(AK$2,1), RIGHT(AK$2,1)))</f>
        <v>#REF!</v>
      </c>
      <c r="AL93" s="60" t="e" cm="1">
        <f t="array" ref="AL93" xml:space="preserve"> N92* IF(($A93-$A$3) &lt;= short_term, 1-INDEX('Migration Matrix - vol'!$AF$65:$AK$70, RIGHT(AL$2,1), RIGHT(AL$2,1)), 1-INDEX('Migration Matrix - vol'!$AF$77:$AK$82, RIGHT(AL$2,1), RIGHT(AL$2,1)))</f>
        <v>#REF!</v>
      </c>
      <c r="AM93" s="60" t="e" cm="1">
        <f t="array" ref="AM93" xml:space="preserve"> O92* IF(($A93-$A$3) &lt;= short_term, 1-INDEX('Migration Matrix - vol'!$AF$65:$AK$70, RIGHT(AM$2,1), RIGHT(AM$2,1)), 1-INDEX('Migration Matrix - vol'!$AF$77:$AK$82, RIGHT(AM$2,1), RIGHT(AM$2,1)))</f>
        <v>#REF!</v>
      </c>
      <c r="AN93" s="60" t="e" cm="1">
        <f t="array" ref="AN93" xml:space="preserve"> P92* IF(($A93-$A$3) &lt;= short_term, 1-INDEX('Migration Matrix - vol'!$AF$65:$AK$70, RIGHT(AN$2,1), RIGHT(AN$2,1)), 1-INDEX('Migration Matrix - vol'!$AF$77:$AK$82, RIGHT(AN$2,1), RIGHT(AN$2,1)))</f>
        <v>#REF!</v>
      </c>
      <c r="AO93" s="60" t="e" cm="1">
        <f t="array" ref="AO93" xml:space="preserve"> Q92* IF(($A93-$A$3) &lt;= short_term, 1-INDEX('Migration Matrix - vol'!$AF$65:$AK$70, RIGHT(AO$2,1), RIGHT(AO$2,1)), 1-INDEX('Migration Matrix - vol'!$AF$77:$AK$82, RIGHT(AO$2,1), RIGHT(AO$2,1)))</f>
        <v>#REF!</v>
      </c>
      <c r="AP93" s="61" t="e">
        <f t="shared" si="14"/>
        <v>#REF!</v>
      </c>
      <c r="AR93" s="60" t="e" cm="1">
        <f t="array" ref="AR93" xml:space="preserve"> IF(($A93-$A$3) &lt;= short_term, SUMPRODUCT($L92:$Q92, TRANSPOSE('Migration Matrix - vol'!C$65:C$70)), SUMPRODUCT($L92:$Q92, TRANSPOSE('Migration Matrix - vol'!C$77:C$82)))</f>
        <v>#REF!</v>
      </c>
      <c r="AS93" s="60" t="e" cm="1">
        <f t="array" ref="AS93" xml:space="preserve"> IF(($A93-$A$3) &lt;= short_term, SUMPRODUCT($L92:$Q92, TRANSPOSE('Migration Matrix - vol'!D$65:D$70)), SUMPRODUCT($L92:$Q92, TRANSPOSE('Migration Matrix - vol'!D$77:D$82)))</f>
        <v>#REF!</v>
      </c>
      <c r="AT93" s="60" t="e" cm="1">
        <f t="array" ref="AT93" xml:space="preserve"> IF(($A93-$A$3) &lt;= short_term, SUMPRODUCT($L92:$Q92, TRANSPOSE('Migration Matrix - vol'!E$65:E$70)), SUMPRODUCT($L92:$Q92, TRANSPOSE('Migration Matrix - vol'!E$77:E$82)))</f>
        <v>#REF!</v>
      </c>
      <c r="AU93" s="60" t="e" cm="1">
        <f t="array" ref="AU93" xml:space="preserve"> IF(($A93-$A$3) &lt;= short_term, SUMPRODUCT($L92:$Q92, TRANSPOSE('Migration Matrix - vol'!F$65:F$70)), SUMPRODUCT($L92:$Q92, TRANSPOSE('Migration Matrix - vol'!F$77:F$82)))</f>
        <v>#REF!</v>
      </c>
      <c r="AV93" s="60" t="e" cm="1">
        <f t="array" ref="AV93" xml:space="preserve"> IF(($A93-$A$3) &lt;= short_term, SUMPRODUCT($L92:$Q92, TRANSPOSE('Migration Matrix - vol'!G$65:G$70)), SUMPRODUCT($L92:$Q92, TRANSPOSE('Migration Matrix - vol'!G$77:G$82)))</f>
        <v>#REF!</v>
      </c>
      <c r="AW93" s="60" t="e" cm="1">
        <f t="array" ref="AW93" xml:space="preserve"> IF(($A93-$A$3) &lt;= short_term, SUMPRODUCT($L92:$Q92, TRANSPOSE('Migration Matrix - vol'!H$65:H$70)), SUMPRODUCT($L92:$Q92, TRANSPOSE('Migration Matrix - vol'!H$77:H$82)))</f>
        <v>#REF!</v>
      </c>
    </row>
    <row r="94" spans="1:49">
      <c r="A94">
        <f t="shared" si="11"/>
        <v>2111</v>
      </c>
      <c r="B94" s="40" t="e">
        <f>Population!#REF!</f>
        <v>#REF!</v>
      </c>
      <c r="C94" s="2">
        <v>0.18</v>
      </c>
      <c r="D94" s="2">
        <v>0.15</v>
      </c>
      <c r="E94" s="2">
        <v>0.17</v>
      </c>
      <c r="F94" s="2">
        <v>0.18</v>
      </c>
      <c r="G94" s="2">
        <v>0.15</v>
      </c>
      <c r="H94" s="2">
        <v>0.17</v>
      </c>
      <c r="I94">
        <f t="shared" si="13"/>
        <v>0</v>
      </c>
      <c r="K94" s="52" t="e">
        <f>Population!#REF!</f>
        <v>#REF!</v>
      </c>
      <c r="L94" s="53" t="e" cm="1">
        <f t="array" ref="L94">IF(($A94-$A$3) &lt;= short_term, SUMPRODUCT($L93:$Q93, TRANSPOSE('Migration Matrix - vol'!AF$65:AF$70)), SUMPRODUCT($L93:$Q93, TRANSPOSE('Migration Matrix - vol'!AF$77:AF$82)))+$K93*($B94-1)*C94</f>
        <v>#REF!</v>
      </c>
      <c r="M94" s="53" t="e" cm="1">
        <f t="array" ref="M94">IF(($A94-$A$3) &lt;= short_term, SUMPRODUCT($L93:$Q93, TRANSPOSE('Migration Matrix - vol'!AG$65:AG$70)), SUMPRODUCT($L93:$Q93, TRANSPOSE('Migration Matrix - vol'!AG$77:AG$82)))+$K93*($B94-1)*D94</f>
        <v>#REF!</v>
      </c>
      <c r="N94" s="53" t="e" cm="1">
        <f t="array" ref="N94">IF(($A94-$A$3) &lt;= short_term, SUMPRODUCT($L93:$Q93, TRANSPOSE('Migration Matrix - vol'!AH$65:AH$70)), SUMPRODUCT($L93:$Q93, TRANSPOSE('Migration Matrix - vol'!AH$77:AH$82)))+$K93*($B94-1)*E94</f>
        <v>#REF!</v>
      </c>
      <c r="O94" s="53" t="e" cm="1">
        <f t="array" ref="O94">IF(($A94-$A$3) &lt;= short_term, SUMPRODUCT($L93:$Q93, TRANSPOSE('Migration Matrix - vol'!AI$65:AI$70)), SUMPRODUCT($L93:$Q93, TRANSPOSE('Migration Matrix - vol'!AI$77:AI$82)))+$K93*($B94-1)*F94</f>
        <v>#REF!</v>
      </c>
      <c r="P94" s="53" t="e" cm="1">
        <f t="array" ref="P94">IF(($A94-$A$3) &lt;= short_term, SUMPRODUCT($L93:$Q93, TRANSPOSE('Migration Matrix - vol'!AJ$65:AJ$70)), SUMPRODUCT($L93:$Q93, TRANSPOSE('Migration Matrix - vol'!AJ$77:AJ$82)))+$K93*($B94-1)*G94</f>
        <v>#REF!</v>
      </c>
      <c r="Q94" s="53" t="e" cm="1">
        <f t="array" ref="Q94">IF(($A94-$A$3) &lt;= short_term, SUMPRODUCT($L93:$Q93, TRANSPOSE('Migration Matrix - vol'!AK$65:AK$70)), SUMPRODUCT($L93:$Q93, TRANSPOSE('Migration Matrix - vol'!AK$77:AK$82)))+$K93*($B94-1)*H94</f>
        <v>#REF!</v>
      </c>
      <c r="R94" s="21" t="e">
        <f t="shared" si="7"/>
        <v>#REF!</v>
      </c>
      <c r="T94" s="40" t="e">
        <f t="shared" si="8"/>
        <v>#REF!</v>
      </c>
      <c r="U94" s="40" t="e">
        <f t="shared" si="9"/>
        <v>#REF!</v>
      </c>
      <c r="V94" s="40" t="e">
        <f t="shared" si="12"/>
        <v>#REF!</v>
      </c>
      <c r="W94" s="40" t="e">
        <f t="shared" si="12"/>
        <v>#REF!</v>
      </c>
      <c r="X94" s="40" t="e">
        <f t="shared" si="12"/>
        <v>#REF!</v>
      </c>
      <c r="Y94" s="40" t="e">
        <f t="shared" si="12"/>
        <v>#REF!</v>
      </c>
      <c r="AB94" s="60" t="e" cm="1">
        <f t="array" ref="AB94" xml:space="preserve"> IF(($A94-$A$3) &lt;= short_term, SUMPRODUCT($L93:$Q93, TRANSPOSE('Migration Matrix - vol'!C$65:C$70)), SUMPRODUCT($L93:$Q93, TRANSPOSE('Migration Matrix - vol'!C$77:C$82)))+$K93*($B94-1)*C94</f>
        <v>#REF!</v>
      </c>
      <c r="AC94" s="60" t="e" cm="1">
        <f t="array" ref="AC94" xml:space="preserve"> IF(($A94-$A$3) &lt;= short_term, SUMPRODUCT($L93:$Q93, TRANSPOSE('Migration Matrix - vol'!D$65:D$70)), SUMPRODUCT($L93:$Q93, TRANSPOSE('Migration Matrix - vol'!D$77:D$82)))+$K93*($B94-1)*D94</f>
        <v>#REF!</v>
      </c>
      <c r="AD94" s="60" t="e" cm="1">
        <f t="array" ref="AD94" xml:space="preserve"> IF(($A94-$A$3) &lt;= short_term, SUMPRODUCT($L93:$Q93, TRANSPOSE('Migration Matrix - vol'!E$65:E$70)), SUMPRODUCT($L93:$Q93, TRANSPOSE('Migration Matrix - vol'!E$77:E$82)))+$K93*($B94-1)*E94</f>
        <v>#REF!</v>
      </c>
      <c r="AE94" s="60" t="e" cm="1">
        <f t="array" ref="AE94" xml:space="preserve"> IF(($A94-$A$3) &lt;= short_term, SUMPRODUCT($L93:$Q93, TRANSPOSE('Migration Matrix - vol'!F$65:F$70)), SUMPRODUCT($L93:$Q93, TRANSPOSE('Migration Matrix - vol'!F$77:F$82)))+$K93*($B94-1)*F94</f>
        <v>#REF!</v>
      </c>
      <c r="AF94" s="60" t="e" cm="1">
        <f t="array" ref="AF94" xml:space="preserve"> IF(($A94-$A$3) &lt;= short_term, SUMPRODUCT($L93:$Q93, TRANSPOSE('Migration Matrix - vol'!G$65:G$70)), SUMPRODUCT($L93:$Q93, TRANSPOSE('Migration Matrix - vol'!G$77:G$82)))+$K93*($B94-1)*G94</f>
        <v>#REF!</v>
      </c>
      <c r="AG94" s="60" t="e" cm="1">
        <f t="array" ref="AG94" xml:space="preserve"> IF(($A94-$A$3) &lt;= short_term, SUMPRODUCT($L93:$Q93, TRANSPOSE('Migration Matrix - vol'!H$65:H$70)), SUMPRODUCT($L93:$Q93, TRANSPOSE('Migration Matrix - vol'!H$77:H$82)))+$K93*($B94-1)*H94</f>
        <v>#REF!</v>
      </c>
      <c r="AJ94" s="60" t="e" cm="1">
        <f t="array" ref="AJ94" xml:space="preserve"> L93* IF(($A94-$A$3) &lt;= short_term, 1-INDEX('Migration Matrix - vol'!$AF$65:$AK$70, RIGHT(AJ$2,1), RIGHT(AJ$2,1)), 1-INDEX('Migration Matrix - vol'!$AF$77:$AK$82, RIGHT(AJ$2,1), RIGHT(AJ$2,1)))</f>
        <v>#REF!</v>
      </c>
      <c r="AK94" s="60" t="e" cm="1">
        <f t="array" ref="AK94" xml:space="preserve"> M93* IF(($A94-$A$3) &lt;= short_term, 1-INDEX('Migration Matrix - vol'!$AF$65:$AK$70, RIGHT(AK$2,1), RIGHT(AK$2,1)), 1-INDEX('Migration Matrix - vol'!$AF$77:$AK$82, RIGHT(AK$2,1), RIGHT(AK$2,1)))</f>
        <v>#REF!</v>
      </c>
      <c r="AL94" s="60" t="e" cm="1">
        <f t="array" ref="AL94" xml:space="preserve"> N93* IF(($A94-$A$3) &lt;= short_term, 1-INDEX('Migration Matrix - vol'!$AF$65:$AK$70, RIGHT(AL$2,1), RIGHT(AL$2,1)), 1-INDEX('Migration Matrix - vol'!$AF$77:$AK$82, RIGHT(AL$2,1), RIGHT(AL$2,1)))</f>
        <v>#REF!</v>
      </c>
      <c r="AM94" s="60" t="e" cm="1">
        <f t="array" ref="AM94" xml:space="preserve"> O93* IF(($A94-$A$3) &lt;= short_term, 1-INDEX('Migration Matrix - vol'!$AF$65:$AK$70, RIGHT(AM$2,1), RIGHT(AM$2,1)), 1-INDEX('Migration Matrix - vol'!$AF$77:$AK$82, RIGHT(AM$2,1), RIGHT(AM$2,1)))</f>
        <v>#REF!</v>
      </c>
      <c r="AN94" s="60" t="e" cm="1">
        <f t="array" ref="AN94" xml:space="preserve"> P93* IF(($A94-$A$3) &lt;= short_term, 1-INDEX('Migration Matrix - vol'!$AF$65:$AK$70, RIGHT(AN$2,1), RIGHT(AN$2,1)), 1-INDEX('Migration Matrix - vol'!$AF$77:$AK$82, RIGHT(AN$2,1), RIGHT(AN$2,1)))</f>
        <v>#REF!</v>
      </c>
      <c r="AO94" s="60" t="e" cm="1">
        <f t="array" ref="AO94" xml:space="preserve"> Q93* IF(($A94-$A$3) &lt;= short_term, 1-INDEX('Migration Matrix - vol'!$AF$65:$AK$70, RIGHT(AO$2,1), RIGHT(AO$2,1)), 1-INDEX('Migration Matrix - vol'!$AF$77:$AK$82, RIGHT(AO$2,1), RIGHT(AO$2,1)))</f>
        <v>#REF!</v>
      </c>
      <c r="AP94" s="61" t="e">
        <f t="shared" si="14"/>
        <v>#REF!</v>
      </c>
      <c r="AR94" s="60" t="e" cm="1">
        <f t="array" ref="AR94" xml:space="preserve"> IF(($A94-$A$3) &lt;= short_term, SUMPRODUCT($L93:$Q93, TRANSPOSE('Migration Matrix - vol'!C$65:C$70)), SUMPRODUCT($L93:$Q93, TRANSPOSE('Migration Matrix - vol'!C$77:C$82)))</f>
        <v>#REF!</v>
      </c>
      <c r="AS94" s="60" t="e" cm="1">
        <f t="array" ref="AS94" xml:space="preserve"> IF(($A94-$A$3) &lt;= short_term, SUMPRODUCT($L93:$Q93, TRANSPOSE('Migration Matrix - vol'!D$65:D$70)), SUMPRODUCT($L93:$Q93, TRANSPOSE('Migration Matrix - vol'!D$77:D$82)))</f>
        <v>#REF!</v>
      </c>
      <c r="AT94" s="60" t="e" cm="1">
        <f t="array" ref="AT94" xml:space="preserve"> IF(($A94-$A$3) &lt;= short_term, SUMPRODUCT($L93:$Q93, TRANSPOSE('Migration Matrix - vol'!E$65:E$70)), SUMPRODUCT($L93:$Q93, TRANSPOSE('Migration Matrix - vol'!E$77:E$82)))</f>
        <v>#REF!</v>
      </c>
      <c r="AU94" s="60" t="e" cm="1">
        <f t="array" ref="AU94" xml:space="preserve"> IF(($A94-$A$3) &lt;= short_term, SUMPRODUCT($L93:$Q93, TRANSPOSE('Migration Matrix - vol'!F$65:F$70)), SUMPRODUCT($L93:$Q93, TRANSPOSE('Migration Matrix - vol'!F$77:F$82)))</f>
        <v>#REF!</v>
      </c>
      <c r="AV94" s="60" t="e" cm="1">
        <f t="array" ref="AV94" xml:space="preserve"> IF(($A94-$A$3) &lt;= short_term, SUMPRODUCT($L93:$Q93, TRANSPOSE('Migration Matrix - vol'!G$65:G$70)), SUMPRODUCT($L93:$Q93, TRANSPOSE('Migration Matrix - vol'!G$77:G$82)))</f>
        <v>#REF!</v>
      </c>
      <c r="AW94" s="60" t="e" cm="1">
        <f t="array" ref="AW94" xml:space="preserve"> IF(($A94-$A$3) &lt;= short_term, SUMPRODUCT($L93:$Q93, TRANSPOSE('Migration Matrix - vol'!H$65:H$70)), SUMPRODUCT($L93:$Q93, TRANSPOSE('Migration Matrix - vol'!H$77:H$82)))</f>
        <v>#REF!</v>
      </c>
    </row>
    <row r="95" spans="1:49">
      <c r="A95">
        <f t="shared" si="11"/>
        <v>2112</v>
      </c>
      <c r="B95" s="40" t="e">
        <f>Population!#REF!</f>
        <v>#REF!</v>
      </c>
      <c r="C95" s="2">
        <v>0.18</v>
      </c>
      <c r="D95" s="2">
        <v>0.15</v>
      </c>
      <c r="E95" s="2">
        <v>0.17</v>
      </c>
      <c r="F95" s="2">
        <v>0.18</v>
      </c>
      <c r="G95" s="2">
        <v>0.15</v>
      </c>
      <c r="H95" s="2">
        <v>0.17</v>
      </c>
      <c r="I95">
        <f t="shared" si="13"/>
        <v>0</v>
      </c>
      <c r="K95" s="52" t="e">
        <f>Population!#REF!</f>
        <v>#REF!</v>
      </c>
      <c r="L95" s="53" t="e" cm="1">
        <f t="array" ref="L95">IF(($A95-$A$3) &lt;= short_term, SUMPRODUCT($L94:$Q94, TRANSPOSE('Migration Matrix - vol'!AF$65:AF$70)), SUMPRODUCT($L94:$Q94, TRANSPOSE('Migration Matrix - vol'!AF$77:AF$82)))+$K94*($B95-1)*C95</f>
        <v>#REF!</v>
      </c>
      <c r="M95" s="53" t="e" cm="1">
        <f t="array" ref="M95">IF(($A95-$A$3) &lt;= short_term, SUMPRODUCT($L94:$Q94, TRANSPOSE('Migration Matrix - vol'!AG$65:AG$70)), SUMPRODUCT($L94:$Q94, TRANSPOSE('Migration Matrix - vol'!AG$77:AG$82)))+$K94*($B95-1)*D95</f>
        <v>#REF!</v>
      </c>
      <c r="N95" s="53" t="e" cm="1">
        <f t="array" ref="N95">IF(($A95-$A$3) &lt;= short_term, SUMPRODUCT($L94:$Q94, TRANSPOSE('Migration Matrix - vol'!AH$65:AH$70)), SUMPRODUCT($L94:$Q94, TRANSPOSE('Migration Matrix - vol'!AH$77:AH$82)))+$K94*($B95-1)*E95</f>
        <v>#REF!</v>
      </c>
      <c r="O95" s="53" t="e" cm="1">
        <f t="array" ref="O95">IF(($A95-$A$3) &lt;= short_term, SUMPRODUCT($L94:$Q94, TRANSPOSE('Migration Matrix - vol'!AI$65:AI$70)), SUMPRODUCT($L94:$Q94, TRANSPOSE('Migration Matrix - vol'!AI$77:AI$82)))+$K94*($B95-1)*F95</f>
        <v>#REF!</v>
      </c>
      <c r="P95" s="53" t="e" cm="1">
        <f t="array" ref="P95">IF(($A95-$A$3) &lt;= short_term, SUMPRODUCT($L94:$Q94, TRANSPOSE('Migration Matrix - vol'!AJ$65:AJ$70)), SUMPRODUCT($L94:$Q94, TRANSPOSE('Migration Matrix - vol'!AJ$77:AJ$82)))+$K94*($B95-1)*G95</f>
        <v>#REF!</v>
      </c>
      <c r="Q95" s="53" t="e" cm="1">
        <f t="array" ref="Q95">IF(($A95-$A$3) &lt;= short_term, SUMPRODUCT($L94:$Q94, TRANSPOSE('Migration Matrix - vol'!AK$65:AK$70)), SUMPRODUCT($L94:$Q94, TRANSPOSE('Migration Matrix - vol'!AK$77:AK$82)))+$K94*($B95-1)*H95</f>
        <v>#REF!</v>
      </c>
      <c r="R95" s="21" t="e">
        <f t="shared" si="7"/>
        <v>#REF!</v>
      </c>
      <c r="T95" s="40" t="e">
        <f t="shared" si="8"/>
        <v>#REF!</v>
      </c>
      <c r="U95" s="40" t="e">
        <f t="shared" si="9"/>
        <v>#REF!</v>
      </c>
      <c r="V95" s="40" t="e">
        <f t="shared" si="12"/>
        <v>#REF!</v>
      </c>
      <c r="W95" s="40" t="e">
        <f t="shared" si="12"/>
        <v>#REF!</v>
      </c>
      <c r="X95" s="40" t="e">
        <f t="shared" si="12"/>
        <v>#REF!</v>
      </c>
      <c r="Y95" s="40" t="e">
        <f t="shared" si="12"/>
        <v>#REF!</v>
      </c>
      <c r="AB95" s="60" t="e" cm="1">
        <f t="array" ref="AB95" xml:space="preserve"> IF(($A95-$A$3) &lt;= short_term, SUMPRODUCT($L94:$Q94, TRANSPOSE('Migration Matrix - vol'!C$65:C$70)), SUMPRODUCT($L94:$Q94, TRANSPOSE('Migration Matrix - vol'!C$77:C$82)))+$K94*($B95-1)*C95</f>
        <v>#REF!</v>
      </c>
      <c r="AC95" s="60" t="e" cm="1">
        <f t="array" ref="AC95" xml:space="preserve"> IF(($A95-$A$3) &lt;= short_term, SUMPRODUCT($L94:$Q94, TRANSPOSE('Migration Matrix - vol'!D$65:D$70)), SUMPRODUCT($L94:$Q94, TRANSPOSE('Migration Matrix - vol'!D$77:D$82)))+$K94*($B95-1)*D95</f>
        <v>#REF!</v>
      </c>
      <c r="AD95" s="60" t="e" cm="1">
        <f t="array" ref="AD95" xml:space="preserve"> IF(($A95-$A$3) &lt;= short_term, SUMPRODUCT($L94:$Q94, TRANSPOSE('Migration Matrix - vol'!E$65:E$70)), SUMPRODUCT($L94:$Q94, TRANSPOSE('Migration Matrix - vol'!E$77:E$82)))+$K94*($B95-1)*E95</f>
        <v>#REF!</v>
      </c>
      <c r="AE95" s="60" t="e" cm="1">
        <f t="array" ref="AE95" xml:space="preserve"> IF(($A95-$A$3) &lt;= short_term, SUMPRODUCT($L94:$Q94, TRANSPOSE('Migration Matrix - vol'!F$65:F$70)), SUMPRODUCT($L94:$Q94, TRANSPOSE('Migration Matrix - vol'!F$77:F$82)))+$K94*($B95-1)*F95</f>
        <v>#REF!</v>
      </c>
      <c r="AF95" s="60" t="e" cm="1">
        <f t="array" ref="AF95" xml:space="preserve"> IF(($A95-$A$3) &lt;= short_term, SUMPRODUCT($L94:$Q94, TRANSPOSE('Migration Matrix - vol'!G$65:G$70)), SUMPRODUCT($L94:$Q94, TRANSPOSE('Migration Matrix - vol'!G$77:G$82)))+$K94*($B95-1)*G95</f>
        <v>#REF!</v>
      </c>
      <c r="AG95" s="60" t="e" cm="1">
        <f t="array" ref="AG95" xml:space="preserve"> IF(($A95-$A$3) &lt;= short_term, SUMPRODUCT($L94:$Q94, TRANSPOSE('Migration Matrix - vol'!H$65:H$70)), SUMPRODUCT($L94:$Q94, TRANSPOSE('Migration Matrix - vol'!H$77:H$82)))+$K94*($B95-1)*H95</f>
        <v>#REF!</v>
      </c>
      <c r="AJ95" s="60" t="e" cm="1">
        <f t="array" ref="AJ95" xml:space="preserve"> L94* IF(($A95-$A$3) &lt;= short_term, 1-INDEX('Migration Matrix - vol'!$AF$65:$AK$70, RIGHT(AJ$2,1), RIGHT(AJ$2,1)), 1-INDEX('Migration Matrix - vol'!$AF$77:$AK$82, RIGHT(AJ$2,1), RIGHT(AJ$2,1)))</f>
        <v>#REF!</v>
      </c>
      <c r="AK95" s="60" t="e" cm="1">
        <f t="array" ref="AK95" xml:space="preserve"> M94* IF(($A95-$A$3) &lt;= short_term, 1-INDEX('Migration Matrix - vol'!$AF$65:$AK$70, RIGHT(AK$2,1), RIGHT(AK$2,1)), 1-INDEX('Migration Matrix - vol'!$AF$77:$AK$82, RIGHT(AK$2,1), RIGHT(AK$2,1)))</f>
        <v>#REF!</v>
      </c>
      <c r="AL95" s="60" t="e" cm="1">
        <f t="array" ref="AL95" xml:space="preserve"> N94* IF(($A95-$A$3) &lt;= short_term, 1-INDEX('Migration Matrix - vol'!$AF$65:$AK$70, RIGHT(AL$2,1), RIGHT(AL$2,1)), 1-INDEX('Migration Matrix - vol'!$AF$77:$AK$82, RIGHT(AL$2,1), RIGHT(AL$2,1)))</f>
        <v>#REF!</v>
      </c>
      <c r="AM95" s="60" t="e" cm="1">
        <f t="array" ref="AM95" xml:space="preserve"> O94* IF(($A95-$A$3) &lt;= short_term, 1-INDEX('Migration Matrix - vol'!$AF$65:$AK$70, RIGHT(AM$2,1), RIGHT(AM$2,1)), 1-INDEX('Migration Matrix - vol'!$AF$77:$AK$82, RIGHT(AM$2,1), RIGHT(AM$2,1)))</f>
        <v>#REF!</v>
      </c>
      <c r="AN95" s="60" t="e" cm="1">
        <f t="array" ref="AN95" xml:space="preserve"> P94* IF(($A95-$A$3) &lt;= short_term, 1-INDEX('Migration Matrix - vol'!$AF$65:$AK$70, RIGHT(AN$2,1), RIGHT(AN$2,1)), 1-INDEX('Migration Matrix - vol'!$AF$77:$AK$82, RIGHT(AN$2,1), RIGHT(AN$2,1)))</f>
        <v>#REF!</v>
      </c>
      <c r="AO95" s="60" t="e" cm="1">
        <f t="array" ref="AO95" xml:space="preserve"> Q94* IF(($A95-$A$3) &lt;= short_term, 1-INDEX('Migration Matrix - vol'!$AF$65:$AK$70, RIGHT(AO$2,1), RIGHT(AO$2,1)), 1-INDEX('Migration Matrix - vol'!$AF$77:$AK$82, RIGHT(AO$2,1), RIGHT(AO$2,1)))</f>
        <v>#REF!</v>
      </c>
      <c r="AP95" s="61" t="e">
        <f t="shared" si="14"/>
        <v>#REF!</v>
      </c>
      <c r="AR95" s="60" t="e" cm="1">
        <f t="array" ref="AR95" xml:space="preserve"> IF(($A95-$A$3) &lt;= short_term, SUMPRODUCT($L94:$Q94, TRANSPOSE('Migration Matrix - vol'!C$65:C$70)), SUMPRODUCT($L94:$Q94, TRANSPOSE('Migration Matrix - vol'!C$77:C$82)))</f>
        <v>#REF!</v>
      </c>
      <c r="AS95" s="60" t="e" cm="1">
        <f t="array" ref="AS95" xml:space="preserve"> IF(($A95-$A$3) &lt;= short_term, SUMPRODUCT($L94:$Q94, TRANSPOSE('Migration Matrix - vol'!D$65:D$70)), SUMPRODUCT($L94:$Q94, TRANSPOSE('Migration Matrix - vol'!D$77:D$82)))</f>
        <v>#REF!</v>
      </c>
      <c r="AT95" s="60" t="e" cm="1">
        <f t="array" ref="AT95" xml:space="preserve"> IF(($A95-$A$3) &lt;= short_term, SUMPRODUCT($L94:$Q94, TRANSPOSE('Migration Matrix - vol'!E$65:E$70)), SUMPRODUCT($L94:$Q94, TRANSPOSE('Migration Matrix - vol'!E$77:E$82)))</f>
        <v>#REF!</v>
      </c>
      <c r="AU95" s="60" t="e" cm="1">
        <f t="array" ref="AU95" xml:space="preserve"> IF(($A95-$A$3) &lt;= short_term, SUMPRODUCT($L94:$Q94, TRANSPOSE('Migration Matrix - vol'!F$65:F$70)), SUMPRODUCT($L94:$Q94, TRANSPOSE('Migration Matrix - vol'!F$77:F$82)))</f>
        <v>#REF!</v>
      </c>
      <c r="AV95" s="60" t="e" cm="1">
        <f t="array" ref="AV95" xml:space="preserve"> IF(($A95-$A$3) &lt;= short_term, SUMPRODUCT($L94:$Q94, TRANSPOSE('Migration Matrix - vol'!G$65:G$70)), SUMPRODUCT($L94:$Q94, TRANSPOSE('Migration Matrix - vol'!G$77:G$82)))</f>
        <v>#REF!</v>
      </c>
      <c r="AW95" s="60" t="e" cm="1">
        <f t="array" ref="AW95" xml:space="preserve"> IF(($A95-$A$3) &lt;= short_term, SUMPRODUCT($L94:$Q94, TRANSPOSE('Migration Matrix - vol'!H$65:H$70)), SUMPRODUCT($L94:$Q94, TRANSPOSE('Migration Matrix - vol'!H$77:H$82)))</f>
        <v>#REF!</v>
      </c>
    </row>
    <row r="96" spans="1:49">
      <c r="A96">
        <f t="shared" si="11"/>
        <v>2113</v>
      </c>
      <c r="B96" s="40" t="e">
        <f>Population!#REF!</f>
        <v>#REF!</v>
      </c>
      <c r="C96" s="2">
        <v>0.18</v>
      </c>
      <c r="D96" s="2">
        <v>0.15</v>
      </c>
      <c r="E96" s="2">
        <v>0.17</v>
      </c>
      <c r="F96" s="2">
        <v>0.18</v>
      </c>
      <c r="G96" s="2">
        <v>0.15</v>
      </c>
      <c r="H96" s="2">
        <v>0.17</v>
      </c>
      <c r="I96">
        <f t="shared" si="13"/>
        <v>0</v>
      </c>
      <c r="K96" s="52" t="e">
        <f>Population!#REF!</f>
        <v>#REF!</v>
      </c>
      <c r="L96" s="53" t="e" cm="1">
        <f t="array" ref="L96">IF(($A96-$A$3) &lt;= short_term, SUMPRODUCT($L95:$Q95, TRANSPOSE('Migration Matrix - vol'!AF$65:AF$70)), SUMPRODUCT($L95:$Q95, TRANSPOSE('Migration Matrix - vol'!AF$77:AF$82)))+$K95*($B96-1)*C96</f>
        <v>#REF!</v>
      </c>
      <c r="M96" s="53" t="e" cm="1">
        <f t="array" ref="M96">IF(($A96-$A$3) &lt;= short_term, SUMPRODUCT($L95:$Q95, TRANSPOSE('Migration Matrix - vol'!AG$65:AG$70)), SUMPRODUCT($L95:$Q95, TRANSPOSE('Migration Matrix - vol'!AG$77:AG$82)))+$K95*($B96-1)*D96</f>
        <v>#REF!</v>
      </c>
      <c r="N96" s="53" t="e" cm="1">
        <f t="array" ref="N96">IF(($A96-$A$3) &lt;= short_term, SUMPRODUCT($L95:$Q95, TRANSPOSE('Migration Matrix - vol'!AH$65:AH$70)), SUMPRODUCT($L95:$Q95, TRANSPOSE('Migration Matrix - vol'!AH$77:AH$82)))+$K95*($B96-1)*E96</f>
        <v>#REF!</v>
      </c>
      <c r="O96" s="53" t="e" cm="1">
        <f t="array" ref="O96">IF(($A96-$A$3) &lt;= short_term, SUMPRODUCT($L95:$Q95, TRANSPOSE('Migration Matrix - vol'!AI$65:AI$70)), SUMPRODUCT($L95:$Q95, TRANSPOSE('Migration Matrix - vol'!AI$77:AI$82)))+$K95*($B96-1)*F96</f>
        <v>#REF!</v>
      </c>
      <c r="P96" s="53" t="e" cm="1">
        <f t="array" ref="P96">IF(($A96-$A$3) &lt;= short_term, SUMPRODUCT($L95:$Q95, TRANSPOSE('Migration Matrix - vol'!AJ$65:AJ$70)), SUMPRODUCT($L95:$Q95, TRANSPOSE('Migration Matrix - vol'!AJ$77:AJ$82)))+$K95*($B96-1)*G96</f>
        <v>#REF!</v>
      </c>
      <c r="Q96" s="53" t="e" cm="1">
        <f t="array" ref="Q96">IF(($A96-$A$3) &lt;= short_term, SUMPRODUCT($L95:$Q95, TRANSPOSE('Migration Matrix - vol'!AK$65:AK$70)), SUMPRODUCT($L95:$Q95, TRANSPOSE('Migration Matrix - vol'!AK$77:AK$82)))+$K95*($B96-1)*H96</f>
        <v>#REF!</v>
      </c>
      <c r="R96" s="21" t="e">
        <f t="shared" si="7"/>
        <v>#REF!</v>
      </c>
      <c r="T96" s="40" t="e">
        <f t="shared" si="8"/>
        <v>#REF!</v>
      </c>
      <c r="U96" s="40" t="e">
        <f t="shared" si="9"/>
        <v>#REF!</v>
      </c>
      <c r="V96" s="40" t="e">
        <f t="shared" si="12"/>
        <v>#REF!</v>
      </c>
      <c r="W96" s="40" t="e">
        <f t="shared" si="12"/>
        <v>#REF!</v>
      </c>
      <c r="X96" s="40" t="e">
        <f t="shared" si="12"/>
        <v>#REF!</v>
      </c>
      <c r="Y96" s="40" t="e">
        <f t="shared" si="12"/>
        <v>#REF!</v>
      </c>
      <c r="AB96" s="60" t="e" cm="1">
        <f t="array" ref="AB96" xml:space="preserve"> IF(($A96-$A$3) &lt;= short_term, SUMPRODUCT($L95:$Q95, TRANSPOSE('Migration Matrix - vol'!C$65:C$70)), SUMPRODUCT($L95:$Q95, TRANSPOSE('Migration Matrix - vol'!C$77:C$82)))+$K95*($B96-1)*C96</f>
        <v>#REF!</v>
      </c>
      <c r="AC96" s="60" t="e" cm="1">
        <f t="array" ref="AC96" xml:space="preserve"> IF(($A96-$A$3) &lt;= short_term, SUMPRODUCT($L95:$Q95, TRANSPOSE('Migration Matrix - vol'!D$65:D$70)), SUMPRODUCT($L95:$Q95, TRANSPOSE('Migration Matrix - vol'!D$77:D$82)))+$K95*($B96-1)*D96</f>
        <v>#REF!</v>
      </c>
      <c r="AD96" s="60" t="e" cm="1">
        <f t="array" ref="AD96" xml:space="preserve"> IF(($A96-$A$3) &lt;= short_term, SUMPRODUCT($L95:$Q95, TRANSPOSE('Migration Matrix - vol'!E$65:E$70)), SUMPRODUCT($L95:$Q95, TRANSPOSE('Migration Matrix - vol'!E$77:E$82)))+$K95*($B96-1)*E96</f>
        <v>#REF!</v>
      </c>
      <c r="AE96" s="60" t="e" cm="1">
        <f t="array" ref="AE96" xml:space="preserve"> IF(($A96-$A$3) &lt;= short_term, SUMPRODUCT($L95:$Q95, TRANSPOSE('Migration Matrix - vol'!F$65:F$70)), SUMPRODUCT($L95:$Q95, TRANSPOSE('Migration Matrix - vol'!F$77:F$82)))+$K95*($B96-1)*F96</f>
        <v>#REF!</v>
      </c>
      <c r="AF96" s="60" t="e" cm="1">
        <f t="array" ref="AF96" xml:space="preserve"> IF(($A96-$A$3) &lt;= short_term, SUMPRODUCT($L95:$Q95, TRANSPOSE('Migration Matrix - vol'!G$65:G$70)), SUMPRODUCT($L95:$Q95, TRANSPOSE('Migration Matrix - vol'!G$77:G$82)))+$K95*($B96-1)*G96</f>
        <v>#REF!</v>
      </c>
      <c r="AG96" s="60" t="e" cm="1">
        <f t="array" ref="AG96" xml:space="preserve"> IF(($A96-$A$3) &lt;= short_term, SUMPRODUCT($L95:$Q95, TRANSPOSE('Migration Matrix - vol'!H$65:H$70)), SUMPRODUCT($L95:$Q95, TRANSPOSE('Migration Matrix - vol'!H$77:H$82)))+$K95*($B96-1)*H96</f>
        <v>#REF!</v>
      </c>
      <c r="AJ96" s="60" t="e" cm="1">
        <f t="array" ref="AJ96" xml:space="preserve"> L95* IF(($A96-$A$3) &lt;= short_term, 1-INDEX('Migration Matrix - vol'!$AF$65:$AK$70, RIGHT(AJ$2,1), RIGHT(AJ$2,1)), 1-INDEX('Migration Matrix - vol'!$AF$77:$AK$82, RIGHT(AJ$2,1), RIGHT(AJ$2,1)))</f>
        <v>#REF!</v>
      </c>
      <c r="AK96" s="60" t="e" cm="1">
        <f t="array" ref="AK96" xml:space="preserve"> M95* IF(($A96-$A$3) &lt;= short_term, 1-INDEX('Migration Matrix - vol'!$AF$65:$AK$70, RIGHT(AK$2,1), RIGHT(AK$2,1)), 1-INDEX('Migration Matrix - vol'!$AF$77:$AK$82, RIGHT(AK$2,1), RIGHT(AK$2,1)))</f>
        <v>#REF!</v>
      </c>
      <c r="AL96" s="60" t="e" cm="1">
        <f t="array" ref="AL96" xml:space="preserve"> N95* IF(($A96-$A$3) &lt;= short_term, 1-INDEX('Migration Matrix - vol'!$AF$65:$AK$70, RIGHT(AL$2,1), RIGHT(AL$2,1)), 1-INDEX('Migration Matrix - vol'!$AF$77:$AK$82, RIGHT(AL$2,1), RIGHT(AL$2,1)))</f>
        <v>#REF!</v>
      </c>
      <c r="AM96" s="60" t="e" cm="1">
        <f t="array" ref="AM96" xml:space="preserve"> O95* IF(($A96-$A$3) &lt;= short_term, 1-INDEX('Migration Matrix - vol'!$AF$65:$AK$70, RIGHT(AM$2,1), RIGHT(AM$2,1)), 1-INDEX('Migration Matrix - vol'!$AF$77:$AK$82, RIGHT(AM$2,1), RIGHT(AM$2,1)))</f>
        <v>#REF!</v>
      </c>
      <c r="AN96" s="60" t="e" cm="1">
        <f t="array" ref="AN96" xml:space="preserve"> P95* IF(($A96-$A$3) &lt;= short_term, 1-INDEX('Migration Matrix - vol'!$AF$65:$AK$70, RIGHT(AN$2,1), RIGHT(AN$2,1)), 1-INDEX('Migration Matrix - vol'!$AF$77:$AK$82, RIGHT(AN$2,1), RIGHT(AN$2,1)))</f>
        <v>#REF!</v>
      </c>
      <c r="AO96" s="60" t="e" cm="1">
        <f t="array" ref="AO96" xml:space="preserve"> Q95* IF(($A96-$A$3) &lt;= short_term, 1-INDEX('Migration Matrix - vol'!$AF$65:$AK$70, RIGHT(AO$2,1), RIGHT(AO$2,1)), 1-INDEX('Migration Matrix - vol'!$AF$77:$AK$82, RIGHT(AO$2,1), RIGHT(AO$2,1)))</f>
        <v>#REF!</v>
      </c>
      <c r="AP96" s="61" t="e">
        <f t="shared" si="14"/>
        <v>#REF!</v>
      </c>
      <c r="AR96" s="60" t="e" cm="1">
        <f t="array" ref="AR96" xml:space="preserve"> IF(($A96-$A$3) &lt;= short_term, SUMPRODUCT($L95:$Q95, TRANSPOSE('Migration Matrix - vol'!C$65:C$70)), SUMPRODUCT($L95:$Q95, TRANSPOSE('Migration Matrix - vol'!C$77:C$82)))</f>
        <v>#REF!</v>
      </c>
      <c r="AS96" s="60" t="e" cm="1">
        <f t="array" ref="AS96" xml:space="preserve"> IF(($A96-$A$3) &lt;= short_term, SUMPRODUCT($L95:$Q95, TRANSPOSE('Migration Matrix - vol'!D$65:D$70)), SUMPRODUCT($L95:$Q95, TRANSPOSE('Migration Matrix - vol'!D$77:D$82)))</f>
        <v>#REF!</v>
      </c>
      <c r="AT96" s="60" t="e" cm="1">
        <f t="array" ref="AT96" xml:space="preserve"> IF(($A96-$A$3) &lt;= short_term, SUMPRODUCT($L95:$Q95, TRANSPOSE('Migration Matrix - vol'!E$65:E$70)), SUMPRODUCT($L95:$Q95, TRANSPOSE('Migration Matrix - vol'!E$77:E$82)))</f>
        <v>#REF!</v>
      </c>
      <c r="AU96" s="60" t="e" cm="1">
        <f t="array" ref="AU96" xml:space="preserve"> IF(($A96-$A$3) &lt;= short_term, SUMPRODUCT($L95:$Q95, TRANSPOSE('Migration Matrix - vol'!F$65:F$70)), SUMPRODUCT($L95:$Q95, TRANSPOSE('Migration Matrix - vol'!F$77:F$82)))</f>
        <v>#REF!</v>
      </c>
      <c r="AV96" s="60" t="e" cm="1">
        <f t="array" ref="AV96" xml:space="preserve"> IF(($A96-$A$3) &lt;= short_term, SUMPRODUCT($L95:$Q95, TRANSPOSE('Migration Matrix - vol'!G$65:G$70)), SUMPRODUCT($L95:$Q95, TRANSPOSE('Migration Matrix - vol'!G$77:G$82)))</f>
        <v>#REF!</v>
      </c>
      <c r="AW96" s="60" t="e" cm="1">
        <f t="array" ref="AW96" xml:space="preserve"> IF(($A96-$A$3) &lt;= short_term, SUMPRODUCT($L95:$Q95, TRANSPOSE('Migration Matrix - vol'!H$65:H$70)), SUMPRODUCT($L95:$Q95, TRANSPOSE('Migration Matrix - vol'!H$77:H$82)))</f>
        <v>#REF!</v>
      </c>
    </row>
    <row r="97" spans="1:49">
      <c r="A97">
        <f t="shared" si="11"/>
        <v>2114</v>
      </c>
      <c r="B97" s="40" t="e">
        <f>Population!#REF!</f>
        <v>#REF!</v>
      </c>
      <c r="C97" s="2">
        <v>0.18</v>
      </c>
      <c r="D97" s="2">
        <v>0.15</v>
      </c>
      <c r="E97" s="2">
        <v>0.17</v>
      </c>
      <c r="F97" s="2">
        <v>0.18</v>
      </c>
      <c r="G97" s="2">
        <v>0.15</v>
      </c>
      <c r="H97" s="2">
        <v>0.17</v>
      </c>
      <c r="I97">
        <f t="shared" si="13"/>
        <v>0</v>
      </c>
      <c r="K97" s="52" t="e">
        <f>Population!#REF!</f>
        <v>#REF!</v>
      </c>
      <c r="L97" s="53" t="e" cm="1">
        <f t="array" ref="L97">IF(($A97-$A$3) &lt;= short_term, SUMPRODUCT($L96:$Q96, TRANSPOSE('Migration Matrix - vol'!AF$65:AF$70)), SUMPRODUCT($L96:$Q96, TRANSPOSE('Migration Matrix - vol'!AF$77:AF$82)))+$K96*($B97-1)*C97</f>
        <v>#REF!</v>
      </c>
      <c r="M97" s="53" t="e" cm="1">
        <f t="array" ref="M97">IF(($A97-$A$3) &lt;= short_term, SUMPRODUCT($L96:$Q96, TRANSPOSE('Migration Matrix - vol'!AG$65:AG$70)), SUMPRODUCT($L96:$Q96, TRANSPOSE('Migration Matrix - vol'!AG$77:AG$82)))+$K96*($B97-1)*D97</f>
        <v>#REF!</v>
      </c>
      <c r="N97" s="53" t="e" cm="1">
        <f t="array" ref="N97">IF(($A97-$A$3) &lt;= short_term, SUMPRODUCT($L96:$Q96, TRANSPOSE('Migration Matrix - vol'!AH$65:AH$70)), SUMPRODUCT($L96:$Q96, TRANSPOSE('Migration Matrix - vol'!AH$77:AH$82)))+$K96*($B97-1)*E97</f>
        <v>#REF!</v>
      </c>
      <c r="O97" s="53" t="e" cm="1">
        <f t="array" ref="O97">IF(($A97-$A$3) &lt;= short_term, SUMPRODUCT($L96:$Q96, TRANSPOSE('Migration Matrix - vol'!AI$65:AI$70)), SUMPRODUCT($L96:$Q96, TRANSPOSE('Migration Matrix - vol'!AI$77:AI$82)))+$K96*($B97-1)*F97</f>
        <v>#REF!</v>
      </c>
      <c r="P97" s="53" t="e" cm="1">
        <f t="array" ref="P97">IF(($A97-$A$3) &lt;= short_term, SUMPRODUCT($L96:$Q96, TRANSPOSE('Migration Matrix - vol'!AJ$65:AJ$70)), SUMPRODUCT($L96:$Q96, TRANSPOSE('Migration Matrix - vol'!AJ$77:AJ$82)))+$K96*($B97-1)*G97</f>
        <v>#REF!</v>
      </c>
      <c r="Q97" s="53" t="e" cm="1">
        <f t="array" ref="Q97">IF(($A97-$A$3) &lt;= short_term, SUMPRODUCT($L96:$Q96, TRANSPOSE('Migration Matrix - vol'!AK$65:AK$70)), SUMPRODUCT($L96:$Q96, TRANSPOSE('Migration Matrix - vol'!AK$77:AK$82)))+$K96*($B97-1)*H97</f>
        <v>#REF!</v>
      </c>
      <c r="R97" s="21" t="e">
        <f t="shared" si="7"/>
        <v>#REF!</v>
      </c>
      <c r="T97" s="40" t="e">
        <f t="shared" si="8"/>
        <v>#REF!</v>
      </c>
      <c r="U97" s="40" t="e">
        <f t="shared" si="9"/>
        <v>#REF!</v>
      </c>
      <c r="V97" s="40" t="e">
        <f t="shared" si="12"/>
        <v>#REF!</v>
      </c>
      <c r="W97" s="40" t="e">
        <f t="shared" si="12"/>
        <v>#REF!</v>
      </c>
      <c r="X97" s="40" t="e">
        <f t="shared" si="12"/>
        <v>#REF!</v>
      </c>
      <c r="Y97" s="40" t="e">
        <f t="shared" si="12"/>
        <v>#REF!</v>
      </c>
      <c r="AB97" s="60" t="e" cm="1">
        <f t="array" ref="AB97" xml:space="preserve"> IF(($A97-$A$3) &lt;= short_term, SUMPRODUCT($L96:$Q96, TRANSPOSE('Migration Matrix - vol'!C$65:C$70)), SUMPRODUCT($L96:$Q96, TRANSPOSE('Migration Matrix - vol'!C$77:C$82)))+$K96*($B97-1)*C97</f>
        <v>#REF!</v>
      </c>
      <c r="AC97" s="60" t="e" cm="1">
        <f t="array" ref="AC97" xml:space="preserve"> IF(($A97-$A$3) &lt;= short_term, SUMPRODUCT($L96:$Q96, TRANSPOSE('Migration Matrix - vol'!D$65:D$70)), SUMPRODUCT($L96:$Q96, TRANSPOSE('Migration Matrix - vol'!D$77:D$82)))+$K96*($B97-1)*D97</f>
        <v>#REF!</v>
      </c>
      <c r="AD97" s="60" t="e" cm="1">
        <f t="array" ref="AD97" xml:space="preserve"> IF(($A97-$A$3) &lt;= short_term, SUMPRODUCT($L96:$Q96, TRANSPOSE('Migration Matrix - vol'!E$65:E$70)), SUMPRODUCT($L96:$Q96, TRANSPOSE('Migration Matrix - vol'!E$77:E$82)))+$K96*($B97-1)*E97</f>
        <v>#REF!</v>
      </c>
      <c r="AE97" s="60" t="e" cm="1">
        <f t="array" ref="AE97" xml:space="preserve"> IF(($A97-$A$3) &lt;= short_term, SUMPRODUCT($L96:$Q96, TRANSPOSE('Migration Matrix - vol'!F$65:F$70)), SUMPRODUCT($L96:$Q96, TRANSPOSE('Migration Matrix - vol'!F$77:F$82)))+$K96*($B97-1)*F97</f>
        <v>#REF!</v>
      </c>
      <c r="AF97" s="60" t="e" cm="1">
        <f t="array" ref="AF97" xml:space="preserve"> IF(($A97-$A$3) &lt;= short_term, SUMPRODUCT($L96:$Q96, TRANSPOSE('Migration Matrix - vol'!G$65:G$70)), SUMPRODUCT($L96:$Q96, TRANSPOSE('Migration Matrix - vol'!G$77:G$82)))+$K96*($B97-1)*G97</f>
        <v>#REF!</v>
      </c>
      <c r="AG97" s="60" t="e" cm="1">
        <f t="array" ref="AG97" xml:space="preserve"> IF(($A97-$A$3) &lt;= short_term, SUMPRODUCT($L96:$Q96, TRANSPOSE('Migration Matrix - vol'!H$65:H$70)), SUMPRODUCT($L96:$Q96, TRANSPOSE('Migration Matrix - vol'!H$77:H$82)))+$K96*($B97-1)*H97</f>
        <v>#REF!</v>
      </c>
      <c r="AJ97" s="60" t="e" cm="1">
        <f t="array" ref="AJ97" xml:space="preserve"> L96* IF(($A97-$A$3) &lt;= short_term, 1-INDEX('Migration Matrix - vol'!$AF$65:$AK$70, RIGHT(AJ$2,1), RIGHT(AJ$2,1)), 1-INDEX('Migration Matrix - vol'!$AF$77:$AK$82, RIGHT(AJ$2,1), RIGHT(AJ$2,1)))</f>
        <v>#REF!</v>
      </c>
      <c r="AK97" s="60" t="e" cm="1">
        <f t="array" ref="AK97" xml:space="preserve"> M96* IF(($A97-$A$3) &lt;= short_term, 1-INDEX('Migration Matrix - vol'!$AF$65:$AK$70, RIGHT(AK$2,1), RIGHT(AK$2,1)), 1-INDEX('Migration Matrix - vol'!$AF$77:$AK$82, RIGHT(AK$2,1), RIGHT(AK$2,1)))</f>
        <v>#REF!</v>
      </c>
      <c r="AL97" s="60" t="e" cm="1">
        <f t="array" ref="AL97" xml:space="preserve"> N96* IF(($A97-$A$3) &lt;= short_term, 1-INDEX('Migration Matrix - vol'!$AF$65:$AK$70, RIGHT(AL$2,1), RIGHT(AL$2,1)), 1-INDEX('Migration Matrix - vol'!$AF$77:$AK$82, RIGHT(AL$2,1), RIGHT(AL$2,1)))</f>
        <v>#REF!</v>
      </c>
      <c r="AM97" s="60" t="e" cm="1">
        <f t="array" ref="AM97" xml:space="preserve"> O96* IF(($A97-$A$3) &lt;= short_term, 1-INDEX('Migration Matrix - vol'!$AF$65:$AK$70, RIGHT(AM$2,1), RIGHT(AM$2,1)), 1-INDEX('Migration Matrix - vol'!$AF$77:$AK$82, RIGHT(AM$2,1), RIGHT(AM$2,1)))</f>
        <v>#REF!</v>
      </c>
      <c r="AN97" s="60" t="e" cm="1">
        <f t="array" ref="AN97" xml:space="preserve"> P96* IF(($A97-$A$3) &lt;= short_term, 1-INDEX('Migration Matrix - vol'!$AF$65:$AK$70, RIGHT(AN$2,1), RIGHT(AN$2,1)), 1-INDEX('Migration Matrix - vol'!$AF$77:$AK$82, RIGHT(AN$2,1), RIGHT(AN$2,1)))</f>
        <v>#REF!</v>
      </c>
      <c r="AO97" s="60" t="e" cm="1">
        <f t="array" ref="AO97" xml:space="preserve"> Q96* IF(($A97-$A$3) &lt;= short_term, 1-INDEX('Migration Matrix - vol'!$AF$65:$AK$70, RIGHT(AO$2,1), RIGHT(AO$2,1)), 1-INDEX('Migration Matrix - vol'!$AF$77:$AK$82, RIGHT(AO$2,1), RIGHT(AO$2,1)))</f>
        <v>#REF!</v>
      </c>
      <c r="AP97" s="61" t="e">
        <f t="shared" si="14"/>
        <v>#REF!</v>
      </c>
      <c r="AR97" s="60" t="e" cm="1">
        <f t="array" ref="AR97" xml:space="preserve"> IF(($A97-$A$3) &lt;= short_term, SUMPRODUCT($L96:$Q96, TRANSPOSE('Migration Matrix - vol'!C$65:C$70)), SUMPRODUCT($L96:$Q96, TRANSPOSE('Migration Matrix - vol'!C$77:C$82)))</f>
        <v>#REF!</v>
      </c>
      <c r="AS97" s="60" t="e" cm="1">
        <f t="array" ref="AS97" xml:space="preserve"> IF(($A97-$A$3) &lt;= short_term, SUMPRODUCT($L96:$Q96, TRANSPOSE('Migration Matrix - vol'!D$65:D$70)), SUMPRODUCT($L96:$Q96, TRANSPOSE('Migration Matrix - vol'!D$77:D$82)))</f>
        <v>#REF!</v>
      </c>
      <c r="AT97" s="60" t="e" cm="1">
        <f t="array" ref="AT97" xml:space="preserve"> IF(($A97-$A$3) &lt;= short_term, SUMPRODUCT($L96:$Q96, TRANSPOSE('Migration Matrix - vol'!E$65:E$70)), SUMPRODUCT($L96:$Q96, TRANSPOSE('Migration Matrix - vol'!E$77:E$82)))</f>
        <v>#REF!</v>
      </c>
      <c r="AU97" s="60" t="e" cm="1">
        <f t="array" ref="AU97" xml:space="preserve"> IF(($A97-$A$3) &lt;= short_term, SUMPRODUCT($L96:$Q96, TRANSPOSE('Migration Matrix - vol'!F$65:F$70)), SUMPRODUCT($L96:$Q96, TRANSPOSE('Migration Matrix - vol'!F$77:F$82)))</f>
        <v>#REF!</v>
      </c>
      <c r="AV97" s="60" t="e" cm="1">
        <f t="array" ref="AV97" xml:space="preserve"> IF(($A97-$A$3) &lt;= short_term, SUMPRODUCT($L96:$Q96, TRANSPOSE('Migration Matrix - vol'!G$65:G$70)), SUMPRODUCT($L96:$Q96, TRANSPOSE('Migration Matrix - vol'!G$77:G$82)))</f>
        <v>#REF!</v>
      </c>
      <c r="AW97" s="60" t="e" cm="1">
        <f t="array" ref="AW97" xml:space="preserve"> IF(($A97-$A$3) &lt;= short_term, SUMPRODUCT($L96:$Q96, TRANSPOSE('Migration Matrix - vol'!H$65:H$70)), SUMPRODUCT($L96:$Q96, TRANSPOSE('Migration Matrix - vol'!H$77:H$82)))</f>
        <v>#REF!</v>
      </c>
    </row>
    <row r="98" spans="1:49">
      <c r="A98">
        <f t="shared" si="11"/>
        <v>2115</v>
      </c>
      <c r="B98" s="40" t="e">
        <f>Population!#REF!</f>
        <v>#REF!</v>
      </c>
      <c r="C98" s="2">
        <v>0.18</v>
      </c>
      <c r="D98" s="2">
        <v>0.15</v>
      </c>
      <c r="E98" s="2">
        <v>0.17</v>
      </c>
      <c r="F98" s="2">
        <v>0.18</v>
      </c>
      <c r="G98" s="2">
        <v>0.15</v>
      </c>
      <c r="H98" s="2">
        <v>0.17</v>
      </c>
      <c r="I98">
        <f t="shared" si="13"/>
        <v>0</v>
      </c>
      <c r="K98" s="52" t="e">
        <f>Population!#REF!</f>
        <v>#REF!</v>
      </c>
      <c r="L98" s="53" t="e" cm="1">
        <f t="array" ref="L98">IF(($A98-$A$3) &lt;= short_term, SUMPRODUCT($L97:$Q97, TRANSPOSE('Migration Matrix - vol'!AF$65:AF$70)), SUMPRODUCT($L97:$Q97, TRANSPOSE('Migration Matrix - vol'!AF$77:AF$82)))+$K97*($B98-1)*C98</f>
        <v>#REF!</v>
      </c>
      <c r="M98" s="53" t="e" cm="1">
        <f t="array" ref="M98">IF(($A98-$A$3) &lt;= short_term, SUMPRODUCT($L97:$Q97, TRANSPOSE('Migration Matrix - vol'!AG$65:AG$70)), SUMPRODUCT($L97:$Q97, TRANSPOSE('Migration Matrix - vol'!AG$77:AG$82)))+$K97*($B98-1)*D98</f>
        <v>#REF!</v>
      </c>
      <c r="N98" s="53" t="e" cm="1">
        <f t="array" ref="N98">IF(($A98-$A$3) &lt;= short_term, SUMPRODUCT($L97:$Q97, TRANSPOSE('Migration Matrix - vol'!AH$65:AH$70)), SUMPRODUCT($L97:$Q97, TRANSPOSE('Migration Matrix - vol'!AH$77:AH$82)))+$K97*($B98-1)*E98</f>
        <v>#REF!</v>
      </c>
      <c r="O98" s="53" t="e" cm="1">
        <f t="array" ref="O98">IF(($A98-$A$3) &lt;= short_term, SUMPRODUCT($L97:$Q97, TRANSPOSE('Migration Matrix - vol'!AI$65:AI$70)), SUMPRODUCT($L97:$Q97, TRANSPOSE('Migration Matrix - vol'!AI$77:AI$82)))+$K97*($B98-1)*F98</f>
        <v>#REF!</v>
      </c>
      <c r="P98" s="53" t="e" cm="1">
        <f t="array" ref="P98">IF(($A98-$A$3) &lt;= short_term, SUMPRODUCT($L97:$Q97, TRANSPOSE('Migration Matrix - vol'!AJ$65:AJ$70)), SUMPRODUCT($L97:$Q97, TRANSPOSE('Migration Matrix - vol'!AJ$77:AJ$82)))+$K97*($B98-1)*G98</f>
        <v>#REF!</v>
      </c>
      <c r="Q98" s="53" t="e" cm="1">
        <f t="array" ref="Q98">IF(($A98-$A$3) &lt;= short_term, SUMPRODUCT($L97:$Q97, TRANSPOSE('Migration Matrix - vol'!AK$65:AK$70)), SUMPRODUCT($L97:$Q97, TRANSPOSE('Migration Matrix - vol'!AK$77:AK$82)))+$K97*($B98-1)*H98</f>
        <v>#REF!</v>
      </c>
      <c r="R98" s="21" t="e">
        <f t="shared" si="7"/>
        <v>#REF!</v>
      </c>
      <c r="T98" s="40" t="e">
        <f t="shared" si="8"/>
        <v>#REF!</v>
      </c>
      <c r="U98" s="40" t="e">
        <f t="shared" si="9"/>
        <v>#REF!</v>
      </c>
      <c r="V98" s="40" t="e">
        <f t="shared" si="12"/>
        <v>#REF!</v>
      </c>
      <c r="W98" s="40" t="e">
        <f t="shared" si="12"/>
        <v>#REF!</v>
      </c>
      <c r="X98" s="40" t="e">
        <f t="shared" si="12"/>
        <v>#REF!</v>
      </c>
      <c r="Y98" s="40" t="e">
        <f t="shared" si="12"/>
        <v>#REF!</v>
      </c>
      <c r="AB98" s="60" t="e" cm="1">
        <f t="array" ref="AB98" xml:space="preserve"> IF(($A98-$A$3) &lt;= short_term, SUMPRODUCT($L97:$Q97, TRANSPOSE('Migration Matrix - vol'!C$65:C$70)), SUMPRODUCT($L97:$Q97, TRANSPOSE('Migration Matrix - vol'!C$77:C$82)))+$K97*($B98-1)*C98</f>
        <v>#REF!</v>
      </c>
      <c r="AC98" s="60" t="e" cm="1">
        <f t="array" ref="AC98" xml:space="preserve"> IF(($A98-$A$3) &lt;= short_term, SUMPRODUCT($L97:$Q97, TRANSPOSE('Migration Matrix - vol'!D$65:D$70)), SUMPRODUCT($L97:$Q97, TRANSPOSE('Migration Matrix - vol'!D$77:D$82)))+$K97*($B98-1)*D98</f>
        <v>#REF!</v>
      </c>
      <c r="AD98" s="60" t="e" cm="1">
        <f t="array" ref="AD98" xml:space="preserve"> IF(($A98-$A$3) &lt;= short_term, SUMPRODUCT($L97:$Q97, TRANSPOSE('Migration Matrix - vol'!E$65:E$70)), SUMPRODUCT($L97:$Q97, TRANSPOSE('Migration Matrix - vol'!E$77:E$82)))+$K97*($B98-1)*E98</f>
        <v>#REF!</v>
      </c>
      <c r="AE98" s="60" t="e" cm="1">
        <f t="array" ref="AE98" xml:space="preserve"> IF(($A98-$A$3) &lt;= short_term, SUMPRODUCT($L97:$Q97, TRANSPOSE('Migration Matrix - vol'!F$65:F$70)), SUMPRODUCT($L97:$Q97, TRANSPOSE('Migration Matrix - vol'!F$77:F$82)))+$K97*($B98-1)*F98</f>
        <v>#REF!</v>
      </c>
      <c r="AF98" s="60" t="e" cm="1">
        <f t="array" ref="AF98" xml:space="preserve"> IF(($A98-$A$3) &lt;= short_term, SUMPRODUCT($L97:$Q97, TRANSPOSE('Migration Matrix - vol'!G$65:G$70)), SUMPRODUCT($L97:$Q97, TRANSPOSE('Migration Matrix - vol'!G$77:G$82)))+$K97*($B98-1)*G98</f>
        <v>#REF!</v>
      </c>
      <c r="AG98" s="60" t="e" cm="1">
        <f t="array" ref="AG98" xml:space="preserve"> IF(($A98-$A$3) &lt;= short_term, SUMPRODUCT($L97:$Q97, TRANSPOSE('Migration Matrix - vol'!H$65:H$70)), SUMPRODUCT($L97:$Q97, TRANSPOSE('Migration Matrix - vol'!H$77:H$82)))+$K97*($B98-1)*H98</f>
        <v>#REF!</v>
      </c>
      <c r="AJ98" s="60" t="e" cm="1">
        <f t="array" ref="AJ98" xml:space="preserve"> L97* IF(($A98-$A$3) &lt;= short_term, 1-INDEX('Migration Matrix - vol'!$AF$65:$AK$70, RIGHT(AJ$2,1), RIGHT(AJ$2,1)), 1-INDEX('Migration Matrix - vol'!$AF$77:$AK$82, RIGHT(AJ$2,1), RIGHT(AJ$2,1)))</f>
        <v>#REF!</v>
      </c>
      <c r="AK98" s="60" t="e" cm="1">
        <f t="array" ref="AK98" xml:space="preserve"> M97* IF(($A98-$A$3) &lt;= short_term, 1-INDEX('Migration Matrix - vol'!$AF$65:$AK$70, RIGHT(AK$2,1), RIGHT(AK$2,1)), 1-INDEX('Migration Matrix - vol'!$AF$77:$AK$82, RIGHT(AK$2,1), RIGHT(AK$2,1)))</f>
        <v>#REF!</v>
      </c>
      <c r="AL98" s="60" t="e" cm="1">
        <f t="array" ref="AL98" xml:space="preserve"> N97* IF(($A98-$A$3) &lt;= short_term, 1-INDEX('Migration Matrix - vol'!$AF$65:$AK$70, RIGHT(AL$2,1), RIGHT(AL$2,1)), 1-INDEX('Migration Matrix - vol'!$AF$77:$AK$82, RIGHT(AL$2,1), RIGHT(AL$2,1)))</f>
        <v>#REF!</v>
      </c>
      <c r="AM98" s="60" t="e" cm="1">
        <f t="array" ref="AM98" xml:space="preserve"> O97* IF(($A98-$A$3) &lt;= short_term, 1-INDEX('Migration Matrix - vol'!$AF$65:$AK$70, RIGHT(AM$2,1), RIGHT(AM$2,1)), 1-INDEX('Migration Matrix - vol'!$AF$77:$AK$82, RIGHT(AM$2,1), RIGHT(AM$2,1)))</f>
        <v>#REF!</v>
      </c>
      <c r="AN98" s="60" t="e" cm="1">
        <f t="array" ref="AN98" xml:space="preserve"> P97* IF(($A98-$A$3) &lt;= short_term, 1-INDEX('Migration Matrix - vol'!$AF$65:$AK$70, RIGHT(AN$2,1), RIGHT(AN$2,1)), 1-INDEX('Migration Matrix - vol'!$AF$77:$AK$82, RIGHT(AN$2,1), RIGHT(AN$2,1)))</f>
        <v>#REF!</v>
      </c>
      <c r="AO98" s="60" t="e" cm="1">
        <f t="array" ref="AO98" xml:space="preserve"> Q97* IF(($A98-$A$3) &lt;= short_term, 1-INDEX('Migration Matrix - vol'!$AF$65:$AK$70, RIGHT(AO$2,1), RIGHT(AO$2,1)), 1-INDEX('Migration Matrix - vol'!$AF$77:$AK$82, RIGHT(AO$2,1), RIGHT(AO$2,1)))</f>
        <v>#REF!</v>
      </c>
      <c r="AP98" s="61" t="e">
        <f t="shared" si="14"/>
        <v>#REF!</v>
      </c>
      <c r="AR98" s="60" t="e" cm="1">
        <f t="array" ref="AR98" xml:space="preserve"> IF(($A98-$A$3) &lt;= short_term, SUMPRODUCT($L97:$Q97, TRANSPOSE('Migration Matrix - vol'!C$65:C$70)), SUMPRODUCT($L97:$Q97, TRANSPOSE('Migration Matrix - vol'!C$77:C$82)))</f>
        <v>#REF!</v>
      </c>
      <c r="AS98" s="60" t="e" cm="1">
        <f t="array" ref="AS98" xml:space="preserve"> IF(($A98-$A$3) &lt;= short_term, SUMPRODUCT($L97:$Q97, TRANSPOSE('Migration Matrix - vol'!D$65:D$70)), SUMPRODUCT($L97:$Q97, TRANSPOSE('Migration Matrix - vol'!D$77:D$82)))</f>
        <v>#REF!</v>
      </c>
      <c r="AT98" s="60" t="e" cm="1">
        <f t="array" ref="AT98" xml:space="preserve"> IF(($A98-$A$3) &lt;= short_term, SUMPRODUCT($L97:$Q97, TRANSPOSE('Migration Matrix - vol'!E$65:E$70)), SUMPRODUCT($L97:$Q97, TRANSPOSE('Migration Matrix - vol'!E$77:E$82)))</f>
        <v>#REF!</v>
      </c>
      <c r="AU98" s="60" t="e" cm="1">
        <f t="array" ref="AU98" xml:space="preserve"> IF(($A98-$A$3) &lt;= short_term, SUMPRODUCT($L97:$Q97, TRANSPOSE('Migration Matrix - vol'!F$65:F$70)), SUMPRODUCT($L97:$Q97, TRANSPOSE('Migration Matrix - vol'!F$77:F$82)))</f>
        <v>#REF!</v>
      </c>
      <c r="AV98" s="60" t="e" cm="1">
        <f t="array" ref="AV98" xml:space="preserve"> IF(($A98-$A$3) &lt;= short_term, SUMPRODUCT($L97:$Q97, TRANSPOSE('Migration Matrix - vol'!G$65:G$70)), SUMPRODUCT($L97:$Q97, TRANSPOSE('Migration Matrix - vol'!G$77:G$82)))</f>
        <v>#REF!</v>
      </c>
      <c r="AW98" s="60" t="e" cm="1">
        <f t="array" ref="AW98" xml:space="preserve"> IF(($A98-$A$3) &lt;= short_term, SUMPRODUCT($L97:$Q97, TRANSPOSE('Migration Matrix - vol'!H$65:H$70)), SUMPRODUCT($L97:$Q97, TRANSPOSE('Migration Matrix - vol'!H$77:H$82)))</f>
        <v>#REF!</v>
      </c>
    </row>
    <row r="99" spans="1:49">
      <c r="A99">
        <f t="shared" si="11"/>
        <v>2116</v>
      </c>
      <c r="B99" s="40" t="e">
        <f>Population!#REF!</f>
        <v>#REF!</v>
      </c>
      <c r="C99" s="2">
        <v>0.18</v>
      </c>
      <c r="D99" s="2">
        <v>0.15</v>
      </c>
      <c r="E99" s="2">
        <v>0.17</v>
      </c>
      <c r="F99" s="2">
        <v>0.18</v>
      </c>
      <c r="G99" s="2">
        <v>0.15</v>
      </c>
      <c r="H99" s="2">
        <v>0.17</v>
      </c>
      <c r="I99">
        <f t="shared" si="13"/>
        <v>0</v>
      </c>
      <c r="K99" s="52" t="e">
        <f>Population!#REF!</f>
        <v>#REF!</v>
      </c>
      <c r="L99" s="53" t="e" cm="1">
        <f t="array" ref="L99">IF(($A99-$A$3) &lt;= short_term, SUMPRODUCT($L98:$Q98, TRANSPOSE('Migration Matrix - vol'!AF$65:AF$70)), SUMPRODUCT($L98:$Q98, TRANSPOSE('Migration Matrix - vol'!AF$77:AF$82)))+$K98*($B99-1)*C99</f>
        <v>#REF!</v>
      </c>
      <c r="M99" s="53" t="e" cm="1">
        <f t="array" ref="M99">IF(($A99-$A$3) &lt;= short_term, SUMPRODUCT($L98:$Q98, TRANSPOSE('Migration Matrix - vol'!AG$65:AG$70)), SUMPRODUCT($L98:$Q98, TRANSPOSE('Migration Matrix - vol'!AG$77:AG$82)))+$K98*($B99-1)*D99</f>
        <v>#REF!</v>
      </c>
      <c r="N99" s="53" t="e" cm="1">
        <f t="array" ref="N99">IF(($A99-$A$3) &lt;= short_term, SUMPRODUCT($L98:$Q98, TRANSPOSE('Migration Matrix - vol'!AH$65:AH$70)), SUMPRODUCT($L98:$Q98, TRANSPOSE('Migration Matrix - vol'!AH$77:AH$82)))+$K98*($B99-1)*E99</f>
        <v>#REF!</v>
      </c>
      <c r="O99" s="53" t="e" cm="1">
        <f t="array" ref="O99">IF(($A99-$A$3) &lt;= short_term, SUMPRODUCT($L98:$Q98, TRANSPOSE('Migration Matrix - vol'!AI$65:AI$70)), SUMPRODUCT($L98:$Q98, TRANSPOSE('Migration Matrix - vol'!AI$77:AI$82)))+$K98*($B99-1)*F99</f>
        <v>#REF!</v>
      </c>
      <c r="P99" s="53" t="e" cm="1">
        <f t="array" ref="P99">IF(($A99-$A$3) &lt;= short_term, SUMPRODUCT($L98:$Q98, TRANSPOSE('Migration Matrix - vol'!AJ$65:AJ$70)), SUMPRODUCT($L98:$Q98, TRANSPOSE('Migration Matrix - vol'!AJ$77:AJ$82)))+$K98*($B99-1)*G99</f>
        <v>#REF!</v>
      </c>
      <c r="Q99" s="53" t="e" cm="1">
        <f t="array" ref="Q99">IF(($A99-$A$3) &lt;= short_term, SUMPRODUCT($L98:$Q98, TRANSPOSE('Migration Matrix - vol'!AK$65:AK$70)), SUMPRODUCT($L98:$Q98, TRANSPOSE('Migration Matrix - vol'!AK$77:AK$82)))+$K98*($B99-1)*H99</f>
        <v>#REF!</v>
      </c>
      <c r="R99" s="21" t="e">
        <f t="shared" ref="R99:R123" si="15">SUM(L99:Q99)-K99</f>
        <v>#REF!</v>
      </c>
      <c r="T99" s="40" t="e">
        <f t="shared" si="8"/>
        <v>#REF!</v>
      </c>
      <c r="U99" s="40" t="e">
        <f t="shared" si="9"/>
        <v>#REF!</v>
      </c>
      <c r="V99" s="40" t="e">
        <f t="shared" si="12"/>
        <v>#REF!</v>
      </c>
      <c r="W99" s="40" t="e">
        <f t="shared" si="12"/>
        <v>#REF!</v>
      </c>
      <c r="X99" s="40" t="e">
        <f t="shared" si="12"/>
        <v>#REF!</v>
      </c>
      <c r="Y99" s="40" t="e">
        <f t="shared" si="12"/>
        <v>#REF!</v>
      </c>
      <c r="AB99" s="60" t="e" cm="1">
        <f t="array" ref="AB99" xml:space="preserve"> IF(($A99-$A$3) &lt;= short_term, SUMPRODUCT($L98:$Q98, TRANSPOSE('Migration Matrix - vol'!C$65:C$70)), SUMPRODUCT($L98:$Q98, TRANSPOSE('Migration Matrix - vol'!C$77:C$82)))+$K98*($B99-1)*C99</f>
        <v>#REF!</v>
      </c>
      <c r="AC99" s="60" t="e" cm="1">
        <f t="array" ref="AC99" xml:space="preserve"> IF(($A99-$A$3) &lt;= short_term, SUMPRODUCT($L98:$Q98, TRANSPOSE('Migration Matrix - vol'!D$65:D$70)), SUMPRODUCT($L98:$Q98, TRANSPOSE('Migration Matrix - vol'!D$77:D$82)))+$K98*($B99-1)*D99</f>
        <v>#REF!</v>
      </c>
      <c r="AD99" s="60" t="e" cm="1">
        <f t="array" ref="AD99" xml:space="preserve"> IF(($A99-$A$3) &lt;= short_term, SUMPRODUCT($L98:$Q98, TRANSPOSE('Migration Matrix - vol'!E$65:E$70)), SUMPRODUCT($L98:$Q98, TRANSPOSE('Migration Matrix - vol'!E$77:E$82)))+$K98*($B99-1)*E99</f>
        <v>#REF!</v>
      </c>
      <c r="AE99" s="60" t="e" cm="1">
        <f t="array" ref="AE99" xml:space="preserve"> IF(($A99-$A$3) &lt;= short_term, SUMPRODUCT($L98:$Q98, TRANSPOSE('Migration Matrix - vol'!F$65:F$70)), SUMPRODUCT($L98:$Q98, TRANSPOSE('Migration Matrix - vol'!F$77:F$82)))+$K98*($B99-1)*F99</f>
        <v>#REF!</v>
      </c>
      <c r="AF99" s="60" t="e" cm="1">
        <f t="array" ref="AF99" xml:space="preserve"> IF(($A99-$A$3) &lt;= short_term, SUMPRODUCT($L98:$Q98, TRANSPOSE('Migration Matrix - vol'!G$65:G$70)), SUMPRODUCT($L98:$Q98, TRANSPOSE('Migration Matrix - vol'!G$77:G$82)))+$K98*($B99-1)*G99</f>
        <v>#REF!</v>
      </c>
      <c r="AG99" s="60" t="e" cm="1">
        <f t="array" ref="AG99" xml:space="preserve"> IF(($A99-$A$3) &lt;= short_term, SUMPRODUCT($L98:$Q98, TRANSPOSE('Migration Matrix - vol'!H$65:H$70)), SUMPRODUCT($L98:$Q98, TRANSPOSE('Migration Matrix - vol'!H$77:H$82)))+$K98*($B99-1)*H99</f>
        <v>#REF!</v>
      </c>
      <c r="AJ99" s="60" t="e" cm="1">
        <f t="array" ref="AJ99" xml:space="preserve"> L98* IF(($A99-$A$3) &lt;= short_term, 1-INDEX('Migration Matrix - vol'!$AF$65:$AK$70, RIGHT(AJ$2,1), RIGHT(AJ$2,1)), 1-INDEX('Migration Matrix - vol'!$AF$77:$AK$82, RIGHT(AJ$2,1), RIGHT(AJ$2,1)))</f>
        <v>#REF!</v>
      </c>
      <c r="AK99" s="60" t="e" cm="1">
        <f t="array" ref="AK99" xml:space="preserve"> M98* IF(($A99-$A$3) &lt;= short_term, 1-INDEX('Migration Matrix - vol'!$AF$65:$AK$70, RIGHT(AK$2,1), RIGHT(AK$2,1)), 1-INDEX('Migration Matrix - vol'!$AF$77:$AK$82, RIGHT(AK$2,1), RIGHT(AK$2,1)))</f>
        <v>#REF!</v>
      </c>
      <c r="AL99" s="60" t="e" cm="1">
        <f t="array" ref="AL99" xml:space="preserve"> N98* IF(($A99-$A$3) &lt;= short_term, 1-INDEX('Migration Matrix - vol'!$AF$65:$AK$70, RIGHT(AL$2,1), RIGHT(AL$2,1)), 1-INDEX('Migration Matrix - vol'!$AF$77:$AK$82, RIGHT(AL$2,1), RIGHT(AL$2,1)))</f>
        <v>#REF!</v>
      </c>
      <c r="AM99" s="60" t="e" cm="1">
        <f t="array" ref="AM99" xml:space="preserve"> O98* IF(($A99-$A$3) &lt;= short_term, 1-INDEX('Migration Matrix - vol'!$AF$65:$AK$70, RIGHT(AM$2,1), RIGHT(AM$2,1)), 1-INDEX('Migration Matrix - vol'!$AF$77:$AK$82, RIGHT(AM$2,1), RIGHT(AM$2,1)))</f>
        <v>#REF!</v>
      </c>
      <c r="AN99" s="60" t="e" cm="1">
        <f t="array" ref="AN99" xml:space="preserve"> P98* IF(($A99-$A$3) &lt;= short_term, 1-INDEX('Migration Matrix - vol'!$AF$65:$AK$70, RIGHT(AN$2,1), RIGHT(AN$2,1)), 1-INDEX('Migration Matrix - vol'!$AF$77:$AK$82, RIGHT(AN$2,1), RIGHT(AN$2,1)))</f>
        <v>#REF!</v>
      </c>
      <c r="AO99" s="60" t="e" cm="1">
        <f t="array" ref="AO99" xml:space="preserve"> Q98* IF(($A99-$A$3) &lt;= short_term, 1-INDEX('Migration Matrix - vol'!$AF$65:$AK$70, RIGHT(AO$2,1), RIGHT(AO$2,1)), 1-INDEX('Migration Matrix - vol'!$AF$77:$AK$82, RIGHT(AO$2,1), RIGHT(AO$2,1)))</f>
        <v>#REF!</v>
      </c>
      <c r="AP99" s="61" t="e">
        <f t="shared" si="14"/>
        <v>#REF!</v>
      </c>
      <c r="AR99" s="60" t="e" cm="1">
        <f t="array" ref="AR99" xml:space="preserve"> IF(($A99-$A$3) &lt;= short_term, SUMPRODUCT($L98:$Q98, TRANSPOSE('Migration Matrix - vol'!C$65:C$70)), SUMPRODUCT($L98:$Q98, TRANSPOSE('Migration Matrix - vol'!C$77:C$82)))</f>
        <v>#REF!</v>
      </c>
      <c r="AS99" s="60" t="e" cm="1">
        <f t="array" ref="AS99" xml:space="preserve"> IF(($A99-$A$3) &lt;= short_term, SUMPRODUCT($L98:$Q98, TRANSPOSE('Migration Matrix - vol'!D$65:D$70)), SUMPRODUCT($L98:$Q98, TRANSPOSE('Migration Matrix - vol'!D$77:D$82)))</f>
        <v>#REF!</v>
      </c>
      <c r="AT99" s="60" t="e" cm="1">
        <f t="array" ref="AT99" xml:space="preserve"> IF(($A99-$A$3) &lt;= short_term, SUMPRODUCT($L98:$Q98, TRANSPOSE('Migration Matrix - vol'!E$65:E$70)), SUMPRODUCT($L98:$Q98, TRANSPOSE('Migration Matrix - vol'!E$77:E$82)))</f>
        <v>#REF!</v>
      </c>
      <c r="AU99" s="60" t="e" cm="1">
        <f t="array" ref="AU99" xml:space="preserve"> IF(($A99-$A$3) &lt;= short_term, SUMPRODUCT($L98:$Q98, TRANSPOSE('Migration Matrix - vol'!F$65:F$70)), SUMPRODUCT($L98:$Q98, TRANSPOSE('Migration Matrix - vol'!F$77:F$82)))</f>
        <v>#REF!</v>
      </c>
      <c r="AV99" s="60" t="e" cm="1">
        <f t="array" ref="AV99" xml:space="preserve"> IF(($A99-$A$3) &lt;= short_term, SUMPRODUCT($L98:$Q98, TRANSPOSE('Migration Matrix - vol'!G$65:G$70)), SUMPRODUCT($L98:$Q98, TRANSPOSE('Migration Matrix - vol'!G$77:G$82)))</f>
        <v>#REF!</v>
      </c>
      <c r="AW99" s="60" t="e" cm="1">
        <f t="array" ref="AW99" xml:space="preserve"> IF(($A99-$A$3) &lt;= short_term, SUMPRODUCT($L98:$Q98, TRANSPOSE('Migration Matrix - vol'!H$65:H$70)), SUMPRODUCT($L98:$Q98, TRANSPOSE('Migration Matrix - vol'!H$77:H$82)))</f>
        <v>#REF!</v>
      </c>
    </row>
    <row r="100" spans="1:49">
      <c r="A100">
        <f t="shared" si="11"/>
        <v>2117</v>
      </c>
      <c r="B100" s="40" t="e">
        <f>Population!#REF!</f>
        <v>#REF!</v>
      </c>
      <c r="C100" s="2">
        <v>0.18</v>
      </c>
      <c r="D100" s="2">
        <v>0.15</v>
      </c>
      <c r="E100" s="2">
        <v>0.17</v>
      </c>
      <c r="F100" s="2">
        <v>0.18</v>
      </c>
      <c r="G100" s="2">
        <v>0.15</v>
      </c>
      <c r="H100" s="2">
        <v>0.17</v>
      </c>
      <c r="I100">
        <f t="shared" si="13"/>
        <v>0</v>
      </c>
      <c r="K100" s="52" t="e">
        <f>Population!#REF!</f>
        <v>#REF!</v>
      </c>
      <c r="L100" s="53" t="e" cm="1">
        <f t="array" ref="L100">IF(($A100-$A$3) &lt;= short_term, SUMPRODUCT($L99:$Q99, TRANSPOSE('Migration Matrix - vol'!AF$65:AF$70)), SUMPRODUCT($L99:$Q99, TRANSPOSE('Migration Matrix - vol'!AF$77:AF$82)))+$K99*($B100-1)*C100</f>
        <v>#REF!</v>
      </c>
      <c r="M100" s="53" t="e" cm="1">
        <f t="array" ref="M100">IF(($A100-$A$3) &lt;= short_term, SUMPRODUCT($L99:$Q99, TRANSPOSE('Migration Matrix - vol'!AG$65:AG$70)), SUMPRODUCT($L99:$Q99, TRANSPOSE('Migration Matrix - vol'!AG$77:AG$82)))+$K99*($B100-1)*D100</f>
        <v>#REF!</v>
      </c>
      <c r="N100" s="53" t="e" cm="1">
        <f t="array" ref="N100">IF(($A100-$A$3) &lt;= short_term, SUMPRODUCT($L99:$Q99, TRANSPOSE('Migration Matrix - vol'!AH$65:AH$70)), SUMPRODUCT($L99:$Q99, TRANSPOSE('Migration Matrix - vol'!AH$77:AH$82)))+$K99*($B100-1)*E100</f>
        <v>#REF!</v>
      </c>
      <c r="O100" s="53" t="e" cm="1">
        <f t="array" ref="O100">IF(($A100-$A$3) &lt;= short_term, SUMPRODUCT($L99:$Q99, TRANSPOSE('Migration Matrix - vol'!AI$65:AI$70)), SUMPRODUCT($L99:$Q99, TRANSPOSE('Migration Matrix - vol'!AI$77:AI$82)))+$K99*($B100-1)*F100</f>
        <v>#REF!</v>
      </c>
      <c r="P100" s="53" t="e" cm="1">
        <f t="array" ref="P100">IF(($A100-$A$3) &lt;= short_term, SUMPRODUCT($L99:$Q99, TRANSPOSE('Migration Matrix - vol'!AJ$65:AJ$70)), SUMPRODUCT($L99:$Q99, TRANSPOSE('Migration Matrix - vol'!AJ$77:AJ$82)))+$K99*($B100-1)*G100</f>
        <v>#REF!</v>
      </c>
      <c r="Q100" s="53" t="e" cm="1">
        <f t="array" ref="Q100">IF(($A100-$A$3) &lt;= short_term, SUMPRODUCT($L99:$Q99, TRANSPOSE('Migration Matrix - vol'!AK$65:AK$70)), SUMPRODUCT($L99:$Q99, TRANSPOSE('Migration Matrix - vol'!AK$77:AK$82)))+$K99*($B100-1)*H100</f>
        <v>#REF!</v>
      </c>
      <c r="R100" s="21" t="e">
        <f t="shared" si="15"/>
        <v>#REF!</v>
      </c>
      <c r="T100" s="40" t="e">
        <f t="shared" ref="T100:T123" si="16">L100/SUM($L100:$Q100)</f>
        <v>#REF!</v>
      </c>
      <c r="U100" s="40" t="e">
        <f t="shared" ref="U100:U123" si="17">M100/SUM($L100:$Q100)</f>
        <v>#REF!</v>
      </c>
      <c r="V100" s="40" t="e">
        <f t="shared" ref="V100:Y123" si="18">N100/SUM($L100:$Q100)</f>
        <v>#REF!</v>
      </c>
      <c r="W100" s="40" t="e">
        <f t="shared" si="18"/>
        <v>#REF!</v>
      </c>
      <c r="X100" s="40" t="e">
        <f t="shared" si="18"/>
        <v>#REF!</v>
      </c>
      <c r="Y100" s="40" t="e">
        <f t="shared" si="18"/>
        <v>#REF!</v>
      </c>
      <c r="AB100" s="60" t="e" cm="1">
        <f t="array" ref="AB100" xml:space="preserve"> IF(($A100-$A$3) &lt;= short_term, SUMPRODUCT($L99:$Q99, TRANSPOSE('Migration Matrix - vol'!C$65:C$70)), SUMPRODUCT($L99:$Q99, TRANSPOSE('Migration Matrix - vol'!C$77:C$82)))+$K99*($B100-1)*C100</f>
        <v>#REF!</v>
      </c>
      <c r="AC100" s="60" t="e" cm="1">
        <f t="array" ref="AC100" xml:space="preserve"> IF(($A100-$A$3) &lt;= short_term, SUMPRODUCT($L99:$Q99, TRANSPOSE('Migration Matrix - vol'!D$65:D$70)), SUMPRODUCT($L99:$Q99, TRANSPOSE('Migration Matrix - vol'!D$77:D$82)))+$K99*($B100-1)*D100</f>
        <v>#REF!</v>
      </c>
      <c r="AD100" s="60" t="e" cm="1">
        <f t="array" ref="AD100" xml:space="preserve"> IF(($A100-$A$3) &lt;= short_term, SUMPRODUCT($L99:$Q99, TRANSPOSE('Migration Matrix - vol'!E$65:E$70)), SUMPRODUCT($L99:$Q99, TRANSPOSE('Migration Matrix - vol'!E$77:E$82)))+$K99*($B100-1)*E100</f>
        <v>#REF!</v>
      </c>
      <c r="AE100" s="60" t="e" cm="1">
        <f t="array" ref="AE100" xml:space="preserve"> IF(($A100-$A$3) &lt;= short_term, SUMPRODUCT($L99:$Q99, TRANSPOSE('Migration Matrix - vol'!F$65:F$70)), SUMPRODUCT($L99:$Q99, TRANSPOSE('Migration Matrix - vol'!F$77:F$82)))+$K99*($B100-1)*F100</f>
        <v>#REF!</v>
      </c>
      <c r="AF100" s="60" t="e" cm="1">
        <f t="array" ref="AF100" xml:space="preserve"> IF(($A100-$A$3) &lt;= short_term, SUMPRODUCT($L99:$Q99, TRANSPOSE('Migration Matrix - vol'!G$65:G$70)), SUMPRODUCT($L99:$Q99, TRANSPOSE('Migration Matrix - vol'!G$77:G$82)))+$K99*($B100-1)*G100</f>
        <v>#REF!</v>
      </c>
      <c r="AG100" s="60" t="e" cm="1">
        <f t="array" ref="AG100" xml:space="preserve"> IF(($A100-$A$3) &lt;= short_term, SUMPRODUCT($L99:$Q99, TRANSPOSE('Migration Matrix - vol'!H$65:H$70)), SUMPRODUCT($L99:$Q99, TRANSPOSE('Migration Matrix - vol'!H$77:H$82)))+$K99*($B100-1)*H100</f>
        <v>#REF!</v>
      </c>
      <c r="AJ100" s="60" t="e" cm="1">
        <f t="array" ref="AJ100" xml:space="preserve"> L99* IF(($A100-$A$3) &lt;= short_term, 1-INDEX('Migration Matrix - vol'!$AF$65:$AK$70, RIGHT(AJ$2,1), RIGHT(AJ$2,1)), 1-INDEX('Migration Matrix - vol'!$AF$77:$AK$82, RIGHT(AJ$2,1), RIGHT(AJ$2,1)))</f>
        <v>#REF!</v>
      </c>
      <c r="AK100" s="60" t="e" cm="1">
        <f t="array" ref="AK100" xml:space="preserve"> M99* IF(($A100-$A$3) &lt;= short_term, 1-INDEX('Migration Matrix - vol'!$AF$65:$AK$70, RIGHT(AK$2,1), RIGHT(AK$2,1)), 1-INDEX('Migration Matrix - vol'!$AF$77:$AK$82, RIGHT(AK$2,1), RIGHT(AK$2,1)))</f>
        <v>#REF!</v>
      </c>
      <c r="AL100" s="60" t="e" cm="1">
        <f t="array" ref="AL100" xml:space="preserve"> N99* IF(($A100-$A$3) &lt;= short_term, 1-INDEX('Migration Matrix - vol'!$AF$65:$AK$70, RIGHT(AL$2,1), RIGHT(AL$2,1)), 1-INDEX('Migration Matrix - vol'!$AF$77:$AK$82, RIGHT(AL$2,1), RIGHT(AL$2,1)))</f>
        <v>#REF!</v>
      </c>
      <c r="AM100" s="60" t="e" cm="1">
        <f t="array" ref="AM100" xml:space="preserve"> O99* IF(($A100-$A$3) &lt;= short_term, 1-INDEX('Migration Matrix - vol'!$AF$65:$AK$70, RIGHT(AM$2,1), RIGHT(AM$2,1)), 1-INDEX('Migration Matrix - vol'!$AF$77:$AK$82, RIGHT(AM$2,1), RIGHT(AM$2,1)))</f>
        <v>#REF!</v>
      </c>
      <c r="AN100" s="60" t="e" cm="1">
        <f t="array" ref="AN100" xml:space="preserve"> P99* IF(($A100-$A$3) &lt;= short_term, 1-INDEX('Migration Matrix - vol'!$AF$65:$AK$70, RIGHT(AN$2,1), RIGHT(AN$2,1)), 1-INDEX('Migration Matrix - vol'!$AF$77:$AK$82, RIGHT(AN$2,1), RIGHT(AN$2,1)))</f>
        <v>#REF!</v>
      </c>
      <c r="AO100" s="60" t="e" cm="1">
        <f t="array" ref="AO100" xml:space="preserve"> Q99* IF(($A100-$A$3) &lt;= short_term, 1-INDEX('Migration Matrix - vol'!$AF$65:$AK$70, RIGHT(AO$2,1), RIGHT(AO$2,1)), 1-INDEX('Migration Matrix - vol'!$AF$77:$AK$82, RIGHT(AO$2,1), RIGHT(AO$2,1)))</f>
        <v>#REF!</v>
      </c>
      <c r="AP100" s="61" t="e">
        <f t="shared" si="14"/>
        <v>#REF!</v>
      </c>
      <c r="AR100" s="60" t="e" cm="1">
        <f t="array" ref="AR100" xml:space="preserve"> IF(($A100-$A$3) &lt;= short_term, SUMPRODUCT($L99:$Q99, TRANSPOSE('Migration Matrix - vol'!C$65:C$70)), SUMPRODUCT($L99:$Q99, TRANSPOSE('Migration Matrix - vol'!C$77:C$82)))</f>
        <v>#REF!</v>
      </c>
      <c r="AS100" s="60" t="e" cm="1">
        <f t="array" ref="AS100" xml:space="preserve"> IF(($A100-$A$3) &lt;= short_term, SUMPRODUCT($L99:$Q99, TRANSPOSE('Migration Matrix - vol'!D$65:D$70)), SUMPRODUCT($L99:$Q99, TRANSPOSE('Migration Matrix - vol'!D$77:D$82)))</f>
        <v>#REF!</v>
      </c>
      <c r="AT100" s="60" t="e" cm="1">
        <f t="array" ref="AT100" xml:space="preserve"> IF(($A100-$A$3) &lt;= short_term, SUMPRODUCT($L99:$Q99, TRANSPOSE('Migration Matrix - vol'!E$65:E$70)), SUMPRODUCT($L99:$Q99, TRANSPOSE('Migration Matrix - vol'!E$77:E$82)))</f>
        <v>#REF!</v>
      </c>
      <c r="AU100" s="60" t="e" cm="1">
        <f t="array" ref="AU100" xml:space="preserve"> IF(($A100-$A$3) &lt;= short_term, SUMPRODUCT($L99:$Q99, TRANSPOSE('Migration Matrix - vol'!F$65:F$70)), SUMPRODUCT($L99:$Q99, TRANSPOSE('Migration Matrix - vol'!F$77:F$82)))</f>
        <v>#REF!</v>
      </c>
      <c r="AV100" s="60" t="e" cm="1">
        <f t="array" ref="AV100" xml:space="preserve"> IF(($A100-$A$3) &lt;= short_term, SUMPRODUCT($L99:$Q99, TRANSPOSE('Migration Matrix - vol'!G$65:G$70)), SUMPRODUCT($L99:$Q99, TRANSPOSE('Migration Matrix - vol'!G$77:G$82)))</f>
        <v>#REF!</v>
      </c>
      <c r="AW100" s="60" t="e" cm="1">
        <f t="array" ref="AW100" xml:space="preserve"> IF(($A100-$A$3) &lt;= short_term, SUMPRODUCT($L99:$Q99, TRANSPOSE('Migration Matrix - vol'!H$65:H$70)), SUMPRODUCT($L99:$Q99, TRANSPOSE('Migration Matrix - vol'!H$77:H$82)))</f>
        <v>#REF!</v>
      </c>
    </row>
    <row r="101" spans="1:49">
      <c r="A101">
        <f t="shared" si="11"/>
        <v>2118</v>
      </c>
      <c r="B101" s="40" t="e">
        <f>Population!#REF!</f>
        <v>#REF!</v>
      </c>
      <c r="C101" s="2">
        <v>0.18</v>
      </c>
      <c r="D101" s="2">
        <v>0.15</v>
      </c>
      <c r="E101" s="2">
        <v>0.17</v>
      </c>
      <c r="F101" s="2">
        <v>0.18</v>
      </c>
      <c r="G101" s="2">
        <v>0.15</v>
      </c>
      <c r="H101" s="2">
        <v>0.17</v>
      </c>
      <c r="I101">
        <f t="shared" si="13"/>
        <v>0</v>
      </c>
      <c r="K101" s="52" t="e">
        <f>Population!#REF!</f>
        <v>#REF!</v>
      </c>
      <c r="L101" s="53" t="e" cm="1">
        <f t="array" ref="L101">IF(($A101-$A$3) &lt;= short_term, SUMPRODUCT($L100:$Q100, TRANSPOSE('Migration Matrix - vol'!AF$65:AF$70)), SUMPRODUCT($L100:$Q100, TRANSPOSE('Migration Matrix - vol'!AF$77:AF$82)))+$K100*($B101-1)*C101</f>
        <v>#REF!</v>
      </c>
      <c r="M101" s="53" t="e" cm="1">
        <f t="array" ref="M101">IF(($A101-$A$3) &lt;= short_term, SUMPRODUCT($L100:$Q100, TRANSPOSE('Migration Matrix - vol'!AG$65:AG$70)), SUMPRODUCT($L100:$Q100, TRANSPOSE('Migration Matrix - vol'!AG$77:AG$82)))+$K100*($B101-1)*D101</f>
        <v>#REF!</v>
      </c>
      <c r="N101" s="53" t="e" cm="1">
        <f t="array" ref="N101">IF(($A101-$A$3) &lt;= short_term, SUMPRODUCT($L100:$Q100, TRANSPOSE('Migration Matrix - vol'!AH$65:AH$70)), SUMPRODUCT($L100:$Q100, TRANSPOSE('Migration Matrix - vol'!AH$77:AH$82)))+$K100*($B101-1)*E101</f>
        <v>#REF!</v>
      </c>
      <c r="O101" s="53" t="e" cm="1">
        <f t="array" ref="O101">IF(($A101-$A$3) &lt;= short_term, SUMPRODUCT($L100:$Q100, TRANSPOSE('Migration Matrix - vol'!AI$65:AI$70)), SUMPRODUCT($L100:$Q100, TRANSPOSE('Migration Matrix - vol'!AI$77:AI$82)))+$K100*($B101-1)*F101</f>
        <v>#REF!</v>
      </c>
      <c r="P101" s="53" t="e" cm="1">
        <f t="array" ref="P101">IF(($A101-$A$3) &lt;= short_term, SUMPRODUCT($L100:$Q100, TRANSPOSE('Migration Matrix - vol'!AJ$65:AJ$70)), SUMPRODUCT($L100:$Q100, TRANSPOSE('Migration Matrix - vol'!AJ$77:AJ$82)))+$K100*($B101-1)*G101</f>
        <v>#REF!</v>
      </c>
      <c r="Q101" s="53" t="e" cm="1">
        <f t="array" ref="Q101">IF(($A101-$A$3) &lt;= short_term, SUMPRODUCT($L100:$Q100, TRANSPOSE('Migration Matrix - vol'!AK$65:AK$70)), SUMPRODUCT($L100:$Q100, TRANSPOSE('Migration Matrix - vol'!AK$77:AK$82)))+$K100*($B101-1)*H101</f>
        <v>#REF!</v>
      </c>
      <c r="R101" s="21" t="e">
        <f t="shared" si="15"/>
        <v>#REF!</v>
      </c>
      <c r="T101" s="40" t="e">
        <f t="shared" si="16"/>
        <v>#REF!</v>
      </c>
      <c r="U101" s="40" t="e">
        <f t="shared" si="17"/>
        <v>#REF!</v>
      </c>
      <c r="V101" s="40" t="e">
        <f t="shared" si="18"/>
        <v>#REF!</v>
      </c>
      <c r="W101" s="40" t="e">
        <f t="shared" si="18"/>
        <v>#REF!</v>
      </c>
      <c r="X101" s="40" t="e">
        <f t="shared" si="18"/>
        <v>#REF!</v>
      </c>
      <c r="Y101" s="40" t="e">
        <f t="shared" si="18"/>
        <v>#REF!</v>
      </c>
      <c r="AB101" s="60" t="e" cm="1">
        <f t="array" ref="AB101" xml:space="preserve"> IF(($A101-$A$3) &lt;= short_term, SUMPRODUCT($L100:$Q100, TRANSPOSE('Migration Matrix - vol'!C$65:C$70)), SUMPRODUCT($L100:$Q100, TRANSPOSE('Migration Matrix - vol'!C$77:C$82)))+$K100*($B101-1)*C101</f>
        <v>#REF!</v>
      </c>
      <c r="AC101" s="60" t="e" cm="1">
        <f t="array" ref="AC101" xml:space="preserve"> IF(($A101-$A$3) &lt;= short_term, SUMPRODUCT($L100:$Q100, TRANSPOSE('Migration Matrix - vol'!D$65:D$70)), SUMPRODUCT($L100:$Q100, TRANSPOSE('Migration Matrix - vol'!D$77:D$82)))+$K100*($B101-1)*D101</f>
        <v>#REF!</v>
      </c>
      <c r="AD101" s="60" t="e" cm="1">
        <f t="array" ref="AD101" xml:space="preserve"> IF(($A101-$A$3) &lt;= short_term, SUMPRODUCT($L100:$Q100, TRANSPOSE('Migration Matrix - vol'!E$65:E$70)), SUMPRODUCT($L100:$Q100, TRANSPOSE('Migration Matrix - vol'!E$77:E$82)))+$K100*($B101-1)*E101</f>
        <v>#REF!</v>
      </c>
      <c r="AE101" s="60" t="e" cm="1">
        <f t="array" ref="AE101" xml:space="preserve"> IF(($A101-$A$3) &lt;= short_term, SUMPRODUCT($L100:$Q100, TRANSPOSE('Migration Matrix - vol'!F$65:F$70)), SUMPRODUCT($L100:$Q100, TRANSPOSE('Migration Matrix - vol'!F$77:F$82)))+$K100*($B101-1)*F101</f>
        <v>#REF!</v>
      </c>
      <c r="AF101" s="60" t="e" cm="1">
        <f t="array" ref="AF101" xml:space="preserve"> IF(($A101-$A$3) &lt;= short_term, SUMPRODUCT($L100:$Q100, TRANSPOSE('Migration Matrix - vol'!G$65:G$70)), SUMPRODUCT($L100:$Q100, TRANSPOSE('Migration Matrix - vol'!G$77:G$82)))+$K100*($B101-1)*G101</f>
        <v>#REF!</v>
      </c>
      <c r="AG101" s="60" t="e" cm="1">
        <f t="array" ref="AG101" xml:space="preserve"> IF(($A101-$A$3) &lt;= short_term, SUMPRODUCT($L100:$Q100, TRANSPOSE('Migration Matrix - vol'!H$65:H$70)), SUMPRODUCT($L100:$Q100, TRANSPOSE('Migration Matrix - vol'!H$77:H$82)))+$K100*($B101-1)*H101</f>
        <v>#REF!</v>
      </c>
      <c r="AJ101" s="60" t="e" cm="1">
        <f t="array" ref="AJ101" xml:space="preserve"> L100* IF(($A101-$A$3) &lt;= short_term, 1-INDEX('Migration Matrix - vol'!$AF$65:$AK$70, RIGHT(AJ$2,1), RIGHT(AJ$2,1)), 1-INDEX('Migration Matrix - vol'!$AF$77:$AK$82, RIGHT(AJ$2,1), RIGHT(AJ$2,1)))</f>
        <v>#REF!</v>
      </c>
      <c r="AK101" s="60" t="e" cm="1">
        <f t="array" ref="AK101" xml:space="preserve"> M100* IF(($A101-$A$3) &lt;= short_term, 1-INDEX('Migration Matrix - vol'!$AF$65:$AK$70, RIGHT(AK$2,1), RIGHT(AK$2,1)), 1-INDEX('Migration Matrix - vol'!$AF$77:$AK$82, RIGHT(AK$2,1), RIGHT(AK$2,1)))</f>
        <v>#REF!</v>
      </c>
      <c r="AL101" s="60" t="e" cm="1">
        <f t="array" ref="AL101" xml:space="preserve"> N100* IF(($A101-$A$3) &lt;= short_term, 1-INDEX('Migration Matrix - vol'!$AF$65:$AK$70, RIGHT(AL$2,1), RIGHT(AL$2,1)), 1-INDEX('Migration Matrix - vol'!$AF$77:$AK$82, RIGHT(AL$2,1), RIGHT(AL$2,1)))</f>
        <v>#REF!</v>
      </c>
      <c r="AM101" s="60" t="e" cm="1">
        <f t="array" ref="AM101" xml:space="preserve"> O100* IF(($A101-$A$3) &lt;= short_term, 1-INDEX('Migration Matrix - vol'!$AF$65:$AK$70, RIGHT(AM$2,1), RIGHT(AM$2,1)), 1-INDEX('Migration Matrix - vol'!$AF$77:$AK$82, RIGHT(AM$2,1), RIGHT(AM$2,1)))</f>
        <v>#REF!</v>
      </c>
      <c r="AN101" s="60" t="e" cm="1">
        <f t="array" ref="AN101" xml:space="preserve"> P100* IF(($A101-$A$3) &lt;= short_term, 1-INDEX('Migration Matrix - vol'!$AF$65:$AK$70, RIGHT(AN$2,1), RIGHT(AN$2,1)), 1-INDEX('Migration Matrix - vol'!$AF$77:$AK$82, RIGHT(AN$2,1), RIGHT(AN$2,1)))</f>
        <v>#REF!</v>
      </c>
      <c r="AO101" s="60" t="e" cm="1">
        <f t="array" ref="AO101" xml:space="preserve"> Q100* IF(($A101-$A$3) &lt;= short_term, 1-INDEX('Migration Matrix - vol'!$AF$65:$AK$70, RIGHT(AO$2,1), RIGHT(AO$2,1)), 1-INDEX('Migration Matrix - vol'!$AF$77:$AK$82, RIGHT(AO$2,1), RIGHT(AO$2,1)))</f>
        <v>#REF!</v>
      </c>
      <c r="AP101" s="61" t="e">
        <f t="shared" si="14"/>
        <v>#REF!</v>
      </c>
      <c r="AR101" s="60" t="e" cm="1">
        <f t="array" ref="AR101" xml:space="preserve"> IF(($A101-$A$3) &lt;= short_term, SUMPRODUCT($L100:$Q100, TRANSPOSE('Migration Matrix - vol'!C$65:C$70)), SUMPRODUCT($L100:$Q100, TRANSPOSE('Migration Matrix - vol'!C$77:C$82)))</f>
        <v>#REF!</v>
      </c>
      <c r="AS101" s="60" t="e" cm="1">
        <f t="array" ref="AS101" xml:space="preserve"> IF(($A101-$A$3) &lt;= short_term, SUMPRODUCT($L100:$Q100, TRANSPOSE('Migration Matrix - vol'!D$65:D$70)), SUMPRODUCT($L100:$Q100, TRANSPOSE('Migration Matrix - vol'!D$77:D$82)))</f>
        <v>#REF!</v>
      </c>
      <c r="AT101" s="60" t="e" cm="1">
        <f t="array" ref="AT101" xml:space="preserve"> IF(($A101-$A$3) &lt;= short_term, SUMPRODUCT($L100:$Q100, TRANSPOSE('Migration Matrix - vol'!E$65:E$70)), SUMPRODUCT($L100:$Q100, TRANSPOSE('Migration Matrix - vol'!E$77:E$82)))</f>
        <v>#REF!</v>
      </c>
      <c r="AU101" s="60" t="e" cm="1">
        <f t="array" ref="AU101" xml:space="preserve"> IF(($A101-$A$3) &lt;= short_term, SUMPRODUCT($L100:$Q100, TRANSPOSE('Migration Matrix - vol'!F$65:F$70)), SUMPRODUCT($L100:$Q100, TRANSPOSE('Migration Matrix - vol'!F$77:F$82)))</f>
        <v>#REF!</v>
      </c>
      <c r="AV101" s="60" t="e" cm="1">
        <f t="array" ref="AV101" xml:space="preserve"> IF(($A101-$A$3) &lt;= short_term, SUMPRODUCT($L100:$Q100, TRANSPOSE('Migration Matrix - vol'!G$65:G$70)), SUMPRODUCT($L100:$Q100, TRANSPOSE('Migration Matrix - vol'!G$77:G$82)))</f>
        <v>#REF!</v>
      </c>
      <c r="AW101" s="60" t="e" cm="1">
        <f t="array" ref="AW101" xml:space="preserve"> IF(($A101-$A$3) &lt;= short_term, SUMPRODUCT($L100:$Q100, TRANSPOSE('Migration Matrix - vol'!H$65:H$70)), SUMPRODUCT($L100:$Q100, TRANSPOSE('Migration Matrix - vol'!H$77:H$82)))</f>
        <v>#REF!</v>
      </c>
    </row>
    <row r="102" spans="1:49">
      <c r="A102">
        <f t="shared" si="11"/>
        <v>2119</v>
      </c>
      <c r="B102" s="40" t="e">
        <f>Population!#REF!</f>
        <v>#REF!</v>
      </c>
      <c r="C102" s="2">
        <v>0.18</v>
      </c>
      <c r="D102" s="2">
        <v>0.15</v>
      </c>
      <c r="E102" s="2">
        <v>0.17</v>
      </c>
      <c r="F102" s="2">
        <v>0.18</v>
      </c>
      <c r="G102" s="2">
        <v>0.15</v>
      </c>
      <c r="H102" s="2">
        <v>0.17</v>
      </c>
      <c r="I102">
        <f t="shared" si="13"/>
        <v>0</v>
      </c>
      <c r="K102" s="52" t="e">
        <f>Population!#REF!</f>
        <v>#REF!</v>
      </c>
      <c r="L102" s="53" t="e" cm="1">
        <f t="array" ref="L102">IF(($A102-$A$3) &lt;= short_term, SUMPRODUCT($L101:$Q101, TRANSPOSE('Migration Matrix - vol'!AF$65:AF$70)), SUMPRODUCT($L101:$Q101, TRANSPOSE('Migration Matrix - vol'!AF$77:AF$82)))+$K101*($B102-1)*C102</f>
        <v>#REF!</v>
      </c>
      <c r="M102" s="53" t="e" cm="1">
        <f t="array" ref="M102">IF(($A102-$A$3) &lt;= short_term, SUMPRODUCT($L101:$Q101, TRANSPOSE('Migration Matrix - vol'!AG$65:AG$70)), SUMPRODUCT($L101:$Q101, TRANSPOSE('Migration Matrix - vol'!AG$77:AG$82)))+$K101*($B102-1)*D102</f>
        <v>#REF!</v>
      </c>
      <c r="N102" s="53" t="e" cm="1">
        <f t="array" ref="N102">IF(($A102-$A$3) &lt;= short_term, SUMPRODUCT($L101:$Q101, TRANSPOSE('Migration Matrix - vol'!AH$65:AH$70)), SUMPRODUCT($L101:$Q101, TRANSPOSE('Migration Matrix - vol'!AH$77:AH$82)))+$K101*($B102-1)*E102</f>
        <v>#REF!</v>
      </c>
      <c r="O102" s="53" t="e" cm="1">
        <f t="array" ref="O102">IF(($A102-$A$3) &lt;= short_term, SUMPRODUCT($L101:$Q101, TRANSPOSE('Migration Matrix - vol'!AI$65:AI$70)), SUMPRODUCT($L101:$Q101, TRANSPOSE('Migration Matrix - vol'!AI$77:AI$82)))+$K101*($B102-1)*F102</f>
        <v>#REF!</v>
      </c>
      <c r="P102" s="53" t="e" cm="1">
        <f t="array" ref="P102">IF(($A102-$A$3) &lt;= short_term, SUMPRODUCT($L101:$Q101, TRANSPOSE('Migration Matrix - vol'!AJ$65:AJ$70)), SUMPRODUCT($L101:$Q101, TRANSPOSE('Migration Matrix - vol'!AJ$77:AJ$82)))+$K101*($B102-1)*G102</f>
        <v>#REF!</v>
      </c>
      <c r="Q102" s="53" t="e" cm="1">
        <f t="array" ref="Q102">IF(($A102-$A$3) &lt;= short_term, SUMPRODUCT($L101:$Q101, TRANSPOSE('Migration Matrix - vol'!AK$65:AK$70)), SUMPRODUCT($L101:$Q101, TRANSPOSE('Migration Matrix - vol'!AK$77:AK$82)))+$K101*($B102-1)*H102</f>
        <v>#REF!</v>
      </c>
      <c r="R102" s="21" t="e">
        <f t="shared" si="15"/>
        <v>#REF!</v>
      </c>
      <c r="T102" s="40" t="e">
        <f t="shared" si="16"/>
        <v>#REF!</v>
      </c>
      <c r="U102" s="40" t="e">
        <f t="shared" si="17"/>
        <v>#REF!</v>
      </c>
      <c r="V102" s="40" t="e">
        <f t="shared" si="18"/>
        <v>#REF!</v>
      </c>
      <c r="W102" s="40" t="e">
        <f t="shared" si="18"/>
        <v>#REF!</v>
      </c>
      <c r="X102" s="40" t="e">
        <f t="shared" si="18"/>
        <v>#REF!</v>
      </c>
      <c r="Y102" s="40" t="e">
        <f t="shared" si="18"/>
        <v>#REF!</v>
      </c>
      <c r="AB102" s="60" t="e" cm="1">
        <f t="array" ref="AB102" xml:space="preserve"> IF(($A102-$A$3) &lt;= short_term, SUMPRODUCT($L101:$Q101, TRANSPOSE('Migration Matrix - vol'!C$65:C$70)), SUMPRODUCT($L101:$Q101, TRANSPOSE('Migration Matrix - vol'!C$77:C$82)))+$K101*($B102-1)*C102</f>
        <v>#REF!</v>
      </c>
      <c r="AC102" s="60" t="e" cm="1">
        <f t="array" ref="AC102" xml:space="preserve"> IF(($A102-$A$3) &lt;= short_term, SUMPRODUCT($L101:$Q101, TRANSPOSE('Migration Matrix - vol'!D$65:D$70)), SUMPRODUCT($L101:$Q101, TRANSPOSE('Migration Matrix - vol'!D$77:D$82)))+$K101*($B102-1)*D102</f>
        <v>#REF!</v>
      </c>
      <c r="AD102" s="60" t="e" cm="1">
        <f t="array" ref="AD102" xml:space="preserve"> IF(($A102-$A$3) &lt;= short_term, SUMPRODUCT($L101:$Q101, TRANSPOSE('Migration Matrix - vol'!E$65:E$70)), SUMPRODUCT($L101:$Q101, TRANSPOSE('Migration Matrix - vol'!E$77:E$82)))+$K101*($B102-1)*E102</f>
        <v>#REF!</v>
      </c>
      <c r="AE102" s="60" t="e" cm="1">
        <f t="array" ref="AE102" xml:space="preserve"> IF(($A102-$A$3) &lt;= short_term, SUMPRODUCT($L101:$Q101, TRANSPOSE('Migration Matrix - vol'!F$65:F$70)), SUMPRODUCT($L101:$Q101, TRANSPOSE('Migration Matrix - vol'!F$77:F$82)))+$K101*($B102-1)*F102</f>
        <v>#REF!</v>
      </c>
      <c r="AF102" s="60" t="e" cm="1">
        <f t="array" ref="AF102" xml:space="preserve"> IF(($A102-$A$3) &lt;= short_term, SUMPRODUCT($L101:$Q101, TRANSPOSE('Migration Matrix - vol'!G$65:G$70)), SUMPRODUCT($L101:$Q101, TRANSPOSE('Migration Matrix - vol'!G$77:G$82)))+$K101*($B102-1)*G102</f>
        <v>#REF!</v>
      </c>
      <c r="AG102" s="60" t="e" cm="1">
        <f t="array" ref="AG102" xml:space="preserve"> IF(($A102-$A$3) &lt;= short_term, SUMPRODUCT($L101:$Q101, TRANSPOSE('Migration Matrix - vol'!H$65:H$70)), SUMPRODUCT($L101:$Q101, TRANSPOSE('Migration Matrix - vol'!H$77:H$82)))+$K101*($B102-1)*H102</f>
        <v>#REF!</v>
      </c>
      <c r="AJ102" s="60" t="e" cm="1">
        <f t="array" ref="AJ102" xml:space="preserve"> L101* IF(($A102-$A$3) &lt;= short_term, 1-INDEX('Migration Matrix - vol'!$AF$65:$AK$70, RIGHT(AJ$2,1), RIGHT(AJ$2,1)), 1-INDEX('Migration Matrix - vol'!$AF$77:$AK$82, RIGHT(AJ$2,1), RIGHT(AJ$2,1)))</f>
        <v>#REF!</v>
      </c>
      <c r="AK102" s="60" t="e" cm="1">
        <f t="array" ref="AK102" xml:space="preserve"> M101* IF(($A102-$A$3) &lt;= short_term, 1-INDEX('Migration Matrix - vol'!$AF$65:$AK$70, RIGHT(AK$2,1), RIGHT(AK$2,1)), 1-INDEX('Migration Matrix - vol'!$AF$77:$AK$82, RIGHT(AK$2,1), RIGHT(AK$2,1)))</f>
        <v>#REF!</v>
      </c>
      <c r="AL102" s="60" t="e" cm="1">
        <f t="array" ref="AL102" xml:space="preserve"> N101* IF(($A102-$A$3) &lt;= short_term, 1-INDEX('Migration Matrix - vol'!$AF$65:$AK$70, RIGHT(AL$2,1), RIGHT(AL$2,1)), 1-INDEX('Migration Matrix - vol'!$AF$77:$AK$82, RIGHT(AL$2,1), RIGHT(AL$2,1)))</f>
        <v>#REF!</v>
      </c>
      <c r="AM102" s="60" t="e" cm="1">
        <f t="array" ref="AM102" xml:space="preserve"> O101* IF(($A102-$A$3) &lt;= short_term, 1-INDEX('Migration Matrix - vol'!$AF$65:$AK$70, RIGHT(AM$2,1), RIGHT(AM$2,1)), 1-INDEX('Migration Matrix - vol'!$AF$77:$AK$82, RIGHT(AM$2,1), RIGHT(AM$2,1)))</f>
        <v>#REF!</v>
      </c>
      <c r="AN102" s="60" t="e" cm="1">
        <f t="array" ref="AN102" xml:space="preserve"> P101* IF(($A102-$A$3) &lt;= short_term, 1-INDEX('Migration Matrix - vol'!$AF$65:$AK$70, RIGHT(AN$2,1), RIGHT(AN$2,1)), 1-INDEX('Migration Matrix - vol'!$AF$77:$AK$82, RIGHT(AN$2,1), RIGHT(AN$2,1)))</f>
        <v>#REF!</v>
      </c>
      <c r="AO102" s="60" t="e" cm="1">
        <f t="array" ref="AO102" xml:space="preserve"> Q101* IF(($A102-$A$3) &lt;= short_term, 1-INDEX('Migration Matrix - vol'!$AF$65:$AK$70, RIGHT(AO$2,1), RIGHT(AO$2,1)), 1-INDEX('Migration Matrix - vol'!$AF$77:$AK$82, RIGHT(AO$2,1), RIGHT(AO$2,1)))</f>
        <v>#REF!</v>
      </c>
      <c r="AP102" s="61" t="e">
        <f t="shared" si="14"/>
        <v>#REF!</v>
      </c>
      <c r="AR102" s="60" t="e" cm="1">
        <f t="array" ref="AR102" xml:space="preserve"> IF(($A102-$A$3) &lt;= short_term, SUMPRODUCT($L101:$Q101, TRANSPOSE('Migration Matrix - vol'!C$65:C$70)), SUMPRODUCT($L101:$Q101, TRANSPOSE('Migration Matrix - vol'!C$77:C$82)))</f>
        <v>#REF!</v>
      </c>
      <c r="AS102" s="60" t="e" cm="1">
        <f t="array" ref="AS102" xml:space="preserve"> IF(($A102-$A$3) &lt;= short_term, SUMPRODUCT($L101:$Q101, TRANSPOSE('Migration Matrix - vol'!D$65:D$70)), SUMPRODUCT($L101:$Q101, TRANSPOSE('Migration Matrix - vol'!D$77:D$82)))</f>
        <v>#REF!</v>
      </c>
      <c r="AT102" s="60" t="e" cm="1">
        <f t="array" ref="AT102" xml:space="preserve"> IF(($A102-$A$3) &lt;= short_term, SUMPRODUCT($L101:$Q101, TRANSPOSE('Migration Matrix - vol'!E$65:E$70)), SUMPRODUCT($L101:$Q101, TRANSPOSE('Migration Matrix - vol'!E$77:E$82)))</f>
        <v>#REF!</v>
      </c>
      <c r="AU102" s="60" t="e" cm="1">
        <f t="array" ref="AU102" xml:space="preserve"> IF(($A102-$A$3) &lt;= short_term, SUMPRODUCT($L101:$Q101, TRANSPOSE('Migration Matrix - vol'!F$65:F$70)), SUMPRODUCT($L101:$Q101, TRANSPOSE('Migration Matrix - vol'!F$77:F$82)))</f>
        <v>#REF!</v>
      </c>
      <c r="AV102" s="60" t="e" cm="1">
        <f t="array" ref="AV102" xml:space="preserve"> IF(($A102-$A$3) &lt;= short_term, SUMPRODUCT($L101:$Q101, TRANSPOSE('Migration Matrix - vol'!G$65:G$70)), SUMPRODUCT($L101:$Q101, TRANSPOSE('Migration Matrix - vol'!G$77:G$82)))</f>
        <v>#REF!</v>
      </c>
      <c r="AW102" s="60" t="e" cm="1">
        <f t="array" ref="AW102" xml:space="preserve"> IF(($A102-$A$3) &lt;= short_term, SUMPRODUCT($L101:$Q101, TRANSPOSE('Migration Matrix - vol'!H$65:H$70)), SUMPRODUCT($L101:$Q101, TRANSPOSE('Migration Matrix - vol'!H$77:H$82)))</f>
        <v>#REF!</v>
      </c>
    </row>
    <row r="103" spans="1:49">
      <c r="A103">
        <f t="shared" si="11"/>
        <v>2120</v>
      </c>
      <c r="B103" s="40" t="e">
        <f>Population!#REF!</f>
        <v>#REF!</v>
      </c>
      <c r="C103" s="2">
        <v>0.18</v>
      </c>
      <c r="D103" s="2">
        <v>0.15</v>
      </c>
      <c r="E103" s="2">
        <v>0.17</v>
      </c>
      <c r="F103" s="2">
        <v>0.18</v>
      </c>
      <c r="G103" s="2">
        <v>0.15</v>
      </c>
      <c r="H103" s="2">
        <v>0.17</v>
      </c>
      <c r="I103">
        <f t="shared" si="13"/>
        <v>0</v>
      </c>
      <c r="K103" s="52" t="e">
        <f>Population!#REF!</f>
        <v>#REF!</v>
      </c>
      <c r="L103" s="53" t="e" cm="1">
        <f t="array" ref="L103">IF(($A103-$A$3) &lt;= short_term, SUMPRODUCT($L102:$Q102, TRANSPOSE('Migration Matrix - vol'!AF$65:AF$70)), SUMPRODUCT($L102:$Q102, TRANSPOSE('Migration Matrix - vol'!AF$77:AF$82)))+$K102*($B103-1)*C103</f>
        <v>#REF!</v>
      </c>
      <c r="M103" s="53" t="e" cm="1">
        <f t="array" ref="M103">IF(($A103-$A$3) &lt;= short_term, SUMPRODUCT($L102:$Q102, TRANSPOSE('Migration Matrix - vol'!AG$65:AG$70)), SUMPRODUCT($L102:$Q102, TRANSPOSE('Migration Matrix - vol'!AG$77:AG$82)))+$K102*($B103-1)*D103</f>
        <v>#REF!</v>
      </c>
      <c r="N103" s="53" t="e" cm="1">
        <f t="array" ref="N103">IF(($A103-$A$3) &lt;= short_term, SUMPRODUCT($L102:$Q102, TRANSPOSE('Migration Matrix - vol'!AH$65:AH$70)), SUMPRODUCT($L102:$Q102, TRANSPOSE('Migration Matrix - vol'!AH$77:AH$82)))+$K102*($B103-1)*E103</f>
        <v>#REF!</v>
      </c>
      <c r="O103" s="53" t="e" cm="1">
        <f t="array" ref="O103">IF(($A103-$A$3) &lt;= short_term, SUMPRODUCT($L102:$Q102, TRANSPOSE('Migration Matrix - vol'!AI$65:AI$70)), SUMPRODUCT($L102:$Q102, TRANSPOSE('Migration Matrix - vol'!AI$77:AI$82)))+$K102*($B103-1)*F103</f>
        <v>#REF!</v>
      </c>
      <c r="P103" s="53" t="e" cm="1">
        <f t="array" ref="P103">IF(($A103-$A$3) &lt;= short_term, SUMPRODUCT($L102:$Q102, TRANSPOSE('Migration Matrix - vol'!AJ$65:AJ$70)), SUMPRODUCT($L102:$Q102, TRANSPOSE('Migration Matrix - vol'!AJ$77:AJ$82)))+$K102*($B103-1)*G103</f>
        <v>#REF!</v>
      </c>
      <c r="Q103" s="53" t="e" cm="1">
        <f t="array" ref="Q103">IF(($A103-$A$3) &lt;= short_term, SUMPRODUCT($L102:$Q102, TRANSPOSE('Migration Matrix - vol'!AK$65:AK$70)), SUMPRODUCT($L102:$Q102, TRANSPOSE('Migration Matrix - vol'!AK$77:AK$82)))+$K102*($B103-1)*H103</f>
        <v>#REF!</v>
      </c>
      <c r="R103" s="21" t="e">
        <f t="shared" si="15"/>
        <v>#REF!</v>
      </c>
      <c r="T103" s="40" t="e">
        <f t="shared" si="16"/>
        <v>#REF!</v>
      </c>
      <c r="U103" s="40" t="e">
        <f t="shared" si="17"/>
        <v>#REF!</v>
      </c>
      <c r="V103" s="40" t="e">
        <f t="shared" si="18"/>
        <v>#REF!</v>
      </c>
      <c r="W103" s="40" t="e">
        <f t="shared" si="18"/>
        <v>#REF!</v>
      </c>
      <c r="X103" s="40" t="e">
        <f t="shared" si="18"/>
        <v>#REF!</v>
      </c>
      <c r="Y103" s="40" t="e">
        <f t="shared" si="18"/>
        <v>#REF!</v>
      </c>
      <c r="AB103" s="60" t="e" cm="1">
        <f t="array" ref="AB103" xml:space="preserve"> IF(($A103-$A$3) &lt;= short_term, SUMPRODUCT($L102:$Q102, TRANSPOSE('Migration Matrix - vol'!C$65:C$70)), SUMPRODUCT($L102:$Q102, TRANSPOSE('Migration Matrix - vol'!C$77:C$82)))+$K102*($B103-1)*C103</f>
        <v>#REF!</v>
      </c>
      <c r="AC103" s="60" t="e" cm="1">
        <f t="array" ref="AC103" xml:space="preserve"> IF(($A103-$A$3) &lt;= short_term, SUMPRODUCT($L102:$Q102, TRANSPOSE('Migration Matrix - vol'!D$65:D$70)), SUMPRODUCT($L102:$Q102, TRANSPOSE('Migration Matrix - vol'!D$77:D$82)))+$K102*($B103-1)*D103</f>
        <v>#REF!</v>
      </c>
      <c r="AD103" s="60" t="e" cm="1">
        <f t="array" ref="AD103" xml:space="preserve"> IF(($A103-$A$3) &lt;= short_term, SUMPRODUCT($L102:$Q102, TRANSPOSE('Migration Matrix - vol'!E$65:E$70)), SUMPRODUCT($L102:$Q102, TRANSPOSE('Migration Matrix - vol'!E$77:E$82)))+$K102*($B103-1)*E103</f>
        <v>#REF!</v>
      </c>
      <c r="AE103" s="60" t="e" cm="1">
        <f t="array" ref="AE103" xml:space="preserve"> IF(($A103-$A$3) &lt;= short_term, SUMPRODUCT($L102:$Q102, TRANSPOSE('Migration Matrix - vol'!F$65:F$70)), SUMPRODUCT($L102:$Q102, TRANSPOSE('Migration Matrix - vol'!F$77:F$82)))+$K102*($B103-1)*F103</f>
        <v>#REF!</v>
      </c>
      <c r="AF103" s="60" t="e" cm="1">
        <f t="array" ref="AF103" xml:space="preserve"> IF(($A103-$A$3) &lt;= short_term, SUMPRODUCT($L102:$Q102, TRANSPOSE('Migration Matrix - vol'!G$65:G$70)), SUMPRODUCT($L102:$Q102, TRANSPOSE('Migration Matrix - vol'!G$77:G$82)))+$K102*($B103-1)*G103</f>
        <v>#REF!</v>
      </c>
      <c r="AG103" s="60" t="e" cm="1">
        <f t="array" ref="AG103" xml:space="preserve"> IF(($A103-$A$3) &lt;= short_term, SUMPRODUCT($L102:$Q102, TRANSPOSE('Migration Matrix - vol'!H$65:H$70)), SUMPRODUCT($L102:$Q102, TRANSPOSE('Migration Matrix - vol'!H$77:H$82)))+$K102*($B103-1)*H103</f>
        <v>#REF!</v>
      </c>
      <c r="AJ103" s="60" t="e" cm="1">
        <f t="array" ref="AJ103" xml:space="preserve"> L102* IF(($A103-$A$3) &lt;= short_term, 1-INDEX('Migration Matrix - vol'!$AF$65:$AK$70, RIGHT(AJ$2,1), RIGHT(AJ$2,1)), 1-INDEX('Migration Matrix - vol'!$AF$77:$AK$82, RIGHT(AJ$2,1), RIGHT(AJ$2,1)))</f>
        <v>#REF!</v>
      </c>
      <c r="AK103" s="60" t="e" cm="1">
        <f t="array" ref="AK103" xml:space="preserve"> M102* IF(($A103-$A$3) &lt;= short_term, 1-INDEX('Migration Matrix - vol'!$AF$65:$AK$70, RIGHT(AK$2,1), RIGHT(AK$2,1)), 1-INDEX('Migration Matrix - vol'!$AF$77:$AK$82, RIGHT(AK$2,1), RIGHT(AK$2,1)))</f>
        <v>#REF!</v>
      </c>
      <c r="AL103" s="60" t="e" cm="1">
        <f t="array" ref="AL103" xml:space="preserve"> N102* IF(($A103-$A$3) &lt;= short_term, 1-INDEX('Migration Matrix - vol'!$AF$65:$AK$70, RIGHT(AL$2,1), RIGHT(AL$2,1)), 1-INDEX('Migration Matrix - vol'!$AF$77:$AK$82, RIGHT(AL$2,1), RIGHT(AL$2,1)))</f>
        <v>#REF!</v>
      </c>
      <c r="AM103" s="60" t="e" cm="1">
        <f t="array" ref="AM103" xml:space="preserve"> O102* IF(($A103-$A$3) &lt;= short_term, 1-INDEX('Migration Matrix - vol'!$AF$65:$AK$70, RIGHT(AM$2,1), RIGHT(AM$2,1)), 1-INDEX('Migration Matrix - vol'!$AF$77:$AK$82, RIGHT(AM$2,1), RIGHT(AM$2,1)))</f>
        <v>#REF!</v>
      </c>
      <c r="AN103" s="60" t="e" cm="1">
        <f t="array" ref="AN103" xml:space="preserve"> P102* IF(($A103-$A$3) &lt;= short_term, 1-INDEX('Migration Matrix - vol'!$AF$65:$AK$70, RIGHT(AN$2,1), RIGHT(AN$2,1)), 1-INDEX('Migration Matrix - vol'!$AF$77:$AK$82, RIGHT(AN$2,1), RIGHT(AN$2,1)))</f>
        <v>#REF!</v>
      </c>
      <c r="AO103" s="60" t="e" cm="1">
        <f t="array" ref="AO103" xml:space="preserve"> Q102* IF(($A103-$A$3) &lt;= short_term, 1-INDEX('Migration Matrix - vol'!$AF$65:$AK$70, RIGHT(AO$2,1), RIGHT(AO$2,1)), 1-INDEX('Migration Matrix - vol'!$AF$77:$AK$82, RIGHT(AO$2,1), RIGHT(AO$2,1)))</f>
        <v>#REF!</v>
      </c>
      <c r="AP103" s="61" t="e">
        <f t="shared" si="14"/>
        <v>#REF!</v>
      </c>
      <c r="AR103" s="60" t="e" cm="1">
        <f t="array" ref="AR103" xml:space="preserve"> IF(($A103-$A$3) &lt;= short_term, SUMPRODUCT($L102:$Q102, TRANSPOSE('Migration Matrix - vol'!C$65:C$70)), SUMPRODUCT($L102:$Q102, TRANSPOSE('Migration Matrix - vol'!C$77:C$82)))</f>
        <v>#REF!</v>
      </c>
      <c r="AS103" s="60" t="e" cm="1">
        <f t="array" ref="AS103" xml:space="preserve"> IF(($A103-$A$3) &lt;= short_term, SUMPRODUCT($L102:$Q102, TRANSPOSE('Migration Matrix - vol'!D$65:D$70)), SUMPRODUCT($L102:$Q102, TRANSPOSE('Migration Matrix - vol'!D$77:D$82)))</f>
        <v>#REF!</v>
      </c>
      <c r="AT103" s="60" t="e" cm="1">
        <f t="array" ref="AT103" xml:space="preserve"> IF(($A103-$A$3) &lt;= short_term, SUMPRODUCT($L102:$Q102, TRANSPOSE('Migration Matrix - vol'!E$65:E$70)), SUMPRODUCT($L102:$Q102, TRANSPOSE('Migration Matrix - vol'!E$77:E$82)))</f>
        <v>#REF!</v>
      </c>
      <c r="AU103" s="60" t="e" cm="1">
        <f t="array" ref="AU103" xml:space="preserve"> IF(($A103-$A$3) &lt;= short_term, SUMPRODUCT($L102:$Q102, TRANSPOSE('Migration Matrix - vol'!F$65:F$70)), SUMPRODUCT($L102:$Q102, TRANSPOSE('Migration Matrix - vol'!F$77:F$82)))</f>
        <v>#REF!</v>
      </c>
      <c r="AV103" s="60" t="e" cm="1">
        <f t="array" ref="AV103" xml:space="preserve"> IF(($A103-$A$3) &lt;= short_term, SUMPRODUCT($L102:$Q102, TRANSPOSE('Migration Matrix - vol'!G$65:G$70)), SUMPRODUCT($L102:$Q102, TRANSPOSE('Migration Matrix - vol'!G$77:G$82)))</f>
        <v>#REF!</v>
      </c>
      <c r="AW103" s="60" t="e" cm="1">
        <f t="array" ref="AW103" xml:space="preserve"> IF(($A103-$A$3) &lt;= short_term, SUMPRODUCT($L102:$Q102, TRANSPOSE('Migration Matrix - vol'!H$65:H$70)), SUMPRODUCT($L102:$Q102, TRANSPOSE('Migration Matrix - vol'!H$77:H$82)))</f>
        <v>#REF!</v>
      </c>
    </row>
    <row r="104" spans="1:49">
      <c r="A104">
        <f t="shared" si="11"/>
        <v>2121</v>
      </c>
      <c r="B104" s="40" t="e">
        <f>Population!#REF!</f>
        <v>#REF!</v>
      </c>
      <c r="C104" s="2">
        <v>0.18</v>
      </c>
      <c r="D104" s="2">
        <v>0.15</v>
      </c>
      <c r="E104" s="2">
        <v>0.17</v>
      </c>
      <c r="F104" s="2">
        <v>0.18</v>
      </c>
      <c r="G104" s="2">
        <v>0.15</v>
      </c>
      <c r="H104" s="2">
        <v>0.17</v>
      </c>
      <c r="I104">
        <f t="shared" si="13"/>
        <v>0</v>
      </c>
      <c r="K104" s="52" t="e">
        <f>Population!#REF!</f>
        <v>#REF!</v>
      </c>
      <c r="L104" s="53" t="e" cm="1">
        <f t="array" ref="L104">IF(($A104-$A$3) &lt;= short_term, SUMPRODUCT($L103:$Q103, TRANSPOSE('Migration Matrix - vol'!AF$65:AF$70)), SUMPRODUCT($L103:$Q103, TRANSPOSE('Migration Matrix - vol'!AF$77:AF$82)))+$K103*($B104-1)*C104</f>
        <v>#REF!</v>
      </c>
      <c r="M104" s="53" t="e" cm="1">
        <f t="array" ref="M104">IF(($A104-$A$3) &lt;= short_term, SUMPRODUCT($L103:$Q103, TRANSPOSE('Migration Matrix - vol'!AG$65:AG$70)), SUMPRODUCT($L103:$Q103, TRANSPOSE('Migration Matrix - vol'!AG$77:AG$82)))+$K103*($B104-1)*D104</f>
        <v>#REF!</v>
      </c>
      <c r="N104" s="53" t="e" cm="1">
        <f t="array" ref="N104">IF(($A104-$A$3) &lt;= short_term, SUMPRODUCT($L103:$Q103, TRANSPOSE('Migration Matrix - vol'!AH$65:AH$70)), SUMPRODUCT($L103:$Q103, TRANSPOSE('Migration Matrix - vol'!AH$77:AH$82)))+$K103*($B104-1)*E104</f>
        <v>#REF!</v>
      </c>
      <c r="O104" s="53" t="e" cm="1">
        <f t="array" ref="O104">IF(($A104-$A$3) &lt;= short_term, SUMPRODUCT($L103:$Q103, TRANSPOSE('Migration Matrix - vol'!AI$65:AI$70)), SUMPRODUCT($L103:$Q103, TRANSPOSE('Migration Matrix - vol'!AI$77:AI$82)))+$K103*($B104-1)*F104</f>
        <v>#REF!</v>
      </c>
      <c r="P104" s="53" t="e" cm="1">
        <f t="array" ref="P104">IF(($A104-$A$3) &lt;= short_term, SUMPRODUCT($L103:$Q103, TRANSPOSE('Migration Matrix - vol'!AJ$65:AJ$70)), SUMPRODUCT($L103:$Q103, TRANSPOSE('Migration Matrix - vol'!AJ$77:AJ$82)))+$K103*($B104-1)*G104</f>
        <v>#REF!</v>
      </c>
      <c r="Q104" s="53" t="e" cm="1">
        <f t="array" ref="Q104">IF(($A104-$A$3) &lt;= short_term, SUMPRODUCT($L103:$Q103, TRANSPOSE('Migration Matrix - vol'!AK$65:AK$70)), SUMPRODUCT($L103:$Q103, TRANSPOSE('Migration Matrix - vol'!AK$77:AK$82)))+$K103*($B104-1)*H104</f>
        <v>#REF!</v>
      </c>
      <c r="R104" s="21" t="e">
        <f t="shared" si="15"/>
        <v>#REF!</v>
      </c>
      <c r="T104" s="40" t="e">
        <f t="shared" si="16"/>
        <v>#REF!</v>
      </c>
      <c r="U104" s="40" t="e">
        <f t="shared" si="17"/>
        <v>#REF!</v>
      </c>
      <c r="V104" s="40" t="e">
        <f t="shared" si="18"/>
        <v>#REF!</v>
      </c>
      <c r="W104" s="40" t="e">
        <f t="shared" si="18"/>
        <v>#REF!</v>
      </c>
      <c r="X104" s="40" t="e">
        <f t="shared" si="18"/>
        <v>#REF!</v>
      </c>
      <c r="Y104" s="40" t="e">
        <f t="shared" si="18"/>
        <v>#REF!</v>
      </c>
      <c r="AB104" s="60" t="e" cm="1">
        <f t="array" ref="AB104" xml:space="preserve"> IF(($A104-$A$3) &lt;= short_term, SUMPRODUCT($L103:$Q103, TRANSPOSE('Migration Matrix - vol'!C$65:C$70)), SUMPRODUCT($L103:$Q103, TRANSPOSE('Migration Matrix - vol'!C$77:C$82)))+$K103*($B104-1)*C104</f>
        <v>#REF!</v>
      </c>
      <c r="AC104" s="60" t="e" cm="1">
        <f t="array" ref="AC104" xml:space="preserve"> IF(($A104-$A$3) &lt;= short_term, SUMPRODUCT($L103:$Q103, TRANSPOSE('Migration Matrix - vol'!D$65:D$70)), SUMPRODUCT($L103:$Q103, TRANSPOSE('Migration Matrix - vol'!D$77:D$82)))+$K103*($B104-1)*D104</f>
        <v>#REF!</v>
      </c>
      <c r="AD104" s="60" t="e" cm="1">
        <f t="array" ref="AD104" xml:space="preserve"> IF(($A104-$A$3) &lt;= short_term, SUMPRODUCT($L103:$Q103, TRANSPOSE('Migration Matrix - vol'!E$65:E$70)), SUMPRODUCT($L103:$Q103, TRANSPOSE('Migration Matrix - vol'!E$77:E$82)))+$K103*($B104-1)*E104</f>
        <v>#REF!</v>
      </c>
      <c r="AE104" s="60" t="e" cm="1">
        <f t="array" ref="AE104" xml:space="preserve"> IF(($A104-$A$3) &lt;= short_term, SUMPRODUCT($L103:$Q103, TRANSPOSE('Migration Matrix - vol'!F$65:F$70)), SUMPRODUCT($L103:$Q103, TRANSPOSE('Migration Matrix - vol'!F$77:F$82)))+$K103*($B104-1)*F104</f>
        <v>#REF!</v>
      </c>
      <c r="AF104" s="60" t="e" cm="1">
        <f t="array" ref="AF104" xml:space="preserve"> IF(($A104-$A$3) &lt;= short_term, SUMPRODUCT($L103:$Q103, TRANSPOSE('Migration Matrix - vol'!G$65:G$70)), SUMPRODUCT($L103:$Q103, TRANSPOSE('Migration Matrix - vol'!G$77:G$82)))+$K103*($B104-1)*G104</f>
        <v>#REF!</v>
      </c>
      <c r="AG104" s="60" t="e" cm="1">
        <f t="array" ref="AG104" xml:space="preserve"> IF(($A104-$A$3) &lt;= short_term, SUMPRODUCT($L103:$Q103, TRANSPOSE('Migration Matrix - vol'!H$65:H$70)), SUMPRODUCT($L103:$Q103, TRANSPOSE('Migration Matrix - vol'!H$77:H$82)))+$K103*($B104-1)*H104</f>
        <v>#REF!</v>
      </c>
      <c r="AJ104" s="60" t="e" cm="1">
        <f t="array" ref="AJ104" xml:space="preserve"> L103* IF(($A104-$A$3) &lt;= short_term, 1-INDEX('Migration Matrix - vol'!$AF$65:$AK$70, RIGHT(AJ$2,1), RIGHT(AJ$2,1)), 1-INDEX('Migration Matrix - vol'!$AF$77:$AK$82, RIGHT(AJ$2,1), RIGHT(AJ$2,1)))</f>
        <v>#REF!</v>
      </c>
      <c r="AK104" s="60" t="e" cm="1">
        <f t="array" ref="AK104" xml:space="preserve"> M103* IF(($A104-$A$3) &lt;= short_term, 1-INDEX('Migration Matrix - vol'!$AF$65:$AK$70, RIGHT(AK$2,1), RIGHT(AK$2,1)), 1-INDEX('Migration Matrix - vol'!$AF$77:$AK$82, RIGHT(AK$2,1), RIGHT(AK$2,1)))</f>
        <v>#REF!</v>
      </c>
      <c r="AL104" s="60" t="e" cm="1">
        <f t="array" ref="AL104" xml:space="preserve"> N103* IF(($A104-$A$3) &lt;= short_term, 1-INDEX('Migration Matrix - vol'!$AF$65:$AK$70, RIGHT(AL$2,1), RIGHT(AL$2,1)), 1-INDEX('Migration Matrix - vol'!$AF$77:$AK$82, RIGHT(AL$2,1), RIGHT(AL$2,1)))</f>
        <v>#REF!</v>
      </c>
      <c r="AM104" s="60" t="e" cm="1">
        <f t="array" ref="AM104" xml:space="preserve"> O103* IF(($A104-$A$3) &lt;= short_term, 1-INDEX('Migration Matrix - vol'!$AF$65:$AK$70, RIGHT(AM$2,1), RIGHT(AM$2,1)), 1-INDEX('Migration Matrix - vol'!$AF$77:$AK$82, RIGHT(AM$2,1), RIGHT(AM$2,1)))</f>
        <v>#REF!</v>
      </c>
      <c r="AN104" s="60" t="e" cm="1">
        <f t="array" ref="AN104" xml:space="preserve"> P103* IF(($A104-$A$3) &lt;= short_term, 1-INDEX('Migration Matrix - vol'!$AF$65:$AK$70, RIGHT(AN$2,1), RIGHT(AN$2,1)), 1-INDEX('Migration Matrix - vol'!$AF$77:$AK$82, RIGHT(AN$2,1), RIGHT(AN$2,1)))</f>
        <v>#REF!</v>
      </c>
      <c r="AO104" s="60" t="e" cm="1">
        <f t="array" ref="AO104" xml:space="preserve"> Q103* IF(($A104-$A$3) &lt;= short_term, 1-INDEX('Migration Matrix - vol'!$AF$65:$AK$70, RIGHT(AO$2,1), RIGHT(AO$2,1)), 1-INDEX('Migration Matrix - vol'!$AF$77:$AK$82, RIGHT(AO$2,1), RIGHT(AO$2,1)))</f>
        <v>#REF!</v>
      </c>
      <c r="AP104" s="61" t="e">
        <f t="shared" si="14"/>
        <v>#REF!</v>
      </c>
      <c r="AR104" s="60" t="e" cm="1">
        <f t="array" ref="AR104" xml:space="preserve"> IF(($A104-$A$3) &lt;= short_term, SUMPRODUCT($L103:$Q103, TRANSPOSE('Migration Matrix - vol'!C$65:C$70)), SUMPRODUCT($L103:$Q103, TRANSPOSE('Migration Matrix - vol'!C$77:C$82)))</f>
        <v>#REF!</v>
      </c>
      <c r="AS104" s="60" t="e" cm="1">
        <f t="array" ref="AS104" xml:space="preserve"> IF(($A104-$A$3) &lt;= short_term, SUMPRODUCT($L103:$Q103, TRANSPOSE('Migration Matrix - vol'!D$65:D$70)), SUMPRODUCT($L103:$Q103, TRANSPOSE('Migration Matrix - vol'!D$77:D$82)))</f>
        <v>#REF!</v>
      </c>
      <c r="AT104" s="60" t="e" cm="1">
        <f t="array" ref="AT104" xml:space="preserve"> IF(($A104-$A$3) &lt;= short_term, SUMPRODUCT($L103:$Q103, TRANSPOSE('Migration Matrix - vol'!E$65:E$70)), SUMPRODUCT($L103:$Q103, TRANSPOSE('Migration Matrix - vol'!E$77:E$82)))</f>
        <v>#REF!</v>
      </c>
      <c r="AU104" s="60" t="e" cm="1">
        <f t="array" ref="AU104" xml:space="preserve"> IF(($A104-$A$3) &lt;= short_term, SUMPRODUCT($L103:$Q103, TRANSPOSE('Migration Matrix - vol'!F$65:F$70)), SUMPRODUCT($L103:$Q103, TRANSPOSE('Migration Matrix - vol'!F$77:F$82)))</f>
        <v>#REF!</v>
      </c>
      <c r="AV104" s="60" t="e" cm="1">
        <f t="array" ref="AV104" xml:space="preserve"> IF(($A104-$A$3) &lt;= short_term, SUMPRODUCT($L103:$Q103, TRANSPOSE('Migration Matrix - vol'!G$65:G$70)), SUMPRODUCT($L103:$Q103, TRANSPOSE('Migration Matrix - vol'!G$77:G$82)))</f>
        <v>#REF!</v>
      </c>
      <c r="AW104" s="60" t="e" cm="1">
        <f t="array" ref="AW104" xml:space="preserve"> IF(($A104-$A$3) &lt;= short_term, SUMPRODUCT($L103:$Q103, TRANSPOSE('Migration Matrix - vol'!H$65:H$70)), SUMPRODUCT($L103:$Q103, TRANSPOSE('Migration Matrix - vol'!H$77:H$82)))</f>
        <v>#REF!</v>
      </c>
    </row>
    <row r="105" spans="1:49">
      <c r="A105">
        <f t="shared" si="11"/>
        <v>2122</v>
      </c>
      <c r="B105" s="40" t="e">
        <f>Population!#REF!</f>
        <v>#REF!</v>
      </c>
      <c r="C105" s="2">
        <v>0.18</v>
      </c>
      <c r="D105" s="2">
        <v>0.15</v>
      </c>
      <c r="E105" s="2">
        <v>0.17</v>
      </c>
      <c r="F105" s="2">
        <v>0.18</v>
      </c>
      <c r="G105" s="2">
        <v>0.15</v>
      </c>
      <c r="H105" s="2">
        <v>0.17</v>
      </c>
      <c r="I105">
        <f t="shared" si="13"/>
        <v>0</v>
      </c>
      <c r="K105" s="52" t="e">
        <f>Population!#REF!</f>
        <v>#REF!</v>
      </c>
      <c r="L105" s="53" t="e" cm="1">
        <f t="array" ref="L105">IF(($A105-$A$3) &lt;= short_term, SUMPRODUCT($L104:$Q104, TRANSPOSE('Migration Matrix - vol'!AF$65:AF$70)), SUMPRODUCT($L104:$Q104, TRANSPOSE('Migration Matrix - vol'!AF$77:AF$82)))+$K104*($B105-1)*C105</f>
        <v>#REF!</v>
      </c>
      <c r="M105" s="53" t="e" cm="1">
        <f t="array" ref="M105">IF(($A105-$A$3) &lt;= short_term, SUMPRODUCT($L104:$Q104, TRANSPOSE('Migration Matrix - vol'!AG$65:AG$70)), SUMPRODUCT($L104:$Q104, TRANSPOSE('Migration Matrix - vol'!AG$77:AG$82)))+$K104*($B105-1)*D105</f>
        <v>#REF!</v>
      </c>
      <c r="N105" s="53" t="e" cm="1">
        <f t="array" ref="N105">IF(($A105-$A$3) &lt;= short_term, SUMPRODUCT($L104:$Q104, TRANSPOSE('Migration Matrix - vol'!AH$65:AH$70)), SUMPRODUCT($L104:$Q104, TRANSPOSE('Migration Matrix - vol'!AH$77:AH$82)))+$K104*($B105-1)*E105</f>
        <v>#REF!</v>
      </c>
      <c r="O105" s="53" t="e" cm="1">
        <f t="array" ref="O105">IF(($A105-$A$3) &lt;= short_term, SUMPRODUCT($L104:$Q104, TRANSPOSE('Migration Matrix - vol'!AI$65:AI$70)), SUMPRODUCT($L104:$Q104, TRANSPOSE('Migration Matrix - vol'!AI$77:AI$82)))+$K104*($B105-1)*F105</f>
        <v>#REF!</v>
      </c>
      <c r="P105" s="53" t="e" cm="1">
        <f t="array" ref="P105">IF(($A105-$A$3) &lt;= short_term, SUMPRODUCT($L104:$Q104, TRANSPOSE('Migration Matrix - vol'!AJ$65:AJ$70)), SUMPRODUCT($L104:$Q104, TRANSPOSE('Migration Matrix - vol'!AJ$77:AJ$82)))+$K104*($B105-1)*G105</f>
        <v>#REF!</v>
      </c>
      <c r="Q105" s="53" t="e" cm="1">
        <f t="array" ref="Q105">IF(($A105-$A$3) &lt;= short_term, SUMPRODUCT($L104:$Q104, TRANSPOSE('Migration Matrix - vol'!AK$65:AK$70)), SUMPRODUCT($L104:$Q104, TRANSPOSE('Migration Matrix - vol'!AK$77:AK$82)))+$K104*($B105-1)*H105</f>
        <v>#REF!</v>
      </c>
      <c r="R105" s="21" t="e">
        <f t="shared" si="15"/>
        <v>#REF!</v>
      </c>
      <c r="T105" s="40" t="e">
        <f t="shared" si="16"/>
        <v>#REF!</v>
      </c>
      <c r="U105" s="40" t="e">
        <f t="shared" si="17"/>
        <v>#REF!</v>
      </c>
      <c r="V105" s="40" t="e">
        <f t="shared" si="18"/>
        <v>#REF!</v>
      </c>
      <c r="W105" s="40" t="e">
        <f t="shared" si="18"/>
        <v>#REF!</v>
      </c>
      <c r="X105" s="40" t="e">
        <f t="shared" si="18"/>
        <v>#REF!</v>
      </c>
      <c r="Y105" s="40" t="e">
        <f t="shared" si="18"/>
        <v>#REF!</v>
      </c>
      <c r="AB105" s="60" t="e" cm="1">
        <f t="array" ref="AB105" xml:space="preserve"> IF(($A105-$A$3) &lt;= short_term, SUMPRODUCT($L104:$Q104, TRANSPOSE('Migration Matrix - vol'!C$65:C$70)), SUMPRODUCT($L104:$Q104, TRANSPOSE('Migration Matrix - vol'!C$77:C$82)))+$K104*($B105-1)*C105</f>
        <v>#REF!</v>
      </c>
      <c r="AC105" s="60" t="e" cm="1">
        <f t="array" ref="AC105" xml:space="preserve"> IF(($A105-$A$3) &lt;= short_term, SUMPRODUCT($L104:$Q104, TRANSPOSE('Migration Matrix - vol'!D$65:D$70)), SUMPRODUCT($L104:$Q104, TRANSPOSE('Migration Matrix - vol'!D$77:D$82)))+$K104*($B105-1)*D105</f>
        <v>#REF!</v>
      </c>
      <c r="AD105" s="60" t="e" cm="1">
        <f t="array" ref="AD105" xml:space="preserve"> IF(($A105-$A$3) &lt;= short_term, SUMPRODUCT($L104:$Q104, TRANSPOSE('Migration Matrix - vol'!E$65:E$70)), SUMPRODUCT($L104:$Q104, TRANSPOSE('Migration Matrix - vol'!E$77:E$82)))+$K104*($B105-1)*E105</f>
        <v>#REF!</v>
      </c>
      <c r="AE105" s="60" t="e" cm="1">
        <f t="array" ref="AE105" xml:space="preserve"> IF(($A105-$A$3) &lt;= short_term, SUMPRODUCT($L104:$Q104, TRANSPOSE('Migration Matrix - vol'!F$65:F$70)), SUMPRODUCT($L104:$Q104, TRANSPOSE('Migration Matrix - vol'!F$77:F$82)))+$K104*($B105-1)*F105</f>
        <v>#REF!</v>
      </c>
      <c r="AF105" s="60" t="e" cm="1">
        <f t="array" ref="AF105" xml:space="preserve"> IF(($A105-$A$3) &lt;= short_term, SUMPRODUCT($L104:$Q104, TRANSPOSE('Migration Matrix - vol'!G$65:G$70)), SUMPRODUCT($L104:$Q104, TRANSPOSE('Migration Matrix - vol'!G$77:G$82)))+$K104*($B105-1)*G105</f>
        <v>#REF!</v>
      </c>
      <c r="AG105" s="60" t="e" cm="1">
        <f t="array" ref="AG105" xml:space="preserve"> IF(($A105-$A$3) &lt;= short_term, SUMPRODUCT($L104:$Q104, TRANSPOSE('Migration Matrix - vol'!H$65:H$70)), SUMPRODUCT($L104:$Q104, TRANSPOSE('Migration Matrix - vol'!H$77:H$82)))+$K104*($B105-1)*H105</f>
        <v>#REF!</v>
      </c>
      <c r="AJ105" s="60" t="e" cm="1">
        <f t="array" ref="AJ105" xml:space="preserve"> L104* IF(($A105-$A$3) &lt;= short_term, 1-INDEX('Migration Matrix - vol'!$AF$65:$AK$70, RIGHT(AJ$2,1), RIGHT(AJ$2,1)), 1-INDEX('Migration Matrix - vol'!$AF$77:$AK$82, RIGHT(AJ$2,1), RIGHT(AJ$2,1)))</f>
        <v>#REF!</v>
      </c>
      <c r="AK105" s="60" t="e" cm="1">
        <f t="array" ref="AK105" xml:space="preserve"> M104* IF(($A105-$A$3) &lt;= short_term, 1-INDEX('Migration Matrix - vol'!$AF$65:$AK$70, RIGHT(AK$2,1), RIGHT(AK$2,1)), 1-INDEX('Migration Matrix - vol'!$AF$77:$AK$82, RIGHT(AK$2,1), RIGHT(AK$2,1)))</f>
        <v>#REF!</v>
      </c>
      <c r="AL105" s="60" t="e" cm="1">
        <f t="array" ref="AL105" xml:space="preserve"> N104* IF(($A105-$A$3) &lt;= short_term, 1-INDEX('Migration Matrix - vol'!$AF$65:$AK$70, RIGHT(AL$2,1), RIGHT(AL$2,1)), 1-INDEX('Migration Matrix - vol'!$AF$77:$AK$82, RIGHT(AL$2,1), RIGHT(AL$2,1)))</f>
        <v>#REF!</v>
      </c>
      <c r="AM105" s="60" t="e" cm="1">
        <f t="array" ref="AM105" xml:space="preserve"> O104* IF(($A105-$A$3) &lt;= short_term, 1-INDEX('Migration Matrix - vol'!$AF$65:$AK$70, RIGHT(AM$2,1), RIGHT(AM$2,1)), 1-INDEX('Migration Matrix - vol'!$AF$77:$AK$82, RIGHT(AM$2,1), RIGHT(AM$2,1)))</f>
        <v>#REF!</v>
      </c>
      <c r="AN105" s="60" t="e" cm="1">
        <f t="array" ref="AN105" xml:space="preserve"> P104* IF(($A105-$A$3) &lt;= short_term, 1-INDEX('Migration Matrix - vol'!$AF$65:$AK$70, RIGHT(AN$2,1), RIGHT(AN$2,1)), 1-INDEX('Migration Matrix - vol'!$AF$77:$AK$82, RIGHT(AN$2,1), RIGHT(AN$2,1)))</f>
        <v>#REF!</v>
      </c>
      <c r="AO105" s="60" t="e" cm="1">
        <f t="array" ref="AO105" xml:space="preserve"> Q104* IF(($A105-$A$3) &lt;= short_term, 1-INDEX('Migration Matrix - vol'!$AF$65:$AK$70, RIGHT(AO$2,1), RIGHT(AO$2,1)), 1-INDEX('Migration Matrix - vol'!$AF$77:$AK$82, RIGHT(AO$2,1), RIGHT(AO$2,1)))</f>
        <v>#REF!</v>
      </c>
      <c r="AP105" s="61" t="e">
        <f t="shared" si="14"/>
        <v>#REF!</v>
      </c>
      <c r="AR105" s="60" t="e" cm="1">
        <f t="array" ref="AR105" xml:space="preserve"> IF(($A105-$A$3) &lt;= short_term, SUMPRODUCT($L104:$Q104, TRANSPOSE('Migration Matrix - vol'!C$65:C$70)), SUMPRODUCT($L104:$Q104, TRANSPOSE('Migration Matrix - vol'!C$77:C$82)))</f>
        <v>#REF!</v>
      </c>
      <c r="AS105" s="60" t="e" cm="1">
        <f t="array" ref="AS105" xml:space="preserve"> IF(($A105-$A$3) &lt;= short_term, SUMPRODUCT($L104:$Q104, TRANSPOSE('Migration Matrix - vol'!D$65:D$70)), SUMPRODUCT($L104:$Q104, TRANSPOSE('Migration Matrix - vol'!D$77:D$82)))</f>
        <v>#REF!</v>
      </c>
      <c r="AT105" s="60" t="e" cm="1">
        <f t="array" ref="AT105" xml:space="preserve"> IF(($A105-$A$3) &lt;= short_term, SUMPRODUCT($L104:$Q104, TRANSPOSE('Migration Matrix - vol'!E$65:E$70)), SUMPRODUCT($L104:$Q104, TRANSPOSE('Migration Matrix - vol'!E$77:E$82)))</f>
        <v>#REF!</v>
      </c>
      <c r="AU105" s="60" t="e" cm="1">
        <f t="array" ref="AU105" xml:space="preserve"> IF(($A105-$A$3) &lt;= short_term, SUMPRODUCT($L104:$Q104, TRANSPOSE('Migration Matrix - vol'!F$65:F$70)), SUMPRODUCT($L104:$Q104, TRANSPOSE('Migration Matrix - vol'!F$77:F$82)))</f>
        <v>#REF!</v>
      </c>
      <c r="AV105" s="60" t="e" cm="1">
        <f t="array" ref="AV105" xml:space="preserve"> IF(($A105-$A$3) &lt;= short_term, SUMPRODUCT($L104:$Q104, TRANSPOSE('Migration Matrix - vol'!G$65:G$70)), SUMPRODUCT($L104:$Q104, TRANSPOSE('Migration Matrix - vol'!G$77:G$82)))</f>
        <v>#REF!</v>
      </c>
      <c r="AW105" s="60" t="e" cm="1">
        <f t="array" ref="AW105" xml:space="preserve"> IF(($A105-$A$3) &lt;= short_term, SUMPRODUCT($L104:$Q104, TRANSPOSE('Migration Matrix - vol'!H$65:H$70)), SUMPRODUCT($L104:$Q104, TRANSPOSE('Migration Matrix - vol'!H$77:H$82)))</f>
        <v>#REF!</v>
      </c>
    </row>
    <row r="106" spans="1:49">
      <c r="A106">
        <f t="shared" si="11"/>
        <v>2123</v>
      </c>
      <c r="B106" s="40" t="e">
        <f>Population!#REF!</f>
        <v>#REF!</v>
      </c>
      <c r="C106" s="2">
        <v>0.18</v>
      </c>
      <c r="D106" s="2">
        <v>0.15</v>
      </c>
      <c r="E106" s="2">
        <v>0.17</v>
      </c>
      <c r="F106" s="2">
        <v>0.18</v>
      </c>
      <c r="G106" s="2">
        <v>0.15</v>
      </c>
      <c r="H106" s="2">
        <v>0.17</v>
      </c>
      <c r="I106">
        <f t="shared" si="13"/>
        <v>0</v>
      </c>
      <c r="K106" s="52" t="e">
        <f>Population!#REF!</f>
        <v>#REF!</v>
      </c>
      <c r="L106" s="53" t="e" cm="1">
        <f t="array" ref="L106">IF(($A106-$A$3) &lt;= short_term, SUMPRODUCT($L105:$Q105, TRANSPOSE('Migration Matrix - vol'!AF$65:AF$70)), SUMPRODUCT($L105:$Q105, TRANSPOSE('Migration Matrix - vol'!AF$77:AF$82)))+$K105*($B106-1)*C106</f>
        <v>#REF!</v>
      </c>
      <c r="M106" s="53" t="e" cm="1">
        <f t="array" ref="M106">IF(($A106-$A$3) &lt;= short_term, SUMPRODUCT($L105:$Q105, TRANSPOSE('Migration Matrix - vol'!AG$65:AG$70)), SUMPRODUCT($L105:$Q105, TRANSPOSE('Migration Matrix - vol'!AG$77:AG$82)))+$K105*($B106-1)*D106</f>
        <v>#REF!</v>
      </c>
      <c r="N106" s="53" t="e" cm="1">
        <f t="array" ref="N106">IF(($A106-$A$3) &lt;= short_term, SUMPRODUCT($L105:$Q105, TRANSPOSE('Migration Matrix - vol'!AH$65:AH$70)), SUMPRODUCT($L105:$Q105, TRANSPOSE('Migration Matrix - vol'!AH$77:AH$82)))+$K105*($B106-1)*E106</f>
        <v>#REF!</v>
      </c>
      <c r="O106" s="53" t="e" cm="1">
        <f t="array" ref="O106">IF(($A106-$A$3) &lt;= short_term, SUMPRODUCT($L105:$Q105, TRANSPOSE('Migration Matrix - vol'!AI$65:AI$70)), SUMPRODUCT($L105:$Q105, TRANSPOSE('Migration Matrix - vol'!AI$77:AI$82)))+$K105*($B106-1)*F106</f>
        <v>#REF!</v>
      </c>
      <c r="P106" s="53" t="e" cm="1">
        <f t="array" ref="P106">IF(($A106-$A$3) &lt;= short_term, SUMPRODUCT($L105:$Q105, TRANSPOSE('Migration Matrix - vol'!AJ$65:AJ$70)), SUMPRODUCT($L105:$Q105, TRANSPOSE('Migration Matrix - vol'!AJ$77:AJ$82)))+$K105*($B106-1)*G106</f>
        <v>#REF!</v>
      </c>
      <c r="Q106" s="53" t="e" cm="1">
        <f t="array" ref="Q106">IF(($A106-$A$3) &lt;= short_term, SUMPRODUCT($L105:$Q105, TRANSPOSE('Migration Matrix - vol'!AK$65:AK$70)), SUMPRODUCT($L105:$Q105, TRANSPOSE('Migration Matrix - vol'!AK$77:AK$82)))+$K105*($B106-1)*H106</f>
        <v>#REF!</v>
      </c>
      <c r="R106" s="21" t="e">
        <f t="shared" si="15"/>
        <v>#REF!</v>
      </c>
      <c r="T106" s="40" t="e">
        <f t="shared" si="16"/>
        <v>#REF!</v>
      </c>
      <c r="U106" s="40" t="e">
        <f t="shared" si="17"/>
        <v>#REF!</v>
      </c>
      <c r="V106" s="40" t="e">
        <f t="shared" si="18"/>
        <v>#REF!</v>
      </c>
      <c r="W106" s="40" t="e">
        <f t="shared" si="18"/>
        <v>#REF!</v>
      </c>
      <c r="X106" s="40" t="e">
        <f t="shared" si="18"/>
        <v>#REF!</v>
      </c>
      <c r="Y106" s="40" t="e">
        <f t="shared" si="18"/>
        <v>#REF!</v>
      </c>
      <c r="AB106" s="60" t="e" cm="1">
        <f t="array" ref="AB106" xml:space="preserve"> IF(($A106-$A$3) &lt;= short_term, SUMPRODUCT($L105:$Q105, TRANSPOSE('Migration Matrix - vol'!C$65:C$70)), SUMPRODUCT($L105:$Q105, TRANSPOSE('Migration Matrix - vol'!C$77:C$82)))+$K105*($B106-1)*C106</f>
        <v>#REF!</v>
      </c>
      <c r="AC106" s="60" t="e" cm="1">
        <f t="array" ref="AC106" xml:space="preserve"> IF(($A106-$A$3) &lt;= short_term, SUMPRODUCT($L105:$Q105, TRANSPOSE('Migration Matrix - vol'!D$65:D$70)), SUMPRODUCT($L105:$Q105, TRANSPOSE('Migration Matrix - vol'!D$77:D$82)))+$K105*($B106-1)*D106</f>
        <v>#REF!</v>
      </c>
      <c r="AD106" s="60" t="e" cm="1">
        <f t="array" ref="AD106" xml:space="preserve"> IF(($A106-$A$3) &lt;= short_term, SUMPRODUCT($L105:$Q105, TRANSPOSE('Migration Matrix - vol'!E$65:E$70)), SUMPRODUCT($L105:$Q105, TRANSPOSE('Migration Matrix - vol'!E$77:E$82)))+$K105*($B106-1)*E106</f>
        <v>#REF!</v>
      </c>
      <c r="AE106" s="60" t="e" cm="1">
        <f t="array" ref="AE106" xml:space="preserve"> IF(($A106-$A$3) &lt;= short_term, SUMPRODUCT($L105:$Q105, TRANSPOSE('Migration Matrix - vol'!F$65:F$70)), SUMPRODUCT($L105:$Q105, TRANSPOSE('Migration Matrix - vol'!F$77:F$82)))+$K105*($B106-1)*F106</f>
        <v>#REF!</v>
      </c>
      <c r="AF106" s="60" t="e" cm="1">
        <f t="array" ref="AF106" xml:space="preserve"> IF(($A106-$A$3) &lt;= short_term, SUMPRODUCT($L105:$Q105, TRANSPOSE('Migration Matrix - vol'!G$65:G$70)), SUMPRODUCT($L105:$Q105, TRANSPOSE('Migration Matrix - vol'!G$77:G$82)))+$K105*($B106-1)*G106</f>
        <v>#REF!</v>
      </c>
      <c r="AG106" s="60" t="e" cm="1">
        <f t="array" ref="AG106" xml:space="preserve"> IF(($A106-$A$3) &lt;= short_term, SUMPRODUCT($L105:$Q105, TRANSPOSE('Migration Matrix - vol'!H$65:H$70)), SUMPRODUCT($L105:$Q105, TRANSPOSE('Migration Matrix - vol'!H$77:H$82)))+$K105*($B106-1)*H106</f>
        <v>#REF!</v>
      </c>
      <c r="AJ106" s="60" t="e" cm="1">
        <f t="array" ref="AJ106" xml:space="preserve"> L105* IF(($A106-$A$3) &lt;= short_term, 1-INDEX('Migration Matrix - vol'!$AF$65:$AK$70, RIGHT(AJ$2,1), RIGHT(AJ$2,1)), 1-INDEX('Migration Matrix - vol'!$AF$77:$AK$82, RIGHT(AJ$2,1), RIGHT(AJ$2,1)))</f>
        <v>#REF!</v>
      </c>
      <c r="AK106" s="60" t="e" cm="1">
        <f t="array" ref="AK106" xml:space="preserve"> M105* IF(($A106-$A$3) &lt;= short_term, 1-INDEX('Migration Matrix - vol'!$AF$65:$AK$70, RIGHT(AK$2,1), RIGHT(AK$2,1)), 1-INDEX('Migration Matrix - vol'!$AF$77:$AK$82, RIGHT(AK$2,1), RIGHT(AK$2,1)))</f>
        <v>#REF!</v>
      </c>
      <c r="AL106" s="60" t="e" cm="1">
        <f t="array" ref="AL106" xml:space="preserve"> N105* IF(($A106-$A$3) &lt;= short_term, 1-INDEX('Migration Matrix - vol'!$AF$65:$AK$70, RIGHT(AL$2,1), RIGHT(AL$2,1)), 1-INDEX('Migration Matrix - vol'!$AF$77:$AK$82, RIGHT(AL$2,1), RIGHT(AL$2,1)))</f>
        <v>#REF!</v>
      </c>
      <c r="AM106" s="60" t="e" cm="1">
        <f t="array" ref="AM106" xml:space="preserve"> O105* IF(($A106-$A$3) &lt;= short_term, 1-INDEX('Migration Matrix - vol'!$AF$65:$AK$70, RIGHT(AM$2,1), RIGHT(AM$2,1)), 1-INDEX('Migration Matrix - vol'!$AF$77:$AK$82, RIGHT(AM$2,1), RIGHT(AM$2,1)))</f>
        <v>#REF!</v>
      </c>
      <c r="AN106" s="60" t="e" cm="1">
        <f t="array" ref="AN106" xml:space="preserve"> P105* IF(($A106-$A$3) &lt;= short_term, 1-INDEX('Migration Matrix - vol'!$AF$65:$AK$70, RIGHT(AN$2,1), RIGHT(AN$2,1)), 1-INDEX('Migration Matrix - vol'!$AF$77:$AK$82, RIGHT(AN$2,1), RIGHT(AN$2,1)))</f>
        <v>#REF!</v>
      </c>
      <c r="AO106" s="60" t="e" cm="1">
        <f t="array" ref="AO106" xml:space="preserve"> Q105* IF(($A106-$A$3) &lt;= short_term, 1-INDEX('Migration Matrix - vol'!$AF$65:$AK$70, RIGHT(AO$2,1), RIGHT(AO$2,1)), 1-INDEX('Migration Matrix - vol'!$AF$77:$AK$82, RIGHT(AO$2,1), RIGHT(AO$2,1)))</f>
        <v>#REF!</v>
      </c>
      <c r="AP106" s="61" t="e">
        <f t="shared" si="14"/>
        <v>#REF!</v>
      </c>
      <c r="AR106" s="60" t="e" cm="1">
        <f t="array" ref="AR106" xml:space="preserve"> IF(($A106-$A$3) &lt;= short_term, SUMPRODUCT($L105:$Q105, TRANSPOSE('Migration Matrix - vol'!C$65:C$70)), SUMPRODUCT($L105:$Q105, TRANSPOSE('Migration Matrix - vol'!C$77:C$82)))</f>
        <v>#REF!</v>
      </c>
      <c r="AS106" s="60" t="e" cm="1">
        <f t="array" ref="AS106" xml:space="preserve"> IF(($A106-$A$3) &lt;= short_term, SUMPRODUCT($L105:$Q105, TRANSPOSE('Migration Matrix - vol'!D$65:D$70)), SUMPRODUCT($L105:$Q105, TRANSPOSE('Migration Matrix - vol'!D$77:D$82)))</f>
        <v>#REF!</v>
      </c>
      <c r="AT106" s="60" t="e" cm="1">
        <f t="array" ref="AT106" xml:space="preserve"> IF(($A106-$A$3) &lt;= short_term, SUMPRODUCT($L105:$Q105, TRANSPOSE('Migration Matrix - vol'!E$65:E$70)), SUMPRODUCT($L105:$Q105, TRANSPOSE('Migration Matrix - vol'!E$77:E$82)))</f>
        <v>#REF!</v>
      </c>
      <c r="AU106" s="60" t="e" cm="1">
        <f t="array" ref="AU106" xml:space="preserve"> IF(($A106-$A$3) &lt;= short_term, SUMPRODUCT($L105:$Q105, TRANSPOSE('Migration Matrix - vol'!F$65:F$70)), SUMPRODUCT($L105:$Q105, TRANSPOSE('Migration Matrix - vol'!F$77:F$82)))</f>
        <v>#REF!</v>
      </c>
      <c r="AV106" s="60" t="e" cm="1">
        <f t="array" ref="AV106" xml:space="preserve"> IF(($A106-$A$3) &lt;= short_term, SUMPRODUCT($L105:$Q105, TRANSPOSE('Migration Matrix - vol'!G$65:G$70)), SUMPRODUCT($L105:$Q105, TRANSPOSE('Migration Matrix - vol'!G$77:G$82)))</f>
        <v>#REF!</v>
      </c>
      <c r="AW106" s="60" t="e" cm="1">
        <f t="array" ref="AW106" xml:space="preserve"> IF(($A106-$A$3) &lt;= short_term, SUMPRODUCT($L105:$Q105, TRANSPOSE('Migration Matrix - vol'!H$65:H$70)), SUMPRODUCT($L105:$Q105, TRANSPOSE('Migration Matrix - vol'!H$77:H$82)))</f>
        <v>#REF!</v>
      </c>
    </row>
    <row r="107" spans="1:49">
      <c r="A107">
        <f t="shared" si="11"/>
        <v>2124</v>
      </c>
      <c r="B107" s="40" t="e">
        <f>Population!#REF!</f>
        <v>#REF!</v>
      </c>
      <c r="C107" s="2">
        <v>0.18</v>
      </c>
      <c r="D107" s="2">
        <v>0.15</v>
      </c>
      <c r="E107" s="2">
        <v>0.17</v>
      </c>
      <c r="F107" s="2">
        <v>0.18</v>
      </c>
      <c r="G107" s="2">
        <v>0.15</v>
      </c>
      <c r="H107" s="2">
        <v>0.17</v>
      </c>
      <c r="I107">
        <f t="shared" si="13"/>
        <v>0</v>
      </c>
      <c r="K107" s="52" t="e">
        <f>Population!#REF!</f>
        <v>#REF!</v>
      </c>
      <c r="L107" s="53" t="e" cm="1">
        <f t="array" ref="L107">IF(($A107-$A$3) &lt;= short_term, SUMPRODUCT($L106:$Q106, TRANSPOSE('Migration Matrix - vol'!AF$65:AF$70)), SUMPRODUCT($L106:$Q106, TRANSPOSE('Migration Matrix - vol'!AF$77:AF$82)))+$K106*($B107-1)*C107</f>
        <v>#REF!</v>
      </c>
      <c r="M107" s="53" t="e" cm="1">
        <f t="array" ref="M107">IF(($A107-$A$3) &lt;= short_term, SUMPRODUCT($L106:$Q106, TRANSPOSE('Migration Matrix - vol'!AG$65:AG$70)), SUMPRODUCT($L106:$Q106, TRANSPOSE('Migration Matrix - vol'!AG$77:AG$82)))+$K106*($B107-1)*D107</f>
        <v>#REF!</v>
      </c>
      <c r="N107" s="53" t="e" cm="1">
        <f t="array" ref="N107">IF(($A107-$A$3) &lt;= short_term, SUMPRODUCT($L106:$Q106, TRANSPOSE('Migration Matrix - vol'!AH$65:AH$70)), SUMPRODUCT($L106:$Q106, TRANSPOSE('Migration Matrix - vol'!AH$77:AH$82)))+$K106*($B107-1)*E107</f>
        <v>#REF!</v>
      </c>
      <c r="O107" s="53" t="e" cm="1">
        <f t="array" ref="O107">IF(($A107-$A$3) &lt;= short_term, SUMPRODUCT($L106:$Q106, TRANSPOSE('Migration Matrix - vol'!AI$65:AI$70)), SUMPRODUCT($L106:$Q106, TRANSPOSE('Migration Matrix - vol'!AI$77:AI$82)))+$K106*($B107-1)*F107</f>
        <v>#REF!</v>
      </c>
      <c r="P107" s="53" t="e" cm="1">
        <f t="array" ref="P107">IF(($A107-$A$3) &lt;= short_term, SUMPRODUCT($L106:$Q106, TRANSPOSE('Migration Matrix - vol'!AJ$65:AJ$70)), SUMPRODUCT($L106:$Q106, TRANSPOSE('Migration Matrix - vol'!AJ$77:AJ$82)))+$K106*($B107-1)*G107</f>
        <v>#REF!</v>
      </c>
      <c r="Q107" s="53" t="e" cm="1">
        <f t="array" ref="Q107">IF(($A107-$A$3) &lt;= short_term, SUMPRODUCT($L106:$Q106, TRANSPOSE('Migration Matrix - vol'!AK$65:AK$70)), SUMPRODUCT($L106:$Q106, TRANSPOSE('Migration Matrix - vol'!AK$77:AK$82)))+$K106*($B107-1)*H107</f>
        <v>#REF!</v>
      </c>
      <c r="R107" s="21" t="e">
        <f t="shared" si="15"/>
        <v>#REF!</v>
      </c>
      <c r="T107" s="40" t="e">
        <f t="shared" si="16"/>
        <v>#REF!</v>
      </c>
      <c r="U107" s="40" t="e">
        <f t="shared" si="17"/>
        <v>#REF!</v>
      </c>
      <c r="V107" s="40" t="e">
        <f t="shared" si="18"/>
        <v>#REF!</v>
      </c>
      <c r="W107" s="40" t="e">
        <f t="shared" si="18"/>
        <v>#REF!</v>
      </c>
      <c r="X107" s="40" t="e">
        <f t="shared" si="18"/>
        <v>#REF!</v>
      </c>
      <c r="Y107" s="40" t="e">
        <f t="shared" si="18"/>
        <v>#REF!</v>
      </c>
      <c r="AB107" s="60" t="e" cm="1">
        <f t="array" ref="AB107" xml:space="preserve"> IF(($A107-$A$3) &lt;= short_term, SUMPRODUCT($L106:$Q106, TRANSPOSE('Migration Matrix - vol'!C$65:C$70)), SUMPRODUCT($L106:$Q106, TRANSPOSE('Migration Matrix - vol'!C$77:C$82)))+$K106*($B107-1)*C107</f>
        <v>#REF!</v>
      </c>
      <c r="AC107" s="60" t="e" cm="1">
        <f t="array" ref="AC107" xml:space="preserve"> IF(($A107-$A$3) &lt;= short_term, SUMPRODUCT($L106:$Q106, TRANSPOSE('Migration Matrix - vol'!D$65:D$70)), SUMPRODUCT($L106:$Q106, TRANSPOSE('Migration Matrix - vol'!D$77:D$82)))+$K106*($B107-1)*D107</f>
        <v>#REF!</v>
      </c>
      <c r="AD107" s="60" t="e" cm="1">
        <f t="array" ref="AD107" xml:space="preserve"> IF(($A107-$A$3) &lt;= short_term, SUMPRODUCT($L106:$Q106, TRANSPOSE('Migration Matrix - vol'!E$65:E$70)), SUMPRODUCT($L106:$Q106, TRANSPOSE('Migration Matrix - vol'!E$77:E$82)))+$K106*($B107-1)*E107</f>
        <v>#REF!</v>
      </c>
      <c r="AE107" s="60" t="e" cm="1">
        <f t="array" ref="AE107" xml:space="preserve"> IF(($A107-$A$3) &lt;= short_term, SUMPRODUCT($L106:$Q106, TRANSPOSE('Migration Matrix - vol'!F$65:F$70)), SUMPRODUCT($L106:$Q106, TRANSPOSE('Migration Matrix - vol'!F$77:F$82)))+$K106*($B107-1)*F107</f>
        <v>#REF!</v>
      </c>
      <c r="AF107" s="60" t="e" cm="1">
        <f t="array" ref="AF107" xml:space="preserve"> IF(($A107-$A$3) &lt;= short_term, SUMPRODUCT($L106:$Q106, TRANSPOSE('Migration Matrix - vol'!G$65:G$70)), SUMPRODUCT($L106:$Q106, TRANSPOSE('Migration Matrix - vol'!G$77:G$82)))+$K106*($B107-1)*G107</f>
        <v>#REF!</v>
      </c>
      <c r="AG107" s="60" t="e" cm="1">
        <f t="array" ref="AG107" xml:space="preserve"> IF(($A107-$A$3) &lt;= short_term, SUMPRODUCT($L106:$Q106, TRANSPOSE('Migration Matrix - vol'!H$65:H$70)), SUMPRODUCT($L106:$Q106, TRANSPOSE('Migration Matrix - vol'!H$77:H$82)))+$K106*($B107-1)*H107</f>
        <v>#REF!</v>
      </c>
      <c r="AJ107" s="60" t="e" cm="1">
        <f t="array" ref="AJ107" xml:space="preserve"> L106* IF(($A107-$A$3) &lt;= short_term, 1-INDEX('Migration Matrix - vol'!$AF$65:$AK$70, RIGHT(AJ$2,1), RIGHT(AJ$2,1)), 1-INDEX('Migration Matrix - vol'!$AF$77:$AK$82, RIGHT(AJ$2,1), RIGHT(AJ$2,1)))</f>
        <v>#REF!</v>
      </c>
      <c r="AK107" s="60" t="e" cm="1">
        <f t="array" ref="AK107" xml:space="preserve"> M106* IF(($A107-$A$3) &lt;= short_term, 1-INDEX('Migration Matrix - vol'!$AF$65:$AK$70, RIGHT(AK$2,1), RIGHT(AK$2,1)), 1-INDEX('Migration Matrix - vol'!$AF$77:$AK$82, RIGHT(AK$2,1), RIGHT(AK$2,1)))</f>
        <v>#REF!</v>
      </c>
      <c r="AL107" s="60" t="e" cm="1">
        <f t="array" ref="AL107" xml:space="preserve"> N106* IF(($A107-$A$3) &lt;= short_term, 1-INDEX('Migration Matrix - vol'!$AF$65:$AK$70, RIGHT(AL$2,1), RIGHT(AL$2,1)), 1-INDEX('Migration Matrix - vol'!$AF$77:$AK$82, RIGHT(AL$2,1), RIGHT(AL$2,1)))</f>
        <v>#REF!</v>
      </c>
      <c r="AM107" s="60" t="e" cm="1">
        <f t="array" ref="AM107" xml:space="preserve"> O106* IF(($A107-$A$3) &lt;= short_term, 1-INDEX('Migration Matrix - vol'!$AF$65:$AK$70, RIGHT(AM$2,1), RIGHT(AM$2,1)), 1-INDEX('Migration Matrix - vol'!$AF$77:$AK$82, RIGHT(AM$2,1), RIGHT(AM$2,1)))</f>
        <v>#REF!</v>
      </c>
      <c r="AN107" s="60" t="e" cm="1">
        <f t="array" ref="AN107" xml:space="preserve"> P106* IF(($A107-$A$3) &lt;= short_term, 1-INDEX('Migration Matrix - vol'!$AF$65:$AK$70, RIGHT(AN$2,1), RIGHT(AN$2,1)), 1-INDEX('Migration Matrix - vol'!$AF$77:$AK$82, RIGHT(AN$2,1), RIGHT(AN$2,1)))</f>
        <v>#REF!</v>
      </c>
      <c r="AO107" s="60" t="e" cm="1">
        <f t="array" ref="AO107" xml:space="preserve"> Q106* IF(($A107-$A$3) &lt;= short_term, 1-INDEX('Migration Matrix - vol'!$AF$65:$AK$70, RIGHT(AO$2,1), RIGHT(AO$2,1)), 1-INDEX('Migration Matrix - vol'!$AF$77:$AK$82, RIGHT(AO$2,1), RIGHT(AO$2,1)))</f>
        <v>#REF!</v>
      </c>
      <c r="AP107" s="61" t="e">
        <f t="shared" si="14"/>
        <v>#REF!</v>
      </c>
      <c r="AR107" s="60" t="e" cm="1">
        <f t="array" ref="AR107" xml:space="preserve"> IF(($A107-$A$3) &lt;= short_term, SUMPRODUCT($L106:$Q106, TRANSPOSE('Migration Matrix - vol'!C$65:C$70)), SUMPRODUCT($L106:$Q106, TRANSPOSE('Migration Matrix - vol'!C$77:C$82)))</f>
        <v>#REF!</v>
      </c>
      <c r="AS107" s="60" t="e" cm="1">
        <f t="array" ref="AS107" xml:space="preserve"> IF(($A107-$A$3) &lt;= short_term, SUMPRODUCT($L106:$Q106, TRANSPOSE('Migration Matrix - vol'!D$65:D$70)), SUMPRODUCT($L106:$Q106, TRANSPOSE('Migration Matrix - vol'!D$77:D$82)))</f>
        <v>#REF!</v>
      </c>
      <c r="AT107" s="60" t="e" cm="1">
        <f t="array" ref="AT107" xml:space="preserve"> IF(($A107-$A$3) &lt;= short_term, SUMPRODUCT($L106:$Q106, TRANSPOSE('Migration Matrix - vol'!E$65:E$70)), SUMPRODUCT($L106:$Q106, TRANSPOSE('Migration Matrix - vol'!E$77:E$82)))</f>
        <v>#REF!</v>
      </c>
      <c r="AU107" s="60" t="e" cm="1">
        <f t="array" ref="AU107" xml:space="preserve"> IF(($A107-$A$3) &lt;= short_term, SUMPRODUCT($L106:$Q106, TRANSPOSE('Migration Matrix - vol'!F$65:F$70)), SUMPRODUCT($L106:$Q106, TRANSPOSE('Migration Matrix - vol'!F$77:F$82)))</f>
        <v>#REF!</v>
      </c>
      <c r="AV107" s="60" t="e" cm="1">
        <f t="array" ref="AV107" xml:space="preserve"> IF(($A107-$A$3) &lt;= short_term, SUMPRODUCT($L106:$Q106, TRANSPOSE('Migration Matrix - vol'!G$65:G$70)), SUMPRODUCT($L106:$Q106, TRANSPOSE('Migration Matrix - vol'!G$77:G$82)))</f>
        <v>#REF!</v>
      </c>
      <c r="AW107" s="60" t="e" cm="1">
        <f t="array" ref="AW107" xml:space="preserve"> IF(($A107-$A$3) &lt;= short_term, SUMPRODUCT($L106:$Q106, TRANSPOSE('Migration Matrix - vol'!H$65:H$70)), SUMPRODUCT($L106:$Q106, TRANSPOSE('Migration Matrix - vol'!H$77:H$82)))</f>
        <v>#REF!</v>
      </c>
    </row>
    <row r="108" spans="1:49">
      <c r="A108">
        <f t="shared" si="11"/>
        <v>2125</v>
      </c>
      <c r="B108" s="40" t="e">
        <f>Population!#REF!</f>
        <v>#REF!</v>
      </c>
      <c r="C108" s="2">
        <v>0.18</v>
      </c>
      <c r="D108" s="2">
        <v>0.15</v>
      </c>
      <c r="E108" s="2">
        <v>0.17</v>
      </c>
      <c r="F108" s="2">
        <v>0.18</v>
      </c>
      <c r="G108" s="2">
        <v>0.15</v>
      </c>
      <c r="H108" s="2">
        <v>0.17</v>
      </c>
      <c r="I108">
        <f t="shared" si="13"/>
        <v>0</v>
      </c>
      <c r="K108" s="52" t="e">
        <f>Population!#REF!</f>
        <v>#REF!</v>
      </c>
      <c r="L108" s="53" t="e" cm="1">
        <f t="array" ref="L108">IF(($A108-$A$3) &lt;= short_term, SUMPRODUCT($L107:$Q107, TRANSPOSE('Migration Matrix - vol'!AF$65:AF$70)), SUMPRODUCT($L107:$Q107, TRANSPOSE('Migration Matrix - vol'!AF$77:AF$82)))+$K107*($B108-1)*C108</f>
        <v>#REF!</v>
      </c>
      <c r="M108" s="53" t="e" cm="1">
        <f t="array" ref="M108">IF(($A108-$A$3) &lt;= short_term, SUMPRODUCT($L107:$Q107, TRANSPOSE('Migration Matrix - vol'!AG$65:AG$70)), SUMPRODUCT($L107:$Q107, TRANSPOSE('Migration Matrix - vol'!AG$77:AG$82)))+$K107*($B108-1)*D108</f>
        <v>#REF!</v>
      </c>
      <c r="N108" s="53" t="e" cm="1">
        <f t="array" ref="N108">IF(($A108-$A$3) &lt;= short_term, SUMPRODUCT($L107:$Q107, TRANSPOSE('Migration Matrix - vol'!AH$65:AH$70)), SUMPRODUCT($L107:$Q107, TRANSPOSE('Migration Matrix - vol'!AH$77:AH$82)))+$K107*($B108-1)*E108</f>
        <v>#REF!</v>
      </c>
      <c r="O108" s="53" t="e" cm="1">
        <f t="array" ref="O108">IF(($A108-$A$3) &lt;= short_term, SUMPRODUCT($L107:$Q107, TRANSPOSE('Migration Matrix - vol'!AI$65:AI$70)), SUMPRODUCT($L107:$Q107, TRANSPOSE('Migration Matrix - vol'!AI$77:AI$82)))+$K107*($B108-1)*F108</f>
        <v>#REF!</v>
      </c>
      <c r="P108" s="53" t="e" cm="1">
        <f t="array" ref="P108">IF(($A108-$A$3) &lt;= short_term, SUMPRODUCT($L107:$Q107, TRANSPOSE('Migration Matrix - vol'!AJ$65:AJ$70)), SUMPRODUCT($L107:$Q107, TRANSPOSE('Migration Matrix - vol'!AJ$77:AJ$82)))+$K107*($B108-1)*G108</f>
        <v>#REF!</v>
      </c>
      <c r="Q108" s="53" t="e" cm="1">
        <f t="array" ref="Q108">IF(($A108-$A$3) &lt;= short_term, SUMPRODUCT($L107:$Q107, TRANSPOSE('Migration Matrix - vol'!AK$65:AK$70)), SUMPRODUCT($L107:$Q107, TRANSPOSE('Migration Matrix - vol'!AK$77:AK$82)))+$K107*($B108-1)*H108</f>
        <v>#REF!</v>
      </c>
      <c r="R108" s="21" t="e">
        <f t="shared" si="15"/>
        <v>#REF!</v>
      </c>
      <c r="T108" s="40" t="e">
        <f t="shared" si="16"/>
        <v>#REF!</v>
      </c>
      <c r="U108" s="40" t="e">
        <f t="shared" si="17"/>
        <v>#REF!</v>
      </c>
      <c r="V108" s="40" t="e">
        <f t="shared" si="18"/>
        <v>#REF!</v>
      </c>
      <c r="W108" s="40" t="e">
        <f t="shared" si="18"/>
        <v>#REF!</v>
      </c>
      <c r="X108" s="40" t="e">
        <f t="shared" si="18"/>
        <v>#REF!</v>
      </c>
      <c r="Y108" s="40" t="e">
        <f t="shared" si="18"/>
        <v>#REF!</v>
      </c>
      <c r="AB108" s="60" t="e" cm="1">
        <f t="array" ref="AB108" xml:space="preserve"> IF(($A108-$A$3) &lt;= short_term, SUMPRODUCT($L107:$Q107, TRANSPOSE('Migration Matrix - vol'!C$65:C$70)), SUMPRODUCT($L107:$Q107, TRANSPOSE('Migration Matrix - vol'!C$77:C$82)))+$K107*($B108-1)*C108</f>
        <v>#REF!</v>
      </c>
      <c r="AC108" s="60" t="e" cm="1">
        <f t="array" ref="AC108" xml:space="preserve"> IF(($A108-$A$3) &lt;= short_term, SUMPRODUCT($L107:$Q107, TRANSPOSE('Migration Matrix - vol'!D$65:D$70)), SUMPRODUCT($L107:$Q107, TRANSPOSE('Migration Matrix - vol'!D$77:D$82)))+$K107*($B108-1)*D108</f>
        <v>#REF!</v>
      </c>
      <c r="AD108" s="60" t="e" cm="1">
        <f t="array" ref="AD108" xml:space="preserve"> IF(($A108-$A$3) &lt;= short_term, SUMPRODUCT($L107:$Q107, TRANSPOSE('Migration Matrix - vol'!E$65:E$70)), SUMPRODUCT($L107:$Q107, TRANSPOSE('Migration Matrix - vol'!E$77:E$82)))+$K107*($B108-1)*E108</f>
        <v>#REF!</v>
      </c>
      <c r="AE108" s="60" t="e" cm="1">
        <f t="array" ref="AE108" xml:space="preserve"> IF(($A108-$A$3) &lt;= short_term, SUMPRODUCT($L107:$Q107, TRANSPOSE('Migration Matrix - vol'!F$65:F$70)), SUMPRODUCT($L107:$Q107, TRANSPOSE('Migration Matrix - vol'!F$77:F$82)))+$K107*($B108-1)*F108</f>
        <v>#REF!</v>
      </c>
      <c r="AF108" s="60" t="e" cm="1">
        <f t="array" ref="AF108" xml:space="preserve"> IF(($A108-$A$3) &lt;= short_term, SUMPRODUCT($L107:$Q107, TRANSPOSE('Migration Matrix - vol'!G$65:G$70)), SUMPRODUCT($L107:$Q107, TRANSPOSE('Migration Matrix - vol'!G$77:G$82)))+$K107*($B108-1)*G108</f>
        <v>#REF!</v>
      </c>
      <c r="AG108" s="60" t="e" cm="1">
        <f t="array" ref="AG108" xml:space="preserve"> IF(($A108-$A$3) &lt;= short_term, SUMPRODUCT($L107:$Q107, TRANSPOSE('Migration Matrix - vol'!H$65:H$70)), SUMPRODUCT($L107:$Q107, TRANSPOSE('Migration Matrix - vol'!H$77:H$82)))+$K107*($B108-1)*H108</f>
        <v>#REF!</v>
      </c>
      <c r="AJ108" s="60" t="e" cm="1">
        <f t="array" ref="AJ108" xml:space="preserve"> L107* IF(($A108-$A$3) &lt;= short_term, 1-INDEX('Migration Matrix - vol'!$AF$65:$AK$70, RIGHT(AJ$2,1), RIGHT(AJ$2,1)), 1-INDEX('Migration Matrix - vol'!$AF$77:$AK$82, RIGHT(AJ$2,1), RIGHT(AJ$2,1)))</f>
        <v>#REF!</v>
      </c>
      <c r="AK108" s="60" t="e" cm="1">
        <f t="array" ref="AK108" xml:space="preserve"> M107* IF(($A108-$A$3) &lt;= short_term, 1-INDEX('Migration Matrix - vol'!$AF$65:$AK$70, RIGHT(AK$2,1), RIGHT(AK$2,1)), 1-INDEX('Migration Matrix - vol'!$AF$77:$AK$82, RIGHT(AK$2,1), RIGHT(AK$2,1)))</f>
        <v>#REF!</v>
      </c>
      <c r="AL108" s="60" t="e" cm="1">
        <f t="array" ref="AL108" xml:space="preserve"> N107* IF(($A108-$A$3) &lt;= short_term, 1-INDEX('Migration Matrix - vol'!$AF$65:$AK$70, RIGHT(AL$2,1), RIGHT(AL$2,1)), 1-INDEX('Migration Matrix - vol'!$AF$77:$AK$82, RIGHT(AL$2,1), RIGHT(AL$2,1)))</f>
        <v>#REF!</v>
      </c>
      <c r="AM108" s="60" t="e" cm="1">
        <f t="array" ref="AM108" xml:space="preserve"> O107* IF(($A108-$A$3) &lt;= short_term, 1-INDEX('Migration Matrix - vol'!$AF$65:$AK$70, RIGHT(AM$2,1), RIGHT(AM$2,1)), 1-INDEX('Migration Matrix - vol'!$AF$77:$AK$82, RIGHT(AM$2,1), RIGHT(AM$2,1)))</f>
        <v>#REF!</v>
      </c>
      <c r="AN108" s="60" t="e" cm="1">
        <f t="array" ref="AN108" xml:space="preserve"> P107* IF(($A108-$A$3) &lt;= short_term, 1-INDEX('Migration Matrix - vol'!$AF$65:$AK$70, RIGHT(AN$2,1), RIGHT(AN$2,1)), 1-INDEX('Migration Matrix - vol'!$AF$77:$AK$82, RIGHT(AN$2,1), RIGHT(AN$2,1)))</f>
        <v>#REF!</v>
      </c>
      <c r="AO108" s="60" t="e" cm="1">
        <f t="array" ref="AO108" xml:space="preserve"> Q107* IF(($A108-$A$3) &lt;= short_term, 1-INDEX('Migration Matrix - vol'!$AF$65:$AK$70, RIGHT(AO$2,1), RIGHT(AO$2,1)), 1-INDEX('Migration Matrix - vol'!$AF$77:$AK$82, RIGHT(AO$2,1), RIGHT(AO$2,1)))</f>
        <v>#REF!</v>
      </c>
      <c r="AP108" s="61" t="e">
        <f t="shared" si="14"/>
        <v>#REF!</v>
      </c>
      <c r="AR108" s="60" t="e" cm="1">
        <f t="array" ref="AR108" xml:space="preserve"> IF(($A108-$A$3) &lt;= short_term, SUMPRODUCT($L107:$Q107, TRANSPOSE('Migration Matrix - vol'!C$65:C$70)), SUMPRODUCT($L107:$Q107, TRANSPOSE('Migration Matrix - vol'!C$77:C$82)))</f>
        <v>#REF!</v>
      </c>
      <c r="AS108" s="60" t="e" cm="1">
        <f t="array" ref="AS108" xml:space="preserve"> IF(($A108-$A$3) &lt;= short_term, SUMPRODUCT($L107:$Q107, TRANSPOSE('Migration Matrix - vol'!D$65:D$70)), SUMPRODUCT($L107:$Q107, TRANSPOSE('Migration Matrix - vol'!D$77:D$82)))</f>
        <v>#REF!</v>
      </c>
      <c r="AT108" s="60" t="e" cm="1">
        <f t="array" ref="AT108" xml:space="preserve"> IF(($A108-$A$3) &lt;= short_term, SUMPRODUCT($L107:$Q107, TRANSPOSE('Migration Matrix - vol'!E$65:E$70)), SUMPRODUCT($L107:$Q107, TRANSPOSE('Migration Matrix - vol'!E$77:E$82)))</f>
        <v>#REF!</v>
      </c>
      <c r="AU108" s="60" t="e" cm="1">
        <f t="array" ref="AU108" xml:space="preserve"> IF(($A108-$A$3) &lt;= short_term, SUMPRODUCT($L107:$Q107, TRANSPOSE('Migration Matrix - vol'!F$65:F$70)), SUMPRODUCT($L107:$Q107, TRANSPOSE('Migration Matrix - vol'!F$77:F$82)))</f>
        <v>#REF!</v>
      </c>
      <c r="AV108" s="60" t="e" cm="1">
        <f t="array" ref="AV108" xml:space="preserve"> IF(($A108-$A$3) &lt;= short_term, SUMPRODUCT($L107:$Q107, TRANSPOSE('Migration Matrix - vol'!G$65:G$70)), SUMPRODUCT($L107:$Q107, TRANSPOSE('Migration Matrix - vol'!G$77:G$82)))</f>
        <v>#REF!</v>
      </c>
      <c r="AW108" s="60" t="e" cm="1">
        <f t="array" ref="AW108" xml:space="preserve"> IF(($A108-$A$3) &lt;= short_term, SUMPRODUCT($L107:$Q107, TRANSPOSE('Migration Matrix - vol'!H$65:H$70)), SUMPRODUCT($L107:$Q107, TRANSPOSE('Migration Matrix - vol'!H$77:H$82)))</f>
        <v>#REF!</v>
      </c>
    </row>
    <row r="109" spans="1:49">
      <c r="A109">
        <f t="shared" si="11"/>
        <v>2126</v>
      </c>
      <c r="B109" s="40" t="e">
        <f>Population!#REF!</f>
        <v>#REF!</v>
      </c>
      <c r="C109" s="2">
        <v>0.18</v>
      </c>
      <c r="D109" s="2">
        <v>0.15</v>
      </c>
      <c r="E109" s="2">
        <v>0.17</v>
      </c>
      <c r="F109" s="2">
        <v>0.18</v>
      </c>
      <c r="G109" s="2">
        <v>0.15</v>
      </c>
      <c r="H109" s="2">
        <v>0.17</v>
      </c>
      <c r="I109">
        <f t="shared" si="13"/>
        <v>0</v>
      </c>
      <c r="K109" s="52" t="e">
        <f>Population!#REF!</f>
        <v>#REF!</v>
      </c>
      <c r="L109" s="53" t="e" cm="1">
        <f t="array" ref="L109">IF(($A109-$A$3) &lt;= short_term, SUMPRODUCT($L108:$Q108, TRANSPOSE('Migration Matrix - vol'!AF$65:AF$70)), SUMPRODUCT($L108:$Q108, TRANSPOSE('Migration Matrix - vol'!AF$77:AF$82)))+$K108*($B109-1)*C109</f>
        <v>#REF!</v>
      </c>
      <c r="M109" s="53" t="e" cm="1">
        <f t="array" ref="M109">IF(($A109-$A$3) &lt;= short_term, SUMPRODUCT($L108:$Q108, TRANSPOSE('Migration Matrix - vol'!AG$65:AG$70)), SUMPRODUCT($L108:$Q108, TRANSPOSE('Migration Matrix - vol'!AG$77:AG$82)))+$K108*($B109-1)*D109</f>
        <v>#REF!</v>
      </c>
      <c r="N109" s="53" t="e" cm="1">
        <f t="array" ref="N109">IF(($A109-$A$3) &lt;= short_term, SUMPRODUCT($L108:$Q108, TRANSPOSE('Migration Matrix - vol'!AH$65:AH$70)), SUMPRODUCT($L108:$Q108, TRANSPOSE('Migration Matrix - vol'!AH$77:AH$82)))+$K108*($B109-1)*E109</f>
        <v>#REF!</v>
      </c>
      <c r="O109" s="53" t="e" cm="1">
        <f t="array" ref="O109">IF(($A109-$A$3) &lt;= short_term, SUMPRODUCT($L108:$Q108, TRANSPOSE('Migration Matrix - vol'!AI$65:AI$70)), SUMPRODUCT($L108:$Q108, TRANSPOSE('Migration Matrix - vol'!AI$77:AI$82)))+$K108*($B109-1)*F109</f>
        <v>#REF!</v>
      </c>
      <c r="P109" s="53" t="e" cm="1">
        <f t="array" ref="P109">IF(($A109-$A$3) &lt;= short_term, SUMPRODUCT($L108:$Q108, TRANSPOSE('Migration Matrix - vol'!AJ$65:AJ$70)), SUMPRODUCT($L108:$Q108, TRANSPOSE('Migration Matrix - vol'!AJ$77:AJ$82)))+$K108*($B109-1)*G109</f>
        <v>#REF!</v>
      </c>
      <c r="Q109" s="53" t="e" cm="1">
        <f t="array" ref="Q109">IF(($A109-$A$3) &lt;= short_term, SUMPRODUCT($L108:$Q108, TRANSPOSE('Migration Matrix - vol'!AK$65:AK$70)), SUMPRODUCT($L108:$Q108, TRANSPOSE('Migration Matrix - vol'!AK$77:AK$82)))+$K108*($B109-1)*H109</f>
        <v>#REF!</v>
      </c>
      <c r="R109" s="21" t="e">
        <f t="shared" si="15"/>
        <v>#REF!</v>
      </c>
      <c r="T109" s="40" t="e">
        <f t="shared" si="16"/>
        <v>#REF!</v>
      </c>
      <c r="U109" s="40" t="e">
        <f t="shared" si="17"/>
        <v>#REF!</v>
      </c>
      <c r="V109" s="40" t="e">
        <f t="shared" si="18"/>
        <v>#REF!</v>
      </c>
      <c r="W109" s="40" t="e">
        <f t="shared" si="18"/>
        <v>#REF!</v>
      </c>
      <c r="X109" s="40" t="e">
        <f t="shared" si="18"/>
        <v>#REF!</v>
      </c>
      <c r="Y109" s="40" t="e">
        <f t="shared" si="18"/>
        <v>#REF!</v>
      </c>
      <c r="AB109" s="60" t="e" cm="1">
        <f t="array" ref="AB109" xml:space="preserve"> IF(($A109-$A$3) &lt;= short_term, SUMPRODUCT($L108:$Q108, TRANSPOSE('Migration Matrix - vol'!C$65:C$70)), SUMPRODUCT($L108:$Q108, TRANSPOSE('Migration Matrix - vol'!C$77:C$82)))+$K108*($B109-1)*C109</f>
        <v>#REF!</v>
      </c>
      <c r="AC109" s="60" t="e" cm="1">
        <f t="array" ref="AC109" xml:space="preserve"> IF(($A109-$A$3) &lt;= short_term, SUMPRODUCT($L108:$Q108, TRANSPOSE('Migration Matrix - vol'!D$65:D$70)), SUMPRODUCT($L108:$Q108, TRANSPOSE('Migration Matrix - vol'!D$77:D$82)))+$K108*($B109-1)*D109</f>
        <v>#REF!</v>
      </c>
      <c r="AD109" s="60" t="e" cm="1">
        <f t="array" ref="AD109" xml:space="preserve"> IF(($A109-$A$3) &lt;= short_term, SUMPRODUCT($L108:$Q108, TRANSPOSE('Migration Matrix - vol'!E$65:E$70)), SUMPRODUCT($L108:$Q108, TRANSPOSE('Migration Matrix - vol'!E$77:E$82)))+$K108*($B109-1)*E109</f>
        <v>#REF!</v>
      </c>
      <c r="AE109" s="60" t="e" cm="1">
        <f t="array" ref="AE109" xml:space="preserve"> IF(($A109-$A$3) &lt;= short_term, SUMPRODUCT($L108:$Q108, TRANSPOSE('Migration Matrix - vol'!F$65:F$70)), SUMPRODUCT($L108:$Q108, TRANSPOSE('Migration Matrix - vol'!F$77:F$82)))+$K108*($B109-1)*F109</f>
        <v>#REF!</v>
      </c>
      <c r="AF109" s="60" t="e" cm="1">
        <f t="array" ref="AF109" xml:space="preserve"> IF(($A109-$A$3) &lt;= short_term, SUMPRODUCT($L108:$Q108, TRANSPOSE('Migration Matrix - vol'!G$65:G$70)), SUMPRODUCT($L108:$Q108, TRANSPOSE('Migration Matrix - vol'!G$77:G$82)))+$K108*($B109-1)*G109</f>
        <v>#REF!</v>
      </c>
      <c r="AG109" s="60" t="e" cm="1">
        <f t="array" ref="AG109" xml:space="preserve"> IF(($A109-$A$3) &lt;= short_term, SUMPRODUCT($L108:$Q108, TRANSPOSE('Migration Matrix - vol'!H$65:H$70)), SUMPRODUCT($L108:$Q108, TRANSPOSE('Migration Matrix - vol'!H$77:H$82)))+$K108*($B109-1)*H109</f>
        <v>#REF!</v>
      </c>
      <c r="AJ109" s="60" t="e" cm="1">
        <f t="array" ref="AJ109" xml:space="preserve"> L108* IF(($A109-$A$3) &lt;= short_term, 1-INDEX('Migration Matrix - vol'!$AF$65:$AK$70, RIGHT(AJ$2,1), RIGHT(AJ$2,1)), 1-INDEX('Migration Matrix - vol'!$AF$77:$AK$82, RIGHT(AJ$2,1), RIGHT(AJ$2,1)))</f>
        <v>#REF!</v>
      </c>
      <c r="AK109" s="60" t="e" cm="1">
        <f t="array" ref="AK109" xml:space="preserve"> M108* IF(($A109-$A$3) &lt;= short_term, 1-INDEX('Migration Matrix - vol'!$AF$65:$AK$70, RIGHT(AK$2,1), RIGHT(AK$2,1)), 1-INDEX('Migration Matrix - vol'!$AF$77:$AK$82, RIGHT(AK$2,1), RIGHT(AK$2,1)))</f>
        <v>#REF!</v>
      </c>
      <c r="AL109" s="60" t="e" cm="1">
        <f t="array" ref="AL109" xml:space="preserve"> N108* IF(($A109-$A$3) &lt;= short_term, 1-INDEX('Migration Matrix - vol'!$AF$65:$AK$70, RIGHT(AL$2,1), RIGHT(AL$2,1)), 1-INDEX('Migration Matrix - vol'!$AF$77:$AK$82, RIGHT(AL$2,1), RIGHT(AL$2,1)))</f>
        <v>#REF!</v>
      </c>
      <c r="AM109" s="60" t="e" cm="1">
        <f t="array" ref="AM109" xml:space="preserve"> O108* IF(($A109-$A$3) &lt;= short_term, 1-INDEX('Migration Matrix - vol'!$AF$65:$AK$70, RIGHT(AM$2,1), RIGHT(AM$2,1)), 1-INDEX('Migration Matrix - vol'!$AF$77:$AK$82, RIGHT(AM$2,1), RIGHT(AM$2,1)))</f>
        <v>#REF!</v>
      </c>
      <c r="AN109" s="60" t="e" cm="1">
        <f t="array" ref="AN109" xml:space="preserve"> P108* IF(($A109-$A$3) &lt;= short_term, 1-INDEX('Migration Matrix - vol'!$AF$65:$AK$70, RIGHT(AN$2,1), RIGHT(AN$2,1)), 1-INDEX('Migration Matrix - vol'!$AF$77:$AK$82, RIGHT(AN$2,1), RIGHT(AN$2,1)))</f>
        <v>#REF!</v>
      </c>
      <c r="AO109" s="60" t="e" cm="1">
        <f t="array" ref="AO109" xml:space="preserve"> Q108* IF(($A109-$A$3) &lt;= short_term, 1-INDEX('Migration Matrix - vol'!$AF$65:$AK$70, RIGHT(AO$2,1), RIGHT(AO$2,1)), 1-INDEX('Migration Matrix - vol'!$AF$77:$AK$82, RIGHT(AO$2,1), RIGHT(AO$2,1)))</f>
        <v>#REF!</v>
      </c>
      <c r="AP109" s="61" t="e">
        <f t="shared" si="14"/>
        <v>#REF!</v>
      </c>
      <c r="AR109" s="60" t="e" cm="1">
        <f t="array" ref="AR109" xml:space="preserve"> IF(($A109-$A$3) &lt;= short_term, SUMPRODUCT($L108:$Q108, TRANSPOSE('Migration Matrix - vol'!C$65:C$70)), SUMPRODUCT($L108:$Q108, TRANSPOSE('Migration Matrix - vol'!C$77:C$82)))</f>
        <v>#REF!</v>
      </c>
      <c r="AS109" s="60" t="e" cm="1">
        <f t="array" ref="AS109" xml:space="preserve"> IF(($A109-$A$3) &lt;= short_term, SUMPRODUCT($L108:$Q108, TRANSPOSE('Migration Matrix - vol'!D$65:D$70)), SUMPRODUCT($L108:$Q108, TRANSPOSE('Migration Matrix - vol'!D$77:D$82)))</f>
        <v>#REF!</v>
      </c>
      <c r="AT109" s="60" t="e" cm="1">
        <f t="array" ref="AT109" xml:space="preserve"> IF(($A109-$A$3) &lt;= short_term, SUMPRODUCT($L108:$Q108, TRANSPOSE('Migration Matrix - vol'!E$65:E$70)), SUMPRODUCT($L108:$Q108, TRANSPOSE('Migration Matrix - vol'!E$77:E$82)))</f>
        <v>#REF!</v>
      </c>
      <c r="AU109" s="60" t="e" cm="1">
        <f t="array" ref="AU109" xml:space="preserve"> IF(($A109-$A$3) &lt;= short_term, SUMPRODUCT($L108:$Q108, TRANSPOSE('Migration Matrix - vol'!F$65:F$70)), SUMPRODUCT($L108:$Q108, TRANSPOSE('Migration Matrix - vol'!F$77:F$82)))</f>
        <v>#REF!</v>
      </c>
      <c r="AV109" s="60" t="e" cm="1">
        <f t="array" ref="AV109" xml:space="preserve"> IF(($A109-$A$3) &lt;= short_term, SUMPRODUCT($L108:$Q108, TRANSPOSE('Migration Matrix - vol'!G$65:G$70)), SUMPRODUCT($L108:$Q108, TRANSPOSE('Migration Matrix - vol'!G$77:G$82)))</f>
        <v>#REF!</v>
      </c>
      <c r="AW109" s="60" t="e" cm="1">
        <f t="array" ref="AW109" xml:space="preserve"> IF(($A109-$A$3) &lt;= short_term, SUMPRODUCT($L108:$Q108, TRANSPOSE('Migration Matrix - vol'!H$65:H$70)), SUMPRODUCT($L108:$Q108, TRANSPOSE('Migration Matrix - vol'!H$77:H$82)))</f>
        <v>#REF!</v>
      </c>
    </row>
    <row r="110" spans="1:49">
      <c r="A110">
        <f t="shared" si="11"/>
        <v>2127</v>
      </c>
      <c r="B110" s="40" t="e">
        <f>Population!#REF!</f>
        <v>#REF!</v>
      </c>
      <c r="C110" s="2">
        <v>0.18</v>
      </c>
      <c r="D110" s="2">
        <v>0.15</v>
      </c>
      <c r="E110" s="2">
        <v>0.17</v>
      </c>
      <c r="F110" s="2">
        <v>0.18</v>
      </c>
      <c r="G110" s="2">
        <v>0.15</v>
      </c>
      <c r="H110" s="2">
        <v>0.17</v>
      </c>
      <c r="I110">
        <f t="shared" si="13"/>
        <v>0</v>
      </c>
      <c r="K110" s="52" t="e">
        <f>Population!#REF!</f>
        <v>#REF!</v>
      </c>
      <c r="L110" s="53" t="e" cm="1">
        <f t="array" ref="L110">IF(($A110-$A$3) &lt;= short_term, SUMPRODUCT($L109:$Q109, TRANSPOSE('Migration Matrix - vol'!AF$65:AF$70)), SUMPRODUCT($L109:$Q109, TRANSPOSE('Migration Matrix - vol'!AF$77:AF$82)))+$K109*($B110-1)*C110</f>
        <v>#REF!</v>
      </c>
      <c r="M110" s="53" t="e" cm="1">
        <f t="array" ref="M110">IF(($A110-$A$3) &lt;= short_term, SUMPRODUCT($L109:$Q109, TRANSPOSE('Migration Matrix - vol'!AG$65:AG$70)), SUMPRODUCT($L109:$Q109, TRANSPOSE('Migration Matrix - vol'!AG$77:AG$82)))+$K109*($B110-1)*D110</f>
        <v>#REF!</v>
      </c>
      <c r="N110" s="53" t="e" cm="1">
        <f t="array" ref="N110">IF(($A110-$A$3) &lt;= short_term, SUMPRODUCT($L109:$Q109, TRANSPOSE('Migration Matrix - vol'!AH$65:AH$70)), SUMPRODUCT($L109:$Q109, TRANSPOSE('Migration Matrix - vol'!AH$77:AH$82)))+$K109*($B110-1)*E110</f>
        <v>#REF!</v>
      </c>
      <c r="O110" s="53" t="e" cm="1">
        <f t="array" ref="O110">IF(($A110-$A$3) &lt;= short_term, SUMPRODUCT($L109:$Q109, TRANSPOSE('Migration Matrix - vol'!AI$65:AI$70)), SUMPRODUCT($L109:$Q109, TRANSPOSE('Migration Matrix - vol'!AI$77:AI$82)))+$K109*($B110-1)*F110</f>
        <v>#REF!</v>
      </c>
      <c r="P110" s="53" t="e" cm="1">
        <f t="array" ref="P110">IF(($A110-$A$3) &lt;= short_term, SUMPRODUCT($L109:$Q109, TRANSPOSE('Migration Matrix - vol'!AJ$65:AJ$70)), SUMPRODUCT($L109:$Q109, TRANSPOSE('Migration Matrix - vol'!AJ$77:AJ$82)))+$K109*($B110-1)*G110</f>
        <v>#REF!</v>
      </c>
      <c r="Q110" s="53" t="e" cm="1">
        <f t="array" ref="Q110">IF(($A110-$A$3) &lt;= short_term, SUMPRODUCT($L109:$Q109, TRANSPOSE('Migration Matrix - vol'!AK$65:AK$70)), SUMPRODUCT($L109:$Q109, TRANSPOSE('Migration Matrix - vol'!AK$77:AK$82)))+$K109*($B110-1)*H110</f>
        <v>#REF!</v>
      </c>
      <c r="R110" s="21" t="e">
        <f t="shared" si="15"/>
        <v>#REF!</v>
      </c>
      <c r="T110" s="40" t="e">
        <f t="shared" si="16"/>
        <v>#REF!</v>
      </c>
      <c r="U110" s="40" t="e">
        <f t="shared" si="17"/>
        <v>#REF!</v>
      </c>
      <c r="V110" s="40" t="e">
        <f t="shared" si="18"/>
        <v>#REF!</v>
      </c>
      <c r="W110" s="40" t="e">
        <f t="shared" si="18"/>
        <v>#REF!</v>
      </c>
      <c r="X110" s="40" t="e">
        <f t="shared" si="18"/>
        <v>#REF!</v>
      </c>
      <c r="Y110" s="40" t="e">
        <f t="shared" si="18"/>
        <v>#REF!</v>
      </c>
      <c r="AB110" s="60" t="e" cm="1">
        <f t="array" ref="AB110" xml:space="preserve"> IF(($A110-$A$3) &lt;= short_term, SUMPRODUCT($L109:$Q109, TRANSPOSE('Migration Matrix - vol'!C$65:C$70)), SUMPRODUCT($L109:$Q109, TRANSPOSE('Migration Matrix - vol'!C$77:C$82)))+$K109*($B110-1)*C110</f>
        <v>#REF!</v>
      </c>
      <c r="AC110" s="60" t="e" cm="1">
        <f t="array" ref="AC110" xml:space="preserve"> IF(($A110-$A$3) &lt;= short_term, SUMPRODUCT($L109:$Q109, TRANSPOSE('Migration Matrix - vol'!D$65:D$70)), SUMPRODUCT($L109:$Q109, TRANSPOSE('Migration Matrix - vol'!D$77:D$82)))+$K109*($B110-1)*D110</f>
        <v>#REF!</v>
      </c>
      <c r="AD110" s="60" t="e" cm="1">
        <f t="array" ref="AD110" xml:space="preserve"> IF(($A110-$A$3) &lt;= short_term, SUMPRODUCT($L109:$Q109, TRANSPOSE('Migration Matrix - vol'!E$65:E$70)), SUMPRODUCT($L109:$Q109, TRANSPOSE('Migration Matrix - vol'!E$77:E$82)))+$K109*($B110-1)*E110</f>
        <v>#REF!</v>
      </c>
      <c r="AE110" s="60" t="e" cm="1">
        <f t="array" ref="AE110" xml:space="preserve"> IF(($A110-$A$3) &lt;= short_term, SUMPRODUCT($L109:$Q109, TRANSPOSE('Migration Matrix - vol'!F$65:F$70)), SUMPRODUCT($L109:$Q109, TRANSPOSE('Migration Matrix - vol'!F$77:F$82)))+$K109*($B110-1)*F110</f>
        <v>#REF!</v>
      </c>
      <c r="AF110" s="60" t="e" cm="1">
        <f t="array" ref="AF110" xml:space="preserve"> IF(($A110-$A$3) &lt;= short_term, SUMPRODUCT($L109:$Q109, TRANSPOSE('Migration Matrix - vol'!G$65:G$70)), SUMPRODUCT($L109:$Q109, TRANSPOSE('Migration Matrix - vol'!G$77:G$82)))+$K109*($B110-1)*G110</f>
        <v>#REF!</v>
      </c>
      <c r="AG110" s="60" t="e" cm="1">
        <f t="array" ref="AG110" xml:space="preserve"> IF(($A110-$A$3) &lt;= short_term, SUMPRODUCT($L109:$Q109, TRANSPOSE('Migration Matrix - vol'!H$65:H$70)), SUMPRODUCT($L109:$Q109, TRANSPOSE('Migration Matrix - vol'!H$77:H$82)))+$K109*($B110-1)*H110</f>
        <v>#REF!</v>
      </c>
      <c r="AJ110" s="60" t="e" cm="1">
        <f t="array" ref="AJ110" xml:space="preserve"> L109* IF(($A110-$A$3) &lt;= short_term, 1-INDEX('Migration Matrix - vol'!$AF$65:$AK$70, RIGHT(AJ$2,1), RIGHT(AJ$2,1)), 1-INDEX('Migration Matrix - vol'!$AF$77:$AK$82, RIGHT(AJ$2,1), RIGHT(AJ$2,1)))</f>
        <v>#REF!</v>
      </c>
      <c r="AK110" s="60" t="e" cm="1">
        <f t="array" ref="AK110" xml:space="preserve"> M109* IF(($A110-$A$3) &lt;= short_term, 1-INDEX('Migration Matrix - vol'!$AF$65:$AK$70, RIGHT(AK$2,1), RIGHT(AK$2,1)), 1-INDEX('Migration Matrix - vol'!$AF$77:$AK$82, RIGHT(AK$2,1), RIGHT(AK$2,1)))</f>
        <v>#REF!</v>
      </c>
      <c r="AL110" s="60" t="e" cm="1">
        <f t="array" ref="AL110" xml:space="preserve"> N109* IF(($A110-$A$3) &lt;= short_term, 1-INDEX('Migration Matrix - vol'!$AF$65:$AK$70, RIGHT(AL$2,1), RIGHT(AL$2,1)), 1-INDEX('Migration Matrix - vol'!$AF$77:$AK$82, RIGHT(AL$2,1), RIGHT(AL$2,1)))</f>
        <v>#REF!</v>
      </c>
      <c r="AM110" s="60" t="e" cm="1">
        <f t="array" ref="AM110" xml:space="preserve"> O109* IF(($A110-$A$3) &lt;= short_term, 1-INDEX('Migration Matrix - vol'!$AF$65:$AK$70, RIGHT(AM$2,1), RIGHT(AM$2,1)), 1-INDEX('Migration Matrix - vol'!$AF$77:$AK$82, RIGHT(AM$2,1), RIGHT(AM$2,1)))</f>
        <v>#REF!</v>
      </c>
      <c r="AN110" s="60" t="e" cm="1">
        <f t="array" ref="AN110" xml:space="preserve"> P109* IF(($A110-$A$3) &lt;= short_term, 1-INDEX('Migration Matrix - vol'!$AF$65:$AK$70, RIGHT(AN$2,1), RIGHT(AN$2,1)), 1-INDEX('Migration Matrix - vol'!$AF$77:$AK$82, RIGHT(AN$2,1), RIGHT(AN$2,1)))</f>
        <v>#REF!</v>
      </c>
      <c r="AO110" s="60" t="e" cm="1">
        <f t="array" ref="AO110" xml:space="preserve"> Q109* IF(($A110-$A$3) &lt;= short_term, 1-INDEX('Migration Matrix - vol'!$AF$65:$AK$70, RIGHT(AO$2,1), RIGHT(AO$2,1)), 1-INDEX('Migration Matrix - vol'!$AF$77:$AK$82, RIGHT(AO$2,1), RIGHT(AO$2,1)))</f>
        <v>#REF!</v>
      </c>
      <c r="AP110" s="61" t="e">
        <f t="shared" si="14"/>
        <v>#REF!</v>
      </c>
      <c r="AR110" s="60" t="e" cm="1">
        <f t="array" ref="AR110" xml:space="preserve"> IF(($A110-$A$3) &lt;= short_term, SUMPRODUCT($L109:$Q109, TRANSPOSE('Migration Matrix - vol'!C$65:C$70)), SUMPRODUCT($L109:$Q109, TRANSPOSE('Migration Matrix - vol'!C$77:C$82)))</f>
        <v>#REF!</v>
      </c>
      <c r="AS110" s="60" t="e" cm="1">
        <f t="array" ref="AS110" xml:space="preserve"> IF(($A110-$A$3) &lt;= short_term, SUMPRODUCT($L109:$Q109, TRANSPOSE('Migration Matrix - vol'!D$65:D$70)), SUMPRODUCT($L109:$Q109, TRANSPOSE('Migration Matrix - vol'!D$77:D$82)))</f>
        <v>#REF!</v>
      </c>
      <c r="AT110" s="60" t="e" cm="1">
        <f t="array" ref="AT110" xml:space="preserve"> IF(($A110-$A$3) &lt;= short_term, SUMPRODUCT($L109:$Q109, TRANSPOSE('Migration Matrix - vol'!E$65:E$70)), SUMPRODUCT($L109:$Q109, TRANSPOSE('Migration Matrix - vol'!E$77:E$82)))</f>
        <v>#REF!</v>
      </c>
      <c r="AU110" s="60" t="e" cm="1">
        <f t="array" ref="AU110" xml:space="preserve"> IF(($A110-$A$3) &lt;= short_term, SUMPRODUCT($L109:$Q109, TRANSPOSE('Migration Matrix - vol'!F$65:F$70)), SUMPRODUCT($L109:$Q109, TRANSPOSE('Migration Matrix - vol'!F$77:F$82)))</f>
        <v>#REF!</v>
      </c>
      <c r="AV110" s="60" t="e" cm="1">
        <f t="array" ref="AV110" xml:space="preserve"> IF(($A110-$A$3) &lt;= short_term, SUMPRODUCT($L109:$Q109, TRANSPOSE('Migration Matrix - vol'!G$65:G$70)), SUMPRODUCT($L109:$Q109, TRANSPOSE('Migration Matrix - vol'!G$77:G$82)))</f>
        <v>#REF!</v>
      </c>
      <c r="AW110" s="60" t="e" cm="1">
        <f t="array" ref="AW110" xml:space="preserve"> IF(($A110-$A$3) &lt;= short_term, SUMPRODUCT($L109:$Q109, TRANSPOSE('Migration Matrix - vol'!H$65:H$70)), SUMPRODUCT($L109:$Q109, TRANSPOSE('Migration Matrix - vol'!H$77:H$82)))</f>
        <v>#REF!</v>
      </c>
    </row>
    <row r="111" spans="1:49">
      <c r="A111">
        <f t="shared" si="11"/>
        <v>2128</v>
      </c>
      <c r="B111" s="40" t="e">
        <f>Population!#REF!</f>
        <v>#REF!</v>
      </c>
      <c r="C111" s="2">
        <v>0.18</v>
      </c>
      <c r="D111" s="2">
        <v>0.15</v>
      </c>
      <c r="E111" s="2">
        <v>0.17</v>
      </c>
      <c r="F111" s="2">
        <v>0.18</v>
      </c>
      <c r="G111" s="2">
        <v>0.15</v>
      </c>
      <c r="H111" s="2">
        <v>0.17</v>
      </c>
      <c r="I111">
        <f t="shared" si="13"/>
        <v>0</v>
      </c>
      <c r="K111" s="52" t="e">
        <f>Population!#REF!</f>
        <v>#REF!</v>
      </c>
      <c r="L111" s="53" t="e" cm="1">
        <f t="array" ref="L111">IF(($A111-$A$3) &lt;= short_term, SUMPRODUCT($L110:$Q110, TRANSPOSE('Migration Matrix - vol'!AF$65:AF$70)), SUMPRODUCT($L110:$Q110, TRANSPOSE('Migration Matrix - vol'!AF$77:AF$82)))+$K110*($B111-1)*C111</f>
        <v>#REF!</v>
      </c>
      <c r="M111" s="53" t="e" cm="1">
        <f t="array" ref="M111">IF(($A111-$A$3) &lt;= short_term, SUMPRODUCT($L110:$Q110, TRANSPOSE('Migration Matrix - vol'!AG$65:AG$70)), SUMPRODUCT($L110:$Q110, TRANSPOSE('Migration Matrix - vol'!AG$77:AG$82)))+$K110*($B111-1)*D111</f>
        <v>#REF!</v>
      </c>
      <c r="N111" s="53" t="e" cm="1">
        <f t="array" ref="N111">IF(($A111-$A$3) &lt;= short_term, SUMPRODUCT($L110:$Q110, TRANSPOSE('Migration Matrix - vol'!AH$65:AH$70)), SUMPRODUCT($L110:$Q110, TRANSPOSE('Migration Matrix - vol'!AH$77:AH$82)))+$K110*($B111-1)*E111</f>
        <v>#REF!</v>
      </c>
      <c r="O111" s="53" t="e" cm="1">
        <f t="array" ref="O111">IF(($A111-$A$3) &lt;= short_term, SUMPRODUCT($L110:$Q110, TRANSPOSE('Migration Matrix - vol'!AI$65:AI$70)), SUMPRODUCT($L110:$Q110, TRANSPOSE('Migration Matrix - vol'!AI$77:AI$82)))+$K110*($B111-1)*F111</f>
        <v>#REF!</v>
      </c>
      <c r="P111" s="53" t="e" cm="1">
        <f t="array" ref="P111">IF(($A111-$A$3) &lt;= short_term, SUMPRODUCT($L110:$Q110, TRANSPOSE('Migration Matrix - vol'!AJ$65:AJ$70)), SUMPRODUCT($L110:$Q110, TRANSPOSE('Migration Matrix - vol'!AJ$77:AJ$82)))+$K110*($B111-1)*G111</f>
        <v>#REF!</v>
      </c>
      <c r="Q111" s="53" t="e" cm="1">
        <f t="array" ref="Q111">IF(($A111-$A$3) &lt;= short_term, SUMPRODUCT($L110:$Q110, TRANSPOSE('Migration Matrix - vol'!AK$65:AK$70)), SUMPRODUCT($L110:$Q110, TRANSPOSE('Migration Matrix - vol'!AK$77:AK$82)))+$K110*($B111-1)*H111</f>
        <v>#REF!</v>
      </c>
      <c r="R111" s="21" t="e">
        <f t="shared" si="15"/>
        <v>#REF!</v>
      </c>
      <c r="T111" s="40" t="e">
        <f t="shared" si="16"/>
        <v>#REF!</v>
      </c>
      <c r="U111" s="40" t="e">
        <f t="shared" si="17"/>
        <v>#REF!</v>
      </c>
      <c r="V111" s="40" t="e">
        <f t="shared" si="18"/>
        <v>#REF!</v>
      </c>
      <c r="W111" s="40" t="e">
        <f t="shared" si="18"/>
        <v>#REF!</v>
      </c>
      <c r="X111" s="40" t="e">
        <f t="shared" si="18"/>
        <v>#REF!</v>
      </c>
      <c r="Y111" s="40" t="e">
        <f t="shared" si="18"/>
        <v>#REF!</v>
      </c>
      <c r="AB111" s="60" t="e" cm="1">
        <f t="array" ref="AB111" xml:space="preserve"> IF(($A111-$A$3) &lt;= short_term, SUMPRODUCT($L110:$Q110, TRANSPOSE('Migration Matrix - vol'!C$65:C$70)), SUMPRODUCT($L110:$Q110, TRANSPOSE('Migration Matrix - vol'!C$77:C$82)))+$K110*($B111-1)*C111</f>
        <v>#REF!</v>
      </c>
      <c r="AC111" s="60" t="e" cm="1">
        <f t="array" ref="AC111" xml:space="preserve"> IF(($A111-$A$3) &lt;= short_term, SUMPRODUCT($L110:$Q110, TRANSPOSE('Migration Matrix - vol'!D$65:D$70)), SUMPRODUCT($L110:$Q110, TRANSPOSE('Migration Matrix - vol'!D$77:D$82)))+$K110*($B111-1)*D111</f>
        <v>#REF!</v>
      </c>
      <c r="AD111" s="60" t="e" cm="1">
        <f t="array" ref="AD111" xml:space="preserve"> IF(($A111-$A$3) &lt;= short_term, SUMPRODUCT($L110:$Q110, TRANSPOSE('Migration Matrix - vol'!E$65:E$70)), SUMPRODUCT($L110:$Q110, TRANSPOSE('Migration Matrix - vol'!E$77:E$82)))+$K110*($B111-1)*E111</f>
        <v>#REF!</v>
      </c>
      <c r="AE111" s="60" t="e" cm="1">
        <f t="array" ref="AE111" xml:space="preserve"> IF(($A111-$A$3) &lt;= short_term, SUMPRODUCT($L110:$Q110, TRANSPOSE('Migration Matrix - vol'!F$65:F$70)), SUMPRODUCT($L110:$Q110, TRANSPOSE('Migration Matrix - vol'!F$77:F$82)))+$K110*($B111-1)*F111</f>
        <v>#REF!</v>
      </c>
      <c r="AF111" s="60" t="e" cm="1">
        <f t="array" ref="AF111" xml:space="preserve"> IF(($A111-$A$3) &lt;= short_term, SUMPRODUCT($L110:$Q110, TRANSPOSE('Migration Matrix - vol'!G$65:G$70)), SUMPRODUCT($L110:$Q110, TRANSPOSE('Migration Matrix - vol'!G$77:G$82)))+$K110*($B111-1)*G111</f>
        <v>#REF!</v>
      </c>
      <c r="AG111" s="60" t="e" cm="1">
        <f t="array" ref="AG111" xml:space="preserve"> IF(($A111-$A$3) &lt;= short_term, SUMPRODUCT($L110:$Q110, TRANSPOSE('Migration Matrix - vol'!H$65:H$70)), SUMPRODUCT($L110:$Q110, TRANSPOSE('Migration Matrix - vol'!H$77:H$82)))+$K110*($B111-1)*H111</f>
        <v>#REF!</v>
      </c>
      <c r="AJ111" s="60" t="e" cm="1">
        <f t="array" ref="AJ111" xml:space="preserve"> L110* IF(($A111-$A$3) &lt;= short_term, 1-INDEX('Migration Matrix - vol'!$AF$65:$AK$70, RIGHT(AJ$2,1), RIGHT(AJ$2,1)), 1-INDEX('Migration Matrix - vol'!$AF$77:$AK$82, RIGHT(AJ$2,1), RIGHT(AJ$2,1)))</f>
        <v>#REF!</v>
      </c>
      <c r="AK111" s="60" t="e" cm="1">
        <f t="array" ref="AK111" xml:space="preserve"> M110* IF(($A111-$A$3) &lt;= short_term, 1-INDEX('Migration Matrix - vol'!$AF$65:$AK$70, RIGHT(AK$2,1), RIGHT(AK$2,1)), 1-INDEX('Migration Matrix - vol'!$AF$77:$AK$82, RIGHT(AK$2,1), RIGHT(AK$2,1)))</f>
        <v>#REF!</v>
      </c>
      <c r="AL111" s="60" t="e" cm="1">
        <f t="array" ref="AL111" xml:space="preserve"> N110* IF(($A111-$A$3) &lt;= short_term, 1-INDEX('Migration Matrix - vol'!$AF$65:$AK$70, RIGHT(AL$2,1), RIGHT(AL$2,1)), 1-INDEX('Migration Matrix - vol'!$AF$77:$AK$82, RIGHT(AL$2,1), RIGHT(AL$2,1)))</f>
        <v>#REF!</v>
      </c>
      <c r="AM111" s="60" t="e" cm="1">
        <f t="array" ref="AM111" xml:space="preserve"> O110* IF(($A111-$A$3) &lt;= short_term, 1-INDEX('Migration Matrix - vol'!$AF$65:$AK$70, RIGHT(AM$2,1), RIGHT(AM$2,1)), 1-INDEX('Migration Matrix - vol'!$AF$77:$AK$82, RIGHT(AM$2,1), RIGHT(AM$2,1)))</f>
        <v>#REF!</v>
      </c>
      <c r="AN111" s="60" t="e" cm="1">
        <f t="array" ref="AN111" xml:space="preserve"> P110* IF(($A111-$A$3) &lt;= short_term, 1-INDEX('Migration Matrix - vol'!$AF$65:$AK$70, RIGHT(AN$2,1), RIGHT(AN$2,1)), 1-INDEX('Migration Matrix - vol'!$AF$77:$AK$82, RIGHT(AN$2,1), RIGHT(AN$2,1)))</f>
        <v>#REF!</v>
      </c>
      <c r="AO111" s="60" t="e" cm="1">
        <f t="array" ref="AO111" xml:space="preserve"> Q110* IF(($A111-$A$3) &lt;= short_term, 1-INDEX('Migration Matrix - vol'!$AF$65:$AK$70, RIGHT(AO$2,1), RIGHT(AO$2,1)), 1-INDEX('Migration Matrix - vol'!$AF$77:$AK$82, RIGHT(AO$2,1), RIGHT(AO$2,1)))</f>
        <v>#REF!</v>
      </c>
      <c r="AP111" s="61" t="e">
        <f t="shared" si="14"/>
        <v>#REF!</v>
      </c>
      <c r="AR111" s="60" t="e" cm="1">
        <f t="array" ref="AR111" xml:space="preserve"> IF(($A111-$A$3) &lt;= short_term, SUMPRODUCT($L110:$Q110, TRANSPOSE('Migration Matrix - vol'!C$65:C$70)), SUMPRODUCT($L110:$Q110, TRANSPOSE('Migration Matrix - vol'!C$77:C$82)))</f>
        <v>#REF!</v>
      </c>
      <c r="AS111" s="60" t="e" cm="1">
        <f t="array" ref="AS111" xml:space="preserve"> IF(($A111-$A$3) &lt;= short_term, SUMPRODUCT($L110:$Q110, TRANSPOSE('Migration Matrix - vol'!D$65:D$70)), SUMPRODUCT($L110:$Q110, TRANSPOSE('Migration Matrix - vol'!D$77:D$82)))</f>
        <v>#REF!</v>
      </c>
      <c r="AT111" s="60" t="e" cm="1">
        <f t="array" ref="AT111" xml:space="preserve"> IF(($A111-$A$3) &lt;= short_term, SUMPRODUCT($L110:$Q110, TRANSPOSE('Migration Matrix - vol'!E$65:E$70)), SUMPRODUCT($L110:$Q110, TRANSPOSE('Migration Matrix - vol'!E$77:E$82)))</f>
        <v>#REF!</v>
      </c>
      <c r="AU111" s="60" t="e" cm="1">
        <f t="array" ref="AU111" xml:space="preserve"> IF(($A111-$A$3) &lt;= short_term, SUMPRODUCT($L110:$Q110, TRANSPOSE('Migration Matrix - vol'!F$65:F$70)), SUMPRODUCT($L110:$Q110, TRANSPOSE('Migration Matrix - vol'!F$77:F$82)))</f>
        <v>#REF!</v>
      </c>
      <c r="AV111" s="60" t="e" cm="1">
        <f t="array" ref="AV111" xml:space="preserve"> IF(($A111-$A$3) &lt;= short_term, SUMPRODUCT($L110:$Q110, TRANSPOSE('Migration Matrix - vol'!G$65:G$70)), SUMPRODUCT($L110:$Q110, TRANSPOSE('Migration Matrix - vol'!G$77:G$82)))</f>
        <v>#REF!</v>
      </c>
      <c r="AW111" s="60" t="e" cm="1">
        <f t="array" ref="AW111" xml:space="preserve"> IF(($A111-$A$3) &lt;= short_term, SUMPRODUCT($L110:$Q110, TRANSPOSE('Migration Matrix - vol'!H$65:H$70)), SUMPRODUCT($L110:$Q110, TRANSPOSE('Migration Matrix - vol'!H$77:H$82)))</f>
        <v>#REF!</v>
      </c>
    </row>
    <row r="112" spans="1:49">
      <c r="A112">
        <f t="shared" si="11"/>
        <v>2129</v>
      </c>
      <c r="B112" s="40" t="e">
        <f>Population!#REF!</f>
        <v>#REF!</v>
      </c>
      <c r="C112" s="2">
        <v>0.18</v>
      </c>
      <c r="D112" s="2">
        <v>0.15</v>
      </c>
      <c r="E112" s="2">
        <v>0.17</v>
      </c>
      <c r="F112" s="2">
        <v>0.18</v>
      </c>
      <c r="G112" s="2">
        <v>0.15</v>
      </c>
      <c r="H112" s="2">
        <v>0.17</v>
      </c>
      <c r="I112">
        <f t="shared" si="13"/>
        <v>0</v>
      </c>
      <c r="K112" s="52" t="e">
        <f>Population!#REF!</f>
        <v>#REF!</v>
      </c>
      <c r="L112" s="53" t="e" cm="1">
        <f t="array" ref="L112">IF(($A112-$A$3) &lt;= short_term, SUMPRODUCT($L111:$Q111, TRANSPOSE('Migration Matrix - vol'!AF$65:AF$70)), SUMPRODUCT($L111:$Q111, TRANSPOSE('Migration Matrix - vol'!AF$77:AF$82)))+$K111*($B112-1)*C112</f>
        <v>#REF!</v>
      </c>
      <c r="M112" s="53" t="e" cm="1">
        <f t="array" ref="M112">IF(($A112-$A$3) &lt;= short_term, SUMPRODUCT($L111:$Q111, TRANSPOSE('Migration Matrix - vol'!AG$65:AG$70)), SUMPRODUCT($L111:$Q111, TRANSPOSE('Migration Matrix - vol'!AG$77:AG$82)))+$K111*($B112-1)*D112</f>
        <v>#REF!</v>
      </c>
      <c r="N112" s="53" t="e" cm="1">
        <f t="array" ref="N112">IF(($A112-$A$3) &lt;= short_term, SUMPRODUCT($L111:$Q111, TRANSPOSE('Migration Matrix - vol'!AH$65:AH$70)), SUMPRODUCT($L111:$Q111, TRANSPOSE('Migration Matrix - vol'!AH$77:AH$82)))+$K111*($B112-1)*E112</f>
        <v>#REF!</v>
      </c>
      <c r="O112" s="53" t="e" cm="1">
        <f t="array" ref="O112">IF(($A112-$A$3) &lt;= short_term, SUMPRODUCT($L111:$Q111, TRANSPOSE('Migration Matrix - vol'!AI$65:AI$70)), SUMPRODUCT($L111:$Q111, TRANSPOSE('Migration Matrix - vol'!AI$77:AI$82)))+$K111*($B112-1)*F112</f>
        <v>#REF!</v>
      </c>
      <c r="P112" s="53" t="e" cm="1">
        <f t="array" ref="P112">IF(($A112-$A$3) &lt;= short_term, SUMPRODUCT($L111:$Q111, TRANSPOSE('Migration Matrix - vol'!AJ$65:AJ$70)), SUMPRODUCT($L111:$Q111, TRANSPOSE('Migration Matrix - vol'!AJ$77:AJ$82)))+$K111*($B112-1)*G112</f>
        <v>#REF!</v>
      </c>
      <c r="Q112" s="53" t="e" cm="1">
        <f t="array" ref="Q112">IF(($A112-$A$3) &lt;= short_term, SUMPRODUCT($L111:$Q111, TRANSPOSE('Migration Matrix - vol'!AK$65:AK$70)), SUMPRODUCT($L111:$Q111, TRANSPOSE('Migration Matrix - vol'!AK$77:AK$82)))+$K111*($B112-1)*H112</f>
        <v>#REF!</v>
      </c>
      <c r="R112" s="21" t="e">
        <f t="shared" si="15"/>
        <v>#REF!</v>
      </c>
      <c r="T112" s="40" t="e">
        <f t="shared" si="16"/>
        <v>#REF!</v>
      </c>
      <c r="U112" s="40" t="e">
        <f t="shared" si="17"/>
        <v>#REF!</v>
      </c>
      <c r="V112" s="40" t="e">
        <f t="shared" si="18"/>
        <v>#REF!</v>
      </c>
      <c r="W112" s="40" t="e">
        <f t="shared" si="18"/>
        <v>#REF!</v>
      </c>
      <c r="X112" s="40" t="e">
        <f t="shared" si="18"/>
        <v>#REF!</v>
      </c>
      <c r="Y112" s="40" t="e">
        <f t="shared" si="18"/>
        <v>#REF!</v>
      </c>
      <c r="AB112" s="60" t="e" cm="1">
        <f t="array" ref="AB112" xml:space="preserve"> IF(($A112-$A$3) &lt;= short_term, SUMPRODUCT($L111:$Q111, TRANSPOSE('Migration Matrix - vol'!C$65:C$70)), SUMPRODUCT($L111:$Q111, TRANSPOSE('Migration Matrix - vol'!C$77:C$82)))+$K111*($B112-1)*C112</f>
        <v>#REF!</v>
      </c>
      <c r="AC112" s="60" t="e" cm="1">
        <f t="array" ref="AC112" xml:space="preserve"> IF(($A112-$A$3) &lt;= short_term, SUMPRODUCT($L111:$Q111, TRANSPOSE('Migration Matrix - vol'!D$65:D$70)), SUMPRODUCT($L111:$Q111, TRANSPOSE('Migration Matrix - vol'!D$77:D$82)))+$K111*($B112-1)*D112</f>
        <v>#REF!</v>
      </c>
      <c r="AD112" s="60" t="e" cm="1">
        <f t="array" ref="AD112" xml:space="preserve"> IF(($A112-$A$3) &lt;= short_term, SUMPRODUCT($L111:$Q111, TRANSPOSE('Migration Matrix - vol'!E$65:E$70)), SUMPRODUCT($L111:$Q111, TRANSPOSE('Migration Matrix - vol'!E$77:E$82)))+$K111*($B112-1)*E112</f>
        <v>#REF!</v>
      </c>
      <c r="AE112" s="60" t="e" cm="1">
        <f t="array" ref="AE112" xml:space="preserve"> IF(($A112-$A$3) &lt;= short_term, SUMPRODUCT($L111:$Q111, TRANSPOSE('Migration Matrix - vol'!F$65:F$70)), SUMPRODUCT($L111:$Q111, TRANSPOSE('Migration Matrix - vol'!F$77:F$82)))+$K111*($B112-1)*F112</f>
        <v>#REF!</v>
      </c>
      <c r="AF112" s="60" t="e" cm="1">
        <f t="array" ref="AF112" xml:space="preserve"> IF(($A112-$A$3) &lt;= short_term, SUMPRODUCT($L111:$Q111, TRANSPOSE('Migration Matrix - vol'!G$65:G$70)), SUMPRODUCT($L111:$Q111, TRANSPOSE('Migration Matrix - vol'!G$77:G$82)))+$K111*($B112-1)*G112</f>
        <v>#REF!</v>
      </c>
      <c r="AG112" s="60" t="e" cm="1">
        <f t="array" ref="AG112" xml:space="preserve"> IF(($A112-$A$3) &lt;= short_term, SUMPRODUCT($L111:$Q111, TRANSPOSE('Migration Matrix - vol'!H$65:H$70)), SUMPRODUCT($L111:$Q111, TRANSPOSE('Migration Matrix - vol'!H$77:H$82)))+$K111*($B112-1)*H112</f>
        <v>#REF!</v>
      </c>
      <c r="AJ112" s="60" t="e" cm="1">
        <f t="array" ref="AJ112" xml:space="preserve"> L111* IF(($A112-$A$3) &lt;= short_term, 1-INDEX('Migration Matrix - vol'!$AF$65:$AK$70, RIGHT(AJ$2,1), RIGHT(AJ$2,1)), 1-INDEX('Migration Matrix - vol'!$AF$77:$AK$82, RIGHT(AJ$2,1), RIGHT(AJ$2,1)))</f>
        <v>#REF!</v>
      </c>
      <c r="AK112" s="60" t="e" cm="1">
        <f t="array" ref="AK112" xml:space="preserve"> M111* IF(($A112-$A$3) &lt;= short_term, 1-INDEX('Migration Matrix - vol'!$AF$65:$AK$70, RIGHT(AK$2,1), RIGHT(AK$2,1)), 1-INDEX('Migration Matrix - vol'!$AF$77:$AK$82, RIGHT(AK$2,1), RIGHT(AK$2,1)))</f>
        <v>#REF!</v>
      </c>
      <c r="AL112" s="60" t="e" cm="1">
        <f t="array" ref="AL112" xml:space="preserve"> N111* IF(($A112-$A$3) &lt;= short_term, 1-INDEX('Migration Matrix - vol'!$AF$65:$AK$70, RIGHT(AL$2,1), RIGHT(AL$2,1)), 1-INDEX('Migration Matrix - vol'!$AF$77:$AK$82, RIGHT(AL$2,1), RIGHT(AL$2,1)))</f>
        <v>#REF!</v>
      </c>
      <c r="AM112" s="60" t="e" cm="1">
        <f t="array" ref="AM112" xml:space="preserve"> O111* IF(($A112-$A$3) &lt;= short_term, 1-INDEX('Migration Matrix - vol'!$AF$65:$AK$70, RIGHT(AM$2,1), RIGHT(AM$2,1)), 1-INDEX('Migration Matrix - vol'!$AF$77:$AK$82, RIGHT(AM$2,1), RIGHT(AM$2,1)))</f>
        <v>#REF!</v>
      </c>
      <c r="AN112" s="60" t="e" cm="1">
        <f t="array" ref="AN112" xml:space="preserve"> P111* IF(($A112-$A$3) &lt;= short_term, 1-INDEX('Migration Matrix - vol'!$AF$65:$AK$70, RIGHT(AN$2,1), RIGHT(AN$2,1)), 1-INDEX('Migration Matrix - vol'!$AF$77:$AK$82, RIGHT(AN$2,1), RIGHT(AN$2,1)))</f>
        <v>#REF!</v>
      </c>
      <c r="AO112" s="60" t="e" cm="1">
        <f t="array" ref="AO112" xml:space="preserve"> Q111* IF(($A112-$A$3) &lt;= short_term, 1-INDEX('Migration Matrix - vol'!$AF$65:$AK$70, RIGHT(AO$2,1), RIGHT(AO$2,1)), 1-INDEX('Migration Matrix - vol'!$AF$77:$AK$82, RIGHT(AO$2,1), RIGHT(AO$2,1)))</f>
        <v>#REF!</v>
      </c>
      <c r="AP112" s="61" t="e">
        <f t="shared" si="14"/>
        <v>#REF!</v>
      </c>
      <c r="AR112" s="60" t="e" cm="1">
        <f t="array" ref="AR112" xml:space="preserve"> IF(($A112-$A$3) &lt;= short_term, SUMPRODUCT($L111:$Q111, TRANSPOSE('Migration Matrix - vol'!C$65:C$70)), SUMPRODUCT($L111:$Q111, TRANSPOSE('Migration Matrix - vol'!C$77:C$82)))</f>
        <v>#REF!</v>
      </c>
      <c r="AS112" s="60" t="e" cm="1">
        <f t="array" ref="AS112" xml:space="preserve"> IF(($A112-$A$3) &lt;= short_term, SUMPRODUCT($L111:$Q111, TRANSPOSE('Migration Matrix - vol'!D$65:D$70)), SUMPRODUCT($L111:$Q111, TRANSPOSE('Migration Matrix - vol'!D$77:D$82)))</f>
        <v>#REF!</v>
      </c>
      <c r="AT112" s="60" t="e" cm="1">
        <f t="array" ref="AT112" xml:space="preserve"> IF(($A112-$A$3) &lt;= short_term, SUMPRODUCT($L111:$Q111, TRANSPOSE('Migration Matrix - vol'!E$65:E$70)), SUMPRODUCT($L111:$Q111, TRANSPOSE('Migration Matrix - vol'!E$77:E$82)))</f>
        <v>#REF!</v>
      </c>
      <c r="AU112" s="60" t="e" cm="1">
        <f t="array" ref="AU112" xml:space="preserve"> IF(($A112-$A$3) &lt;= short_term, SUMPRODUCT($L111:$Q111, TRANSPOSE('Migration Matrix - vol'!F$65:F$70)), SUMPRODUCT($L111:$Q111, TRANSPOSE('Migration Matrix - vol'!F$77:F$82)))</f>
        <v>#REF!</v>
      </c>
      <c r="AV112" s="60" t="e" cm="1">
        <f t="array" ref="AV112" xml:space="preserve"> IF(($A112-$A$3) &lt;= short_term, SUMPRODUCT($L111:$Q111, TRANSPOSE('Migration Matrix - vol'!G$65:G$70)), SUMPRODUCT($L111:$Q111, TRANSPOSE('Migration Matrix - vol'!G$77:G$82)))</f>
        <v>#REF!</v>
      </c>
      <c r="AW112" s="60" t="e" cm="1">
        <f t="array" ref="AW112" xml:space="preserve"> IF(($A112-$A$3) &lt;= short_term, SUMPRODUCT($L111:$Q111, TRANSPOSE('Migration Matrix - vol'!H$65:H$70)), SUMPRODUCT($L111:$Q111, TRANSPOSE('Migration Matrix - vol'!H$77:H$82)))</f>
        <v>#REF!</v>
      </c>
    </row>
    <row r="113" spans="1:49">
      <c r="A113">
        <f t="shared" si="11"/>
        <v>2130</v>
      </c>
      <c r="B113" s="40" t="e">
        <f>Population!#REF!</f>
        <v>#REF!</v>
      </c>
      <c r="C113" s="2">
        <v>0.18</v>
      </c>
      <c r="D113" s="2">
        <v>0.15</v>
      </c>
      <c r="E113" s="2">
        <v>0.17</v>
      </c>
      <c r="F113" s="2">
        <v>0.18</v>
      </c>
      <c r="G113" s="2">
        <v>0.15</v>
      </c>
      <c r="H113" s="2">
        <v>0.17</v>
      </c>
      <c r="I113">
        <f t="shared" si="13"/>
        <v>0</v>
      </c>
      <c r="K113" s="52" t="e">
        <f>Population!#REF!</f>
        <v>#REF!</v>
      </c>
      <c r="L113" s="53" t="e" cm="1">
        <f t="array" ref="L113">IF(($A113-$A$3) &lt;= short_term, SUMPRODUCT($L112:$Q112, TRANSPOSE('Migration Matrix - vol'!AF$65:AF$70)), SUMPRODUCT($L112:$Q112, TRANSPOSE('Migration Matrix - vol'!AF$77:AF$82)))+$K112*($B113-1)*C113</f>
        <v>#REF!</v>
      </c>
      <c r="M113" s="53" t="e" cm="1">
        <f t="array" ref="M113">IF(($A113-$A$3) &lt;= short_term, SUMPRODUCT($L112:$Q112, TRANSPOSE('Migration Matrix - vol'!AG$65:AG$70)), SUMPRODUCT($L112:$Q112, TRANSPOSE('Migration Matrix - vol'!AG$77:AG$82)))+$K112*($B113-1)*D113</f>
        <v>#REF!</v>
      </c>
      <c r="N113" s="53" t="e" cm="1">
        <f t="array" ref="N113">IF(($A113-$A$3) &lt;= short_term, SUMPRODUCT($L112:$Q112, TRANSPOSE('Migration Matrix - vol'!AH$65:AH$70)), SUMPRODUCT($L112:$Q112, TRANSPOSE('Migration Matrix - vol'!AH$77:AH$82)))+$K112*($B113-1)*E113</f>
        <v>#REF!</v>
      </c>
      <c r="O113" s="53" t="e" cm="1">
        <f t="array" ref="O113">IF(($A113-$A$3) &lt;= short_term, SUMPRODUCT($L112:$Q112, TRANSPOSE('Migration Matrix - vol'!AI$65:AI$70)), SUMPRODUCT($L112:$Q112, TRANSPOSE('Migration Matrix - vol'!AI$77:AI$82)))+$K112*($B113-1)*F113</f>
        <v>#REF!</v>
      </c>
      <c r="P113" s="53" t="e" cm="1">
        <f t="array" ref="P113">IF(($A113-$A$3) &lt;= short_term, SUMPRODUCT($L112:$Q112, TRANSPOSE('Migration Matrix - vol'!AJ$65:AJ$70)), SUMPRODUCT($L112:$Q112, TRANSPOSE('Migration Matrix - vol'!AJ$77:AJ$82)))+$K112*($B113-1)*G113</f>
        <v>#REF!</v>
      </c>
      <c r="Q113" s="53" t="e" cm="1">
        <f t="array" ref="Q113">IF(($A113-$A$3) &lt;= short_term, SUMPRODUCT($L112:$Q112, TRANSPOSE('Migration Matrix - vol'!AK$65:AK$70)), SUMPRODUCT($L112:$Q112, TRANSPOSE('Migration Matrix - vol'!AK$77:AK$82)))+$K112*($B113-1)*H113</f>
        <v>#REF!</v>
      </c>
      <c r="R113" s="21" t="e">
        <f t="shared" si="15"/>
        <v>#REF!</v>
      </c>
      <c r="T113" s="40" t="e">
        <f t="shared" si="16"/>
        <v>#REF!</v>
      </c>
      <c r="U113" s="40" t="e">
        <f t="shared" si="17"/>
        <v>#REF!</v>
      </c>
      <c r="V113" s="40" t="e">
        <f t="shared" si="18"/>
        <v>#REF!</v>
      </c>
      <c r="W113" s="40" t="e">
        <f t="shared" si="18"/>
        <v>#REF!</v>
      </c>
      <c r="X113" s="40" t="e">
        <f t="shared" si="18"/>
        <v>#REF!</v>
      </c>
      <c r="Y113" s="40" t="e">
        <f t="shared" si="18"/>
        <v>#REF!</v>
      </c>
      <c r="AB113" s="60" t="e" cm="1">
        <f t="array" ref="AB113" xml:space="preserve"> IF(($A113-$A$3) &lt;= short_term, SUMPRODUCT($L112:$Q112, TRANSPOSE('Migration Matrix - vol'!C$65:C$70)), SUMPRODUCT($L112:$Q112, TRANSPOSE('Migration Matrix - vol'!C$77:C$82)))+$K112*($B113-1)*C113</f>
        <v>#REF!</v>
      </c>
      <c r="AC113" s="60" t="e" cm="1">
        <f t="array" ref="AC113" xml:space="preserve"> IF(($A113-$A$3) &lt;= short_term, SUMPRODUCT($L112:$Q112, TRANSPOSE('Migration Matrix - vol'!D$65:D$70)), SUMPRODUCT($L112:$Q112, TRANSPOSE('Migration Matrix - vol'!D$77:D$82)))+$K112*($B113-1)*D113</f>
        <v>#REF!</v>
      </c>
      <c r="AD113" s="60" t="e" cm="1">
        <f t="array" ref="AD113" xml:space="preserve"> IF(($A113-$A$3) &lt;= short_term, SUMPRODUCT($L112:$Q112, TRANSPOSE('Migration Matrix - vol'!E$65:E$70)), SUMPRODUCT($L112:$Q112, TRANSPOSE('Migration Matrix - vol'!E$77:E$82)))+$K112*($B113-1)*E113</f>
        <v>#REF!</v>
      </c>
      <c r="AE113" s="60" t="e" cm="1">
        <f t="array" ref="AE113" xml:space="preserve"> IF(($A113-$A$3) &lt;= short_term, SUMPRODUCT($L112:$Q112, TRANSPOSE('Migration Matrix - vol'!F$65:F$70)), SUMPRODUCT($L112:$Q112, TRANSPOSE('Migration Matrix - vol'!F$77:F$82)))+$K112*($B113-1)*F113</f>
        <v>#REF!</v>
      </c>
      <c r="AF113" s="60" t="e" cm="1">
        <f t="array" ref="AF113" xml:space="preserve"> IF(($A113-$A$3) &lt;= short_term, SUMPRODUCT($L112:$Q112, TRANSPOSE('Migration Matrix - vol'!G$65:G$70)), SUMPRODUCT($L112:$Q112, TRANSPOSE('Migration Matrix - vol'!G$77:G$82)))+$K112*($B113-1)*G113</f>
        <v>#REF!</v>
      </c>
      <c r="AG113" s="60" t="e" cm="1">
        <f t="array" ref="AG113" xml:space="preserve"> IF(($A113-$A$3) &lt;= short_term, SUMPRODUCT($L112:$Q112, TRANSPOSE('Migration Matrix - vol'!H$65:H$70)), SUMPRODUCT($L112:$Q112, TRANSPOSE('Migration Matrix - vol'!H$77:H$82)))+$K112*($B113-1)*H113</f>
        <v>#REF!</v>
      </c>
      <c r="AJ113" s="60" t="e" cm="1">
        <f t="array" ref="AJ113" xml:space="preserve"> L112* IF(($A113-$A$3) &lt;= short_term, 1-INDEX('Migration Matrix - vol'!$AF$65:$AK$70, RIGHT(AJ$2,1), RIGHT(AJ$2,1)), 1-INDEX('Migration Matrix - vol'!$AF$77:$AK$82, RIGHT(AJ$2,1), RIGHT(AJ$2,1)))</f>
        <v>#REF!</v>
      </c>
      <c r="AK113" s="60" t="e" cm="1">
        <f t="array" ref="AK113" xml:space="preserve"> M112* IF(($A113-$A$3) &lt;= short_term, 1-INDEX('Migration Matrix - vol'!$AF$65:$AK$70, RIGHT(AK$2,1), RIGHT(AK$2,1)), 1-INDEX('Migration Matrix - vol'!$AF$77:$AK$82, RIGHT(AK$2,1), RIGHT(AK$2,1)))</f>
        <v>#REF!</v>
      </c>
      <c r="AL113" s="60" t="e" cm="1">
        <f t="array" ref="AL113" xml:space="preserve"> N112* IF(($A113-$A$3) &lt;= short_term, 1-INDEX('Migration Matrix - vol'!$AF$65:$AK$70, RIGHT(AL$2,1), RIGHT(AL$2,1)), 1-INDEX('Migration Matrix - vol'!$AF$77:$AK$82, RIGHT(AL$2,1), RIGHT(AL$2,1)))</f>
        <v>#REF!</v>
      </c>
      <c r="AM113" s="60" t="e" cm="1">
        <f t="array" ref="AM113" xml:space="preserve"> O112* IF(($A113-$A$3) &lt;= short_term, 1-INDEX('Migration Matrix - vol'!$AF$65:$AK$70, RIGHT(AM$2,1), RIGHT(AM$2,1)), 1-INDEX('Migration Matrix - vol'!$AF$77:$AK$82, RIGHT(AM$2,1), RIGHT(AM$2,1)))</f>
        <v>#REF!</v>
      </c>
      <c r="AN113" s="60" t="e" cm="1">
        <f t="array" ref="AN113" xml:space="preserve"> P112* IF(($A113-$A$3) &lt;= short_term, 1-INDEX('Migration Matrix - vol'!$AF$65:$AK$70, RIGHT(AN$2,1), RIGHT(AN$2,1)), 1-INDEX('Migration Matrix - vol'!$AF$77:$AK$82, RIGHT(AN$2,1), RIGHT(AN$2,1)))</f>
        <v>#REF!</v>
      </c>
      <c r="AO113" s="60" t="e" cm="1">
        <f t="array" ref="AO113" xml:space="preserve"> Q112* IF(($A113-$A$3) &lt;= short_term, 1-INDEX('Migration Matrix - vol'!$AF$65:$AK$70, RIGHT(AO$2,1), RIGHT(AO$2,1)), 1-INDEX('Migration Matrix - vol'!$AF$77:$AK$82, RIGHT(AO$2,1), RIGHT(AO$2,1)))</f>
        <v>#REF!</v>
      </c>
      <c r="AP113" s="61" t="e">
        <f t="shared" si="14"/>
        <v>#REF!</v>
      </c>
      <c r="AR113" s="60" t="e" cm="1">
        <f t="array" ref="AR113" xml:space="preserve"> IF(($A113-$A$3) &lt;= short_term, SUMPRODUCT($L112:$Q112, TRANSPOSE('Migration Matrix - vol'!C$65:C$70)), SUMPRODUCT($L112:$Q112, TRANSPOSE('Migration Matrix - vol'!C$77:C$82)))</f>
        <v>#REF!</v>
      </c>
      <c r="AS113" s="60" t="e" cm="1">
        <f t="array" ref="AS113" xml:space="preserve"> IF(($A113-$A$3) &lt;= short_term, SUMPRODUCT($L112:$Q112, TRANSPOSE('Migration Matrix - vol'!D$65:D$70)), SUMPRODUCT($L112:$Q112, TRANSPOSE('Migration Matrix - vol'!D$77:D$82)))</f>
        <v>#REF!</v>
      </c>
      <c r="AT113" s="60" t="e" cm="1">
        <f t="array" ref="AT113" xml:space="preserve"> IF(($A113-$A$3) &lt;= short_term, SUMPRODUCT($L112:$Q112, TRANSPOSE('Migration Matrix - vol'!E$65:E$70)), SUMPRODUCT($L112:$Q112, TRANSPOSE('Migration Matrix - vol'!E$77:E$82)))</f>
        <v>#REF!</v>
      </c>
      <c r="AU113" s="60" t="e" cm="1">
        <f t="array" ref="AU113" xml:space="preserve"> IF(($A113-$A$3) &lt;= short_term, SUMPRODUCT($L112:$Q112, TRANSPOSE('Migration Matrix - vol'!F$65:F$70)), SUMPRODUCT($L112:$Q112, TRANSPOSE('Migration Matrix - vol'!F$77:F$82)))</f>
        <v>#REF!</v>
      </c>
      <c r="AV113" s="60" t="e" cm="1">
        <f t="array" ref="AV113" xml:space="preserve"> IF(($A113-$A$3) &lt;= short_term, SUMPRODUCT($L112:$Q112, TRANSPOSE('Migration Matrix - vol'!G$65:G$70)), SUMPRODUCT($L112:$Q112, TRANSPOSE('Migration Matrix - vol'!G$77:G$82)))</f>
        <v>#REF!</v>
      </c>
      <c r="AW113" s="60" t="e" cm="1">
        <f t="array" ref="AW113" xml:space="preserve"> IF(($A113-$A$3) &lt;= short_term, SUMPRODUCT($L112:$Q112, TRANSPOSE('Migration Matrix - vol'!H$65:H$70)), SUMPRODUCT($L112:$Q112, TRANSPOSE('Migration Matrix - vol'!H$77:H$82)))</f>
        <v>#REF!</v>
      </c>
    </row>
    <row r="114" spans="1:49">
      <c r="A114">
        <f t="shared" si="11"/>
        <v>2131</v>
      </c>
      <c r="B114" s="40" t="e">
        <f>Population!#REF!</f>
        <v>#REF!</v>
      </c>
      <c r="C114" s="2">
        <v>0.18</v>
      </c>
      <c r="D114" s="2">
        <v>0.15</v>
      </c>
      <c r="E114" s="2">
        <v>0.17</v>
      </c>
      <c r="F114" s="2">
        <v>0.18</v>
      </c>
      <c r="G114" s="2">
        <v>0.15</v>
      </c>
      <c r="H114" s="2">
        <v>0.17</v>
      </c>
      <c r="I114">
        <f t="shared" si="13"/>
        <v>0</v>
      </c>
      <c r="K114" s="52" t="e">
        <f>Population!#REF!</f>
        <v>#REF!</v>
      </c>
      <c r="L114" s="53" t="e" cm="1">
        <f t="array" ref="L114">IF(($A114-$A$3) &lt;= short_term, SUMPRODUCT($L113:$Q113, TRANSPOSE('Migration Matrix - vol'!AF$65:AF$70)), SUMPRODUCT($L113:$Q113, TRANSPOSE('Migration Matrix - vol'!AF$77:AF$82)))+$K113*($B114-1)*C114</f>
        <v>#REF!</v>
      </c>
      <c r="M114" s="53" t="e" cm="1">
        <f t="array" ref="M114">IF(($A114-$A$3) &lt;= short_term, SUMPRODUCT($L113:$Q113, TRANSPOSE('Migration Matrix - vol'!AG$65:AG$70)), SUMPRODUCT($L113:$Q113, TRANSPOSE('Migration Matrix - vol'!AG$77:AG$82)))+$K113*($B114-1)*D114</f>
        <v>#REF!</v>
      </c>
      <c r="N114" s="53" t="e" cm="1">
        <f t="array" ref="N114">IF(($A114-$A$3) &lt;= short_term, SUMPRODUCT($L113:$Q113, TRANSPOSE('Migration Matrix - vol'!AH$65:AH$70)), SUMPRODUCT($L113:$Q113, TRANSPOSE('Migration Matrix - vol'!AH$77:AH$82)))+$K113*($B114-1)*E114</f>
        <v>#REF!</v>
      </c>
      <c r="O114" s="53" t="e" cm="1">
        <f t="array" ref="O114">IF(($A114-$A$3) &lt;= short_term, SUMPRODUCT($L113:$Q113, TRANSPOSE('Migration Matrix - vol'!AI$65:AI$70)), SUMPRODUCT($L113:$Q113, TRANSPOSE('Migration Matrix - vol'!AI$77:AI$82)))+$K113*($B114-1)*F114</f>
        <v>#REF!</v>
      </c>
      <c r="P114" s="53" t="e" cm="1">
        <f t="array" ref="P114">IF(($A114-$A$3) &lt;= short_term, SUMPRODUCT($L113:$Q113, TRANSPOSE('Migration Matrix - vol'!AJ$65:AJ$70)), SUMPRODUCT($L113:$Q113, TRANSPOSE('Migration Matrix - vol'!AJ$77:AJ$82)))+$K113*($B114-1)*G114</f>
        <v>#REF!</v>
      </c>
      <c r="Q114" s="53" t="e" cm="1">
        <f t="array" ref="Q114">IF(($A114-$A$3) &lt;= short_term, SUMPRODUCT($L113:$Q113, TRANSPOSE('Migration Matrix - vol'!AK$65:AK$70)), SUMPRODUCT($L113:$Q113, TRANSPOSE('Migration Matrix - vol'!AK$77:AK$82)))+$K113*($B114-1)*H114</f>
        <v>#REF!</v>
      </c>
      <c r="R114" s="21" t="e">
        <f t="shared" si="15"/>
        <v>#REF!</v>
      </c>
      <c r="T114" s="40" t="e">
        <f t="shared" si="16"/>
        <v>#REF!</v>
      </c>
      <c r="U114" s="40" t="e">
        <f t="shared" si="17"/>
        <v>#REF!</v>
      </c>
      <c r="V114" s="40" t="e">
        <f t="shared" si="18"/>
        <v>#REF!</v>
      </c>
      <c r="W114" s="40" t="e">
        <f t="shared" si="18"/>
        <v>#REF!</v>
      </c>
      <c r="X114" s="40" t="e">
        <f t="shared" si="18"/>
        <v>#REF!</v>
      </c>
      <c r="Y114" s="40" t="e">
        <f t="shared" si="18"/>
        <v>#REF!</v>
      </c>
      <c r="AB114" s="60" t="e" cm="1">
        <f t="array" ref="AB114" xml:space="preserve"> IF(($A114-$A$3) &lt;= short_term, SUMPRODUCT($L113:$Q113, TRANSPOSE('Migration Matrix - vol'!C$65:C$70)), SUMPRODUCT($L113:$Q113, TRANSPOSE('Migration Matrix - vol'!C$77:C$82)))+$K113*($B114-1)*C114</f>
        <v>#REF!</v>
      </c>
      <c r="AC114" s="60" t="e" cm="1">
        <f t="array" ref="AC114" xml:space="preserve"> IF(($A114-$A$3) &lt;= short_term, SUMPRODUCT($L113:$Q113, TRANSPOSE('Migration Matrix - vol'!D$65:D$70)), SUMPRODUCT($L113:$Q113, TRANSPOSE('Migration Matrix - vol'!D$77:D$82)))+$K113*($B114-1)*D114</f>
        <v>#REF!</v>
      </c>
      <c r="AD114" s="60" t="e" cm="1">
        <f t="array" ref="AD114" xml:space="preserve"> IF(($A114-$A$3) &lt;= short_term, SUMPRODUCT($L113:$Q113, TRANSPOSE('Migration Matrix - vol'!E$65:E$70)), SUMPRODUCT($L113:$Q113, TRANSPOSE('Migration Matrix - vol'!E$77:E$82)))+$K113*($B114-1)*E114</f>
        <v>#REF!</v>
      </c>
      <c r="AE114" s="60" t="e" cm="1">
        <f t="array" ref="AE114" xml:space="preserve"> IF(($A114-$A$3) &lt;= short_term, SUMPRODUCT($L113:$Q113, TRANSPOSE('Migration Matrix - vol'!F$65:F$70)), SUMPRODUCT($L113:$Q113, TRANSPOSE('Migration Matrix - vol'!F$77:F$82)))+$K113*($B114-1)*F114</f>
        <v>#REF!</v>
      </c>
      <c r="AF114" s="60" t="e" cm="1">
        <f t="array" ref="AF114" xml:space="preserve"> IF(($A114-$A$3) &lt;= short_term, SUMPRODUCT($L113:$Q113, TRANSPOSE('Migration Matrix - vol'!G$65:G$70)), SUMPRODUCT($L113:$Q113, TRANSPOSE('Migration Matrix - vol'!G$77:G$82)))+$K113*($B114-1)*G114</f>
        <v>#REF!</v>
      </c>
      <c r="AG114" s="60" t="e" cm="1">
        <f t="array" ref="AG114" xml:space="preserve"> IF(($A114-$A$3) &lt;= short_term, SUMPRODUCT($L113:$Q113, TRANSPOSE('Migration Matrix - vol'!H$65:H$70)), SUMPRODUCT($L113:$Q113, TRANSPOSE('Migration Matrix - vol'!H$77:H$82)))+$K113*($B114-1)*H114</f>
        <v>#REF!</v>
      </c>
      <c r="AJ114" s="60" t="e" cm="1">
        <f t="array" ref="AJ114" xml:space="preserve"> L113* IF(($A114-$A$3) &lt;= short_term, 1-INDEX('Migration Matrix - vol'!$AF$65:$AK$70, RIGHT(AJ$2,1), RIGHT(AJ$2,1)), 1-INDEX('Migration Matrix - vol'!$AF$77:$AK$82, RIGHT(AJ$2,1), RIGHT(AJ$2,1)))</f>
        <v>#REF!</v>
      </c>
      <c r="AK114" s="60" t="e" cm="1">
        <f t="array" ref="AK114" xml:space="preserve"> M113* IF(($A114-$A$3) &lt;= short_term, 1-INDEX('Migration Matrix - vol'!$AF$65:$AK$70, RIGHT(AK$2,1), RIGHT(AK$2,1)), 1-INDEX('Migration Matrix - vol'!$AF$77:$AK$82, RIGHT(AK$2,1), RIGHT(AK$2,1)))</f>
        <v>#REF!</v>
      </c>
      <c r="AL114" s="60" t="e" cm="1">
        <f t="array" ref="AL114" xml:space="preserve"> N113* IF(($A114-$A$3) &lt;= short_term, 1-INDEX('Migration Matrix - vol'!$AF$65:$AK$70, RIGHT(AL$2,1), RIGHT(AL$2,1)), 1-INDEX('Migration Matrix - vol'!$AF$77:$AK$82, RIGHT(AL$2,1), RIGHT(AL$2,1)))</f>
        <v>#REF!</v>
      </c>
      <c r="AM114" s="60" t="e" cm="1">
        <f t="array" ref="AM114" xml:space="preserve"> O113* IF(($A114-$A$3) &lt;= short_term, 1-INDEX('Migration Matrix - vol'!$AF$65:$AK$70, RIGHT(AM$2,1), RIGHT(AM$2,1)), 1-INDEX('Migration Matrix - vol'!$AF$77:$AK$82, RIGHT(AM$2,1), RIGHT(AM$2,1)))</f>
        <v>#REF!</v>
      </c>
      <c r="AN114" s="60" t="e" cm="1">
        <f t="array" ref="AN114" xml:space="preserve"> P113* IF(($A114-$A$3) &lt;= short_term, 1-INDEX('Migration Matrix - vol'!$AF$65:$AK$70, RIGHT(AN$2,1), RIGHT(AN$2,1)), 1-INDEX('Migration Matrix - vol'!$AF$77:$AK$82, RIGHT(AN$2,1), RIGHT(AN$2,1)))</f>
        <v>#REF!</v>
      </c>
      <c r="AO114" s="60" t="e" cm="1">
        <f t="array" ref="AO114" xml:space="preserve"> Q113* IF(($A114-$A$3) &lt;= short_term, 1-INDEX('Migration Matrix - vol'!$AF$65:$AK$70, RIGHT(AO$2,1), RIGHT(AO$2,1)), 1-INDEX('Migration Matrix - vol'!$AF$77:$AK$82, RIGHT(AO$2,1), RIGHT(AO$2,1)))</f>
        <v>#REF!</v>
      </c>
      <c r="AP114" s="61" t="e">
        <f t="shared" si="14"/>
        <v>#REF!</v>
      </c>
      <c r="AR114" s="60" t="e" cm="1">
        <f t="array" ref="AR114" xml:space="preserve"> IF(($A114-$A$3) &lt;= short_term, SUMPRODUCT($L113:$Q113, TRANSPOSE('Migration Matrix - vol'!C$65:C$70)), SUMPRODUCT($L113:$Q113, TRANSPOSE('Migration Matrix - vol'!C$77:C$82)))</f>
        <v>#REF!</v>
      </c>
      <c r="AS114" s="60" t="e" cm="1">
        <f t="array" ref="AS114" xml:space="preserve"> IF(($A114-$A$3) &lt;= short_term, SUMPRODUCT($L113:$Q113, TRANSPOSE('Migration Matrix - vol'!D$65:D$70)), SUMPRODUCT($L113:$Q113, TRANSPOSE('Migration Matrix - vol'!D$77:D$82)))</f>
        <v>#REF!</v>
      </c>
      <c r="AT114" s="60" t="e" cm="1">
        <f t="array" ref="AT114" xml:space="preserve"> IF(($A114-$A$3) &lt;= short_term, SUMPRODUCT($L113:$Q113, TRANSPOSE('Migration Matrix - vol'!E$65:E$70)), SUMPRODUCT($L113:$Q113, TRANSPOSE('Migration Matrix - vol'!E$77:E$82)))</f>
        <v>#REF!</v>
      </c>
      <c r="AU114" s="60" t="e" cm="1">
        <f t="array" ref="AU114" xml:space="preserve"> IF(($A114-$A$3) &lt;= short_term, SUMPRODUCT($L113:$Q113, TRANSPOSE('Migration Matrix - vol'!F$65:F$70)), SUMPRODUCT($L113:$Q113, TRANSPOSE('Migration Matrix - vol'!F$77:F$82)))</f>
        <v>#REF!</v>
      </c>
      <c r="AV114" s="60" t="e" cm="1">
        <f t="array" ref="AV114" xml:space="preserve"> IF(($A114-$A$3) &lt;= short_term, SUMPRODUCT($L113:$Q113, TRANSPOSE('Migration Matrix - vol'!G$65:G$70)), SUMPRODUCT($L113:$Q113, TRANSPOSE('Migration Matrix - vol'!G$77:G$82)))</f>
        <v>#REF!</v>
      </c>
      <c r="AW114" s="60" t="e" cm="1">
        <f t="array" ref="AW114" xml:space="preserve"> IF(($A114-$A$3) &lt;= short_term, SUMPRODUCT($L113:$Q113, TRANSPOSE('Migration Matrix - vol'!H$65:H$70)), SUMPRODUCT($L113:$Q113, TRANSPOSE('Migration Matrix - vol'!H$77:H$82)))</f>
        <v>#REF!</v>
      </c>
    </row>
    <row r="115" spans="1:49">
      <c r="A115">
        <f t="shared" si="11"/>
        <v>2132</v>
      </c>
      <c r="B115" s="40" t="e">
        <f>Population!#REF!</f>
        <v>#REF!</v>
      </c>
      <c r="C115" s="2">
        <v>0.18</v>
      </c>
      <c r="D115" s="2">
        <v>0.15</v>
      </c>
      <c r="E115" s="2">
        <v>0.17</v>
      </c>
      <c r="F115" s="2">
        <v>0.18</v>
      </c>
      <c r="G115" s="2">
        <v>0.15</v>
      </c>
      <c r="H115" s="2">
        <v>0.17</v>
      </c>
      <c r="I115">
        <f t="shared" si="13"/>
        <v>0</v>
      </c>
      <c r="K115" s="52" t="e">
        <f>Population!#REF!</f>
        <v>#REF!</v>
      </c>
      <c r="L115" s="53" t="e" cm="1">
        <f t="array" ref="L115">IF(($A115-$A$3) &lt;= short_term, SUMPRODUCT($L114:$Q114, TRANSPOSE('Migration Matrix - vol'!AF$65:AF$70)), SUMPRODUCT($L114:$Q114, TRANSPOSE('Migration Matrix - vol'!AF$77:AF$82)))+$K114*($B115-1)*C115</f>
        <v>#REF!</v>
      </c>
      <c r="M115" s="53" t="e" cm="1">
        <f t="array" ref="M115">IF(($A115-$A$3) &lt;= short_term, SUMPRODUCT($L114:$Q114, TRANSPOSE('Migration Matrix - vol'!AG$65:AG$70)), SUMPRODUCT($L114:$Q114, TRANSPOSE('Migration Matrix - vol'!AG$77:AG$82)))+$K114*($B115-1)*D115</f>
        <v>#REF!</v>
      </c>
      <c r="N115" s="53" t="e" cm="1">
        <f t="array" ref="N115">IF(($A115-$A$3) &lt;= short_term, SUMPRODUCT($L114:$Q114, TRANSPOSE('Migration Matrix - vol'!AH$65:AH$70)), SUMPRODUCT($L114:$Q114, TRANSPOSE('Migration Matrix - vol'!AH$77:AH$82)))+$K114*($B115-1)*E115</f>
        <v>#REF!</v>
      </c>
      <c r="O115" s="53" t="e" cm="1">
        <f t="array" ref="O115">IF(($A115-$A$3) &lt;= short_term, SUMPRODUCT($L114:$Q114, TRANSPOSE('Migration Matrix - vol'!AI$65:AI$70)), SUMPRODUCT($L114:$Q114, TRANSPOSE('Migration Matrix - vol'!AI$77:AI$82)))+$K114*($B115-1)*F115</f>
        <v>#REF!</v>
      </c>
      <c r="P115" s="53" t="e" cm="1">
        <f t="array" ref="P115">IF(($A115-$A$3) &lt;= short_term, SUMPRODUCT($L114:$Q114, TRANSPOSE('Migration Matrix - vol'!AJ$65:AJ$70)), SUMPRODUCT($L114:$Q114, TRANSPOSE('Migration Matrix - vol'!AJ$77:AJ$82)))+$K114*($B115-1)*G115</f>
        <v>#REF!</v>
      </c>
      <c r="Q115" s="53" t="e" cm="1">
        <f t="array" ref="Q115">IF(($A115-$A$3) &lt;= short_term, SUMPRODUCT($L114:$Q114, TRANSPOSE('Migration Matrix - vol'!AK$65:AK$70)), SUMPRODUCT($L114:$Q114, TRANSPOSE('Migration Matrix - vol'!AK$77:AK$82)))+$K114*($B115-1)*H115</f>
        <v>#REF!</v>
      </c>
      <c r="R115" s="21" t="e">
        <f t="shared" si="15"/>
        <v>#REF!</v>
      </c>
      <c r="T115" s="40" t="e">
        <f t="shared" si="16"/>
        <v>#REF!</v>
      </c>
      <c r="U115" s="40" t="e">
        <f t="shared" si="17"/>
        <v>#REF!</v>
      </c>
      <c r="V115" s="40" t="e">
        <f t="shared" si="18"/>
        <v>#REF!</v>
      </c>
      <c r="W115" s="40" t="e">
        <f t="shared" si="18"/>
        <v>#REF!</v>
      </c>
      <c r="X115" s="40" t="e">
        <f t="shared" si="18"/>
        <v>#REF!</v>
      </c>
      <c r="Y115" s="40" t="e">
        <f t="shared" si="18"/>
        <v>#REF!</v>
      </c>
      <c r="AB115" s="60" t="e" cm="1">
        <f t="array" ref="AB115" xml:space="preserve"> IF(($A115-$A$3) &lt;= short_term, SUMPRODUCT($L114:$Q114, TRANSPOSE('Migration Matrix - vol'!C$65:C$70)), SUMPRODUCT($L114:$Q114, TRANSPOSE('Migration Matrix - vol'!C$77:C$82)))+$K114*($B115-1)*C115</f>
        <v>#REF!</v>
      </c>
      <c r="AC115" s="60" t="e" cm="1">
        <f t="array" ref="AC115" xml:space="preserve"> IF(($A115-$A$3) &lt;= short_term, SUMPRODUCT($L114:$Q114, TRANSPOSE('Migration Matrix - vol'!D$65:D$70)), SUMPRODUCT($L114:$Q114, TRANSPOSE('Migration Matrix - vol'!D$77:D$82)))+$K114*($B115-1)*D115</f>
        <v>#REF!</v>
      </c>
      <c r="AD115" s="60" t="e" cm="1">
        <f t="array" ref="AD115" xml:space="preserve"> IF(($A115-$A$3) &lt;= short_term, SUMPRODUCT($L114:$Q114, TRANSPOSE('Migration Matrix - vol'!E$65:E$70)), SUMPRODUCT($L114:$Q114, TRANSPOSE('Migration Matrix - vol'!E$77:E$82)))+$K114*($B115-1)*E115</f>
        <v>#REF!</v>
      </c>
      <c r="AE115" s="60" t="e" cm="1">
        <f t="array" ref="AE115" xml:space="preserve"> IF(($A115-$A$3) &lt;= short_term, SUMPRODUCT($L114:$Q114, TRANSPOSE('Migration Matrix - vol'!F$65:F$70)), SUMPRODUCT($L114:$Q114, TRANSPOSE('Migration Matrix - vol'!F$77:F$82)))+$K114*($B115-1)*F115</f>
        <v>#REF!</v>
      </c>
      <c r="AF115" s="60" t="e" cm="1">
        <f t="array" ref="AF115" xml:space="preserve"> IF(($A115-$A$3) &lt;= short_term, SUMPRODUCT($L114:$Q114, TRANSPOSE('Migration Matrix - vol'!G$65:G$70)), SUMPRODUCT($L114:$Q114, TRANSPOSE('Migration Matrix - vol'!G$77:G$82)))+$K114*($B115-1)*G115</f>
        <v>#REF!</v>
      </c>
      <c r="AG115" s="60" t="e" cm="1">
        <f t="array" ref="AG115" xml:space="preserve"> IF(($A115-$A$3) &lt;= short_term, SUMPRODUCT($L114:$Q114, TRANSPOSE('Migration Matrix - vol'!H$65:H$70)), SUMPRODUCT($L114:$Q114, TRANSPOSE('Migration Matrix - vol'!H$77:H$82)))+$K114*($B115-1)*H115</f>
        <v>#REF!</v>
      </c>
      <c r="AJ115" s="60" t="e" cm="1">
        <f t="array" ref="AJ115" xml:space="preserve"> L114* IF(($A115-$A$3) &lt;= short_term, 1-INDEX('Migration Matrix - vol'!$AF$65:$AK$70, RIGHT(AJ$2,1), RIGHT(AJ$2,1)), 1-INDEX('Migration Matrix - vol'!$AF$77:$AK$82, RIGHT(AJ$2,1), RIGHT(AJ$2,1)))</f>
        <v>#REF!</v>
      </c>
      <c r="AK115" s="60" t="e" cm="1">
        <f t="array" ref="AK115" xml:space="preserve"> M114* IF(($A115-$A$3) &lt;= short_term, 1-INDEX('Migration Matrix - vol'!$AF$65:$AK$70, RIGHT(AK$2,1), RIGHT(AK$2,1)), 1-INDEX('Migration Matrix - vol'!$AF$77:$AK$82, RIGHT(AK$2,1), RIGHT(AK$2,1)))</f>
        <v>#REF!</v>
      </c>
      <c r="AL115" s="60" t="e" cm="1">
        <f t="array" ref="AL115" xml:space="preserve"> N114* IF(($A115-$A$3) &lt;= short_term, 1-INDEX('Migration Matrix - vol'!$AF$65:$AK$70, RIGHT(AL$2,1), RIGHT(AL$2,1)), 1-INDEX('Migration Matrix - vol'!$AF$77:$AK$82, RIGHT(AL$2,1), RIGHT(AL$2,1)))</f>
        <v>#REF!</v>
      </c>
      <c r="AM115" s="60" t="e" cm="1">
        <f t="array" ref="AM115" xml:space="preserve"> O114* IF(($A115-$A$3) &lt;= short_term, 1-INDEX('Migration Matrix - vol'!$AF$65:$AK$70, RIGHT(AM$2,1), RIGHT(AM$2,1)), 1-INDEX('Migration Matrix - vol'!$AF$77:$AK$82, RIGHT(AM$2,1), RIGHT(AM$2,1)))</f>
        <v>#REF!</v>
      </c>
      <c r="AN115" s="60" t="e" cm="1">
        <f t="array" ref="AN115" xml:space="preserve"> P114* IF(($A115-$A$3) &lt;= short_term, 1-INDEX('Migration Matrix - vol'!$AF$65:$AK$70, RIGHT(AN$2,1), RIGHT(AN$2,1)), 1-INDEX('Migration Matrix - vol'!$AF$77:$AK$82, RIGHT(AN$2,1), RIGHT(AN$2,1)))</f>
        <v>#REF!</v>
      </c>
      <c r="AO115" s="60" t="e" cm="1">
        <f t="array" ref="AO115" xml:space="preserve"> Q114* IF(($A115-$A$3) &lt;= short_term, 1-INDEX('Migration Matrix - vol'!$AF$65:$AK$70, RIGHT(AO$2,1), RIGHT(AO$2,1)), 1-INDEX('Migration Matrix - vol'!$AF$77:$AK$82, RIGHT(AO$2,1), RIGHT(AO$2,1)))</f>
        <v>#REF!</v>
      </c>
      <c r="AP115" s="61" t="e">
        <f t="shared" si="14"/>
        <v>#REF!</v>
      </c>
      <c r="AR115" s="60" t="e" cm="1">
        <f t="array" ref="AR115" xml:space="preserve"> IF(($A115-$A$3) &lt;= short_term, SUMPRODUCT($L114:$Q114, TRANSPOSE('Migration Matrix - vol'!C$65:C$70)), SUMPRODUCT($L114:$Q114, TRANSPOSE('Migration Matrix - vol'!C$77:C$82)))</f>
        <v>#REF!</v>
      </c>
      <c r="AS115" s="60" t="e" cm="1">
        <f t="array" ref="AS115" xml:space="preserve"> IF(($A115-$A$3) &lt;= short_term, SUMPRODUCT($L114:$Q114, TRANSPOSE('Migration Matrix - vol'!D$65:D$70)), SUMPRODUCT($L114:$Q114, TRANSPOSE('Migration Matrix - vol'!D$77:D$82)))</f>
        <v>#REF!</v>
      </c>
      <c r="AT115" s="60" t="e" cm="1">
        <f t="array" ref="AT115" xml:space="preserve"> IF(($A115-$A$3) &lt;= short_term, SUMPRODUCT($L114:$Q114, TRANSPOSE('Migration Matrix - vol'!E$65:E$70)), SUMPRODUCT($L114:$Q114, TRANSPOSE('Migration Matrix - vol'!E$77:E$82)))</f>
        <v>#REF!</v>
      </c>
      <c r="AU115" s="60" t="e" cm="1">
        <f t="array" ref="AU115" xml:space="preserve"> IF(($A115-$A$3) &lt;= short_term, SUMPRODUCT($L114:$Q114, TRANSPOSE('Migration Matrix - vol'!F$65:F$70)), SUMPRODUCT($L114:$Q114, TRANSPOSE('Migration Matrix - vol'!F$77:F$82)))</f>
        <v>#REF!</v>
      </c>
      <c r="AV115" s="60" t="e" cm="1">
        <f t="array" ref="AV115" xml:space="preserve"> IF(($A115-$A$3) &lt;= short_term, SUMPRODUCT($L114:$Q114, TRANSPOSE('Migration Matrix - vol'!G$65:G$70)), SUMPRODUCT($L114:$Q114, TRANSPOSE('Migration Matrix - vol'!G$77:G$82)))</f>
        <v>#REF!</v>
      </c>
      <c r="AW115" s="60" t="e" cm="1">
        <f t="array" ref="AW115" xml:space="preserve"> IF(($A115-$A$3) &lt;= short_term, SUMPRODUCT($L114:$Q114, TRANSPOSE('Migration Matrix - vol'!H$65:H$70)), SUMPRODUCT($L114:$Q114, TRANSPOSE('Migration Matrix - vol'!H$77:H$82)))</f>
        <v>#REF!</v>
      </c>
    </row>
    <row r="116" spans="1:49">
      <c r="A116">
        <f t="shared" si="11"/>
        <v>2133</v>
      </c>
      <c r="B116" s="40" t="e">
        <f>Population!#REF!</f>
        <v>#REF!</v>
      </c>
      <c r="C116" s="2">
        <v>0.18</v>
      </c>
      <c r="D116" s="2">
        <v>0.15</v>
      </c>
      <c r="E116" s="2">
        <v>0.17</v>
      </c>
      <c r="F116" s="2">
        <v>0.18</v>
      </c>
      <c r="G116" s="2">
        <v>0.15</v>
      </c>
      <c r="H116" s="2">
        <v>0.17</v>
      </c>
      <c r="I116">
        <f t="shared" si="13"/>
        <v>0</v>
      </c>
      <c r="K116" s="52" t="e">
        <f>Population!#REF!</f>
        <v>#REF!</v>
      </c>
      <c r="L116" s="53" t="e" cm="1">
        <f t="array" ref="L116">IF(($A116-$A$3) &lt;= short_term, SUMPRODUCT($L115:$Q115, TRANSPOSE('Migration Matrix - vol'!AF$65:AF$70)), SUMPRODUCT($L115:$Q115, TRANSPOSE('Migration Matrix - vol'!AF$77:AF$82)))+$K115*($B116-1)*C116</f>
        <v>#REF!</v>
      </c>
      <c r="M116" s="53" t="e" cm="1">
        <f t="array" ref="M116">IF(($A116-$A$3) &lt;= short_term, SUMPRODUCT($L115:$Q115, TRANSPOSE('Migration Matrix - vol'!AG$65:AG$70)), SUMPRODUCT($L115:$Q115, TRANSPOSE('Migration Matrix - vol'!AG$77:AG$82)))+$K115*($B116-1)*D116</f>
        <v>#REF!</v>
      </c>
      <c r="N116" s="53" t="e" cm="1">
        <f t="array" ref="N116">IF(($A116-$A$3) &lt;= short_term, SUMPRODUCT($L115:$Q115, TRANSPOSE('Migration Matrix - vol'!AH$65:AH$70)), SUMPRODUCT($L115:$Q115, TRANSPOSE('Migration Matrix - vol'!AH$77:AH$82)))+$K115*($B116-1)*E116</f>
        <v>#REF!</v>
      </c>
      <c r="O116" s="53" t="e" cm="1">
        <f t="array" ref="O116">IF(($A116-$A$3) &lt;= short_term, SUMPRODUCT($L115:$Q115, TRANSPOSE('Migration Matrix - vol'!AI$65:AI$70)), SUMPRODUCT($L115:$Q115, TRANSPOSE('Migration Matrix - vol'!AI$77:AI$82)))+$K115*($B116-1)*F116</f>
        <v>#REF!</v>
      </c>
      <c r="P116" s="53" t="e" cm="1">
        <f t="array" ref="P116">IF(($A116-$A$3) &lt;= short_term, SUMPRODUCT($L115:$Q115, TRANSPOSE('Migration Matrix - vol'!AJ$65:AJ$70)), SUMPRODUCT($L115:$Q115, TRANSPOSE('Migration Matrix - vol'!AJ$77:AJ$82)))+$K115*($B116-1)*G116</f>
        <v>#REF!</v>
      </c>
      <c r="Q116" s="53" t="e" cm="1">
        <f t="array" ref="Q116">IF(($A116-$A$3) &lt;= short_term, SUMPRODUCT($L115:$Q115, TRANSPOSE('Migration Matrix - vol'!AK$65:AK$70)), SUMPRODUCT($L115:$Q115, TRANSPOSE('Migration Matrix - vol'!AK$77:AK$82)))+$K115*($B116-1)*H116</f>
        <v>#REF!</v>
      </c>
      <c r="R116" s="21" t="e">
        <f t="shared" si="15"/>
        <v>#REF!</v>
      </c>
      <c r="T116" s="40" t="e">
        <f t="shared" si="16"/>
        <v>#REF!</v>
      </c>
      <c r="U116" s="40" t="e">
        <f t="shared" si="17"/>
        <v>#REF!</v>
      </c>
      <c r="V116" s="40" t="e">
        <f t="shared" si="18"/>
        <v>#REF!</v>
      </c>
      <c r="W116" s="40" t="e">
        <f t="shared" si="18"/>
        <v>#REF!</v>
      </c>
      <c r="X116" s="40" t="e">
        <f t="shared" si="18"/>
        <v>#REF!</v>
      </c>
      <c r="Y116" s="40" t="e">
        <f t="shared" si="18"/>
        <v>#REF!</v>
      </c>
      <c r="AB116" s="60" t="e" cm="1">
        <f t="array" ref="AB116" xml:space="preserve"> IF(($A116-$A$3) &lt;= short_term, SUMPRODUCT($L115:$Q115, TRANSPOSE('Migration Matrix - vol'!C$65:C$70)), SUMPRODUCT($L115:$Q115, TRANSPOSE('Migration Matrix - vol'!C$77:C$82)))+$K115*($B116-1)*C116</f>
        <v>#REF!</v>
      </c>
      <c r="AC116" s="60" t="e" cm="1">
        <f t="array" ref="AC116" xml:space="preserve"> IF(($A116-$A$3) &lt;= short_term, SUMPRODUCT($L115:$Q115, TRANSPOSE('Migration Matrix - vol'!D$65:D$70)), SUMPRODUCT($L115:$Q115, TRANSPOSE('Migration Matrix - vol'!D$77:D$82)))+$K115*($B116-1)*D116</f>
        <v>#REF!</v>
      </c>
      <c r="AD116" s="60" t="e" cm="1">
        <f t="array" ref="AD116" xml:space="preserve"> IF(($A116-$A$3) &lt;= short_term, SUMPRODUCT($L115:$Q115, TRANSPOSE('Migration Matrix - vol'!E$65:E$70)), SUMPRODUCT($L115:$Q115, TRANSPOSE('Migration Matrix - vol'!E$77:E$82)))+$K115*($B116-1)*E116</f>
        <v>#REF!</v>
      </c>
      <c r="AE116" s="60" t="e" cm="1">
        <f t="array" ref="AE116" xml:space="preserve"> IF(($A116-$A$3) &lt;= short_term, SUMPRODUCT($L115:$Q115, TRANSPOSE('Migration Matrix - vol'!F$65:F$70)), SUMPRODUCT($L115:$Q115, TRANSPOSE('Migration Matrix - vol'!F$77:F$82)))+$K115*($B116-1)*F116</f>
        <v>#REF!</v>
      </c>
      <c r="AF116" s="60" t="e" cm="1">
        <f t="array" ref="AF116" xml:space="preserve"> IF(($A116-$A$3) &lt;= short_term, SUMPRODUCT($L115:$Q115, TRANSPOSE('Migration Matrix - vol'!G$65:G$70)), SUMPRODUCT($L115:$Q115, TRANSPOSE('Migration Matrix - vol'!G$77:G$82)))+$K115*($B116-1)*G116</f>
        <v>#REF!</v>
      </c>
      <c r="AG116" s="60" t="e" cm="1">
        <f t="array" ref="AG116" xml:space="preserve"> IF(($A116-$A$3) &lt;= short_term, SUMPRODUCT($L115:$Q115, TRANSPOSE('Migration Matrix - vol'!H$65:H$70)), SUMPRODUCT($L115:$Q115, TRANSPOSE('Migration Matrix - vol'!H$77:H$82)))+$K115*($B116-1)*H116</f>
        <v>#REF!</v>
      </c>
      <c r="AJ116" s="60" t="e" cm="1">
        <f t="array" ref="AJ116" xml:space="preserve"> L115* IF(($A116-$A$3) &lt;= short_term, 1-INDEX('Migration Matrix - vol'!$AF$65:$AK$70, RIGHT(AJ$2,1), RIGHT(AJ$2,1)), 1-INDEX('Migration Matrix - vol'!$AF$77:$AK$82, RIGHT(AJ$2,1), RIGHT(AJ$2,1)))</f>
        <v>#REF!</v>
      </c>
      <c r="AK116" s="60" t="e" cm="1">
        <f t="array" ref="AK116" xml:space="preserve"> M115* IF(($A116-$A$3) &lt;= short_term, 1-INDEX('Migration Matrix - vol'!$AF$65:$AK$70, RIGHT(AK$2,1), RIGHT(AK$2,1)), 1-INDEX('Migration Matrix - vol'!$AF$77:$AK$82, RIGHT(AK$2,1), RIGHT(AK$2,1)))</f>
        <v>#REF!</v>
      </c>
      <c r="AL116" s="60" t="e" cm="1">
        <f t="array" ref="AL116" xml:space="preserve"> N115* IF(($A116-$A$3) &lt;= short_term, 1-INDEX('Migration Matrix - vol'!$AF$65:$AK$70, RIGHT(AL$2,1), RIGHT(AL$2,1)), 1-INDEX('Migration Matrix - vol'!$AF$77:$AK$82, RIGHT(AL$2,1), RIGHT(AL$2,1)))</f>
        <v>#REF!</v>
      </c>
      <c r="AM116" s="60" t="e" cm="1">
        <f t="array" ref="AM116" xml:space="preserve"> O115* IF(($A116-$A$3) &lt;= short_term, 1-INDEX('Migration Matrix - vol'!$AF$65:$AK$70, RIGHT(AM$2,1), RIGHT(AM$2,1)), 1-INDEX('Migration Matrix - vol'!$AF$77:$AK$82, RIGHT(AM$2,1), RIGHT(AM$2,1)))</f>
        <v>#REF!</v>
      </c>
      <c r="AN116" s="60" t="e" cm="1">
        <f t="array" ref="AN116" xml:space="preserve"> P115* IF(($A116-$A$3) &lt;= short_term, 1-INDEX('Migration Matrix - vol'!$AF$65:$AK$70, RIGHT(AN$2,1), RIGHT(AN$2,1)), 1-INDEX('Migration Matrix - vol'!$AF$77:$AK$82, RIGHT(AN$2,1), RIGHT(AN$2,1)))</f>
        <v>#REF!</v>
      </c>
      <c r="AO116" s="60" t="e" cm="1">
        <f t="array" ref="AO116" xml:space="preserve"> Q115* IF(($A116-$A$3) &lt;= short_term, 1-INDEX('Migration Matrix - vol'!$AF$65:$AK$70, RIGHT(AO$2,1), RIGHT(AO$2,1)), 1-INDEX('Migration Matrix - vol'!$AF$77:$AK$82, RIGHT(AO$2,1), RIGHT(AO$2,1)))</f>
        <v>#REF!</v>
      </c>
      <c r="AP116" s="61" t="e">
        <f t="shared" si="14"/>
        <v>#REF!</v>
      </c>
      <c r="AR116" s="60" t="e" cm="1">
        <f t="array" ref="AR116" xml:space="preserve"> IF(($A116-$A$3) &lt;= short_term, SUMPRODUCT($L115:$Q115, TRANSPOSE('Migration Matrix - vol'!C$65:C$70)), SUMPRODUCT($L115:$Q115, TRANSPOSE('Migration Matrix - vol'!C$77:C$82)))</f>
        <v>#REF!</v>
      </c>
      <c r="AS116" s="60" t="e" cm="1">
        <f t="array" ref="AS116" xml:space="preserve"> IF(($A116-$A$3) &lt;= short_term, SUMPRODUCT($L115:$Q115, TRANSPOSE('Migration Matrix - vol'!D$65:D$70)), SUMPRODUCT($L115:$Q115, TRANSPOSE('Migration Matrix - vol'!D$77:D$82)))</f>
        <v>#REF!</v>
      </c>
      <c r="AT116" s="60" t="e" cm="1">
        <f t="array" ref="AT116" xml:space="preserve"> IF(($A116-$A$3) &lt;= short_term, SUMPRODUCT($L115:$Q115, TRANSPOSE('Migration Matrix - vol'!E$65:E$70)), SUMPRODUCT($L115:$Q115, TRANSPOSE('Migration Matrix - vol'!E$77:E$82)))</f>
        <v>#REF!</v>
      </c>
      <c r="AU116" s="60" t="e" cm="1">
        <f t="array" ref="AU116" xml:space="preserve"> IF(($A116-$A$3) &lt;= short_term, SUMPRODUCT($L115:$Q115, TRANSPOSE('Migration Matrix - vol'!F$65:F$70)), SUMPRODUCT($L115:$Q115, TRANSPOSE('Migration Matrix - vol'!F$77:F$82)))</f>
        <v>#REF!</v>
      </c>
      <c r="AV116" s="60" t="e" cm="1">
        <f t="array" ref="AV116" xml:space="preserve"> IF(($A116-$A$3) &lt;= short_term, SUMPRODUCT($L115:$Q115, TRANSPOSE('Migration Matrix - vol'!G$65:G$70)), SUMPRODUCT($L115:$Q115, TRANSPOSE('Migration Matrix - vol'!G$77:G$82)))</f>
        <v>#REF!</v>
      </c>
      <c r="AW116" s="60" t="e" cm="1">
        <f t="array" ref="AW116" xml:space="preserve"> IF(($A116-$A$3) &lt;= short_term, SUMPRODUCT($L115:$Q115, TRANSPOSE('Migration Matrix - vol'!H$65:H$70)), SUMPRODUCT($L115:$Q115, TRANSPOSE('Migration Matrix - vol'!H$77:H$82)))</f>
        <v>#REF!</v>
      </c>
    </row>
    <row r="117" spans="1:49">
      <c r="A117">
        <f t="shared" si="11"/>
        <v>2134</v>
      </c>
      <c r="B117" s="40" t="e">
        <f>Population!#REF!</f>
        <v>#REF!</v>
      </c>
      <c r="C117" s="2">
        <v>0.18</v>
      </c>
      <c r="D117" s="2">
        <v>0.15</v>
      </c>
      <c r="E117" s="2">
        <v>0.17</v>
      </c>
      <c r="F117" s="2">
        <v>0.18</v>
      </c>
      <c r="G117" s="2">
        <v>0.15</v>
      </c>
      <c r="H117" s="2">
        <v>0.17</v>
      </c>
      <c r="I117">
        <f t="shared" si="13"/>
        <v>0</v>
      </c>
      <c r="K117" s="52" t="e">
        <f>Population!#REF!</f>
        <v>#REF!</v>
      </c>
      <c r="L117" s="53" t="e" cm="1">
        <f t="array" ref="L117">IF(($A117-$A$3) &lt;= short_term, SUMPRODUCT($L116:$Q116, TRANSPOSE('Migration Matrix - vol'!AF$65:AF$70)), SUMPRODUCT($L116:$Q116, TRANSPOSE('Migration Matrix - vol'!AF$77:AF$82)))+$K116*($B117-1)*C117</f>
        <v>#REF!</v>
      </c>
      <c r="M117" s="53" t="e" cm="1">
        <f t="array" ref="M117">IF(($A117-$A$3) &lt;= short_term, SUMPRODUCT($L116:$Q116, TRANSPOSE('Migration Matrix - vol'!AG$65:AG$70)), SUMPRODUCT($L116:$Q116, TRANSPOSE('Migration Matrix - vol'!AG$77:AG$82)))+$K116*($B117-1)*D117</f>
        <v>#REF!</v>
      </c>
      <c r="N117" s="53" t="e" cm="1">
        <f t="array" ref="N117">IF(($A117-$A$3) &lt;= short_term, SUMPRODUCT($L116:$Q116, TRANSPOSE('Migration Matrix - vol'!AH$65:AH$70)), SUMPRODUCT($L116:$Q116, TRANSPOSE('Migration Matrix - vol'!AH$77:AH$82)))+$K116*($B117-1)*E117</f>
        <v>#REF!</v>
      </c>
      <c r="O117" s="53" t="e" cm="1">
        <f t="array" ref="O117">IF(($A117-$A$3) &lt;= short_term, SUMPRODUCT($L116:$Q116, TRANSPOSE('Migration Matrix - vol'!AI$65:AI$70)), SUMPRODUCT($L116:$Q116, TRANSPOSE('Migration Matrix - vol'!AI$77:AI$82)))+$K116*($B117-1)*F117</f>
        <v>#REF!</v>
      </c>
      <c r="P117" s="53" t="e" cm="1">
        <f t="array" ref="P117">IF(($A117-$A$3) &lt;= short_term, SUMPRODUCT($L116:$Q116, TRANSPOSE('Migration Matrix - vol'!AJ$65:AJ$70)), SUMPRODUCT($L116:$Q116, TRANSPOSE('Migration Matrix - vol'!AJ$77:AJ$82)))+$K116*($B117-1)*G117</f>
        <v>#REF!</v>
      </c>
      <c r="Q117" s="53" t="e" cm="1">
        <f t="array" ref="Q117">IF(($A117-$A$3) &lt;= short_term, SUMPRODUCT($L116:$Q116, TRANSPOSE('Migration Matrix - vol'!AK$65:AK$70)), SUMPRODUCT($L116:$Q116, TRANSPOSE('Migration Matrix - vol'!AK$77:AK$82)))+$K116*($B117-1)*H117</f>
        <v>#REF!</v>
      </c>
      <c r="R117" s="21" t="e">
        <f t="shared" si="15"/>
        <v>#REF!</v>
      </c>
      <c r="T117" s="40" t="e">
        <f t="shared" si="16"/>
        <v>#REF!</v>
      </c>
      <c r="U117" s="40" t="e">
        <f t="shared" si="17"/>
        <v>#REF!</v>
      </c>
      <c r="V117" s="40" t="e">
        <f t="shared" si="18"/>
        <v>#REF!</v>
      </c>
      <c r="W117" s="40" t="e">
        <f t="shared" si="18"/>
        <v>#REF!</v>
      </c>
      <c r="X117" s="40" t="e">
        <f t="shared" si="18"/>
        <v>#REF!</v>
      </c>
      <c r="Y117" s="40" t="e">
        <f t="shared" si="18"/>
        <v>#REF!</v>
      </c>
      <c r="AB117" s="60" t="e" cm="1">
        <f t="array" ref="AB117" xml:space="preserve"> IF(($A117-$A$3) &lt;= short_term, SUMPRODUCT($L116:$Q116, TRANSPOSE('Migration Matrix - vol'!C$65:C$70)), SUMPRODUCT($L116:$Q116, TRANSPOSE('Migration Matrix - vol'!C$77:C$82)))+$K116*($B117-1)*C117</f>
        <v>#REF!</v>
      </c>
      <c r="AC117" s="60" t="e" cm="1">
        <f t="array" ref="AC117" xml:space="preserve"> IF(($A117-$A$3) &lt;= short_term, SUMPRODUCT($L116:$Q116, TRANSPOSE('Migration Matrix - vol'!D$65:D$70)), SUMPRODUCT($L116:$Q116, TRANSPOSE('Migration Matrix - vol'!D$77:D$82)))+$K116*($B117-1)*D117</f>
        <v>#REF!</v>
      </c>
      <c r="AD117" s="60" t="e" cm="1">
        <f t="array" ref="AD117" xml:space="preserve"> IF(($A117-$A$3) &lt;= short_term, SUMPRODUCT($L116:$Q116, TRANSPOSE('Migration Matrix - vol'!E$65:E$70)), SUMPRODUCT($L116:$Q116, TRANSPOSE('Migration Matrix - vol'!E$77:E$82)))+$K116*($B117-1)*E117</f>
        <v>#REF!</v>
      </c>
      <c r="AE117" s="60" t="e" cm="1">
        <f t="array" ref="AE117" xml:space="preserve"> IF(($A117-$A$3) &lt;= short_term, SUMPRODUCT($L116:$Q116, TRANSPOSE('Migration Matrix - vol'!F$65:F$70)), SUMPRODUCT($L116:$Q116, TRANSPOSE('Migration Matrix - vol'!F$77:F$82)))+$K116*($B117-1)*F117</f>
        <v>#REF!</v>
      </c>
      <c r="AF117" s="60" t="e" cm="1">
        <f t="array" ref="AF117" xml:space="preserve"> IF(($A117-$A$3) &lt;= short_term, SUMPRODUCT($L116:$Q116, TRANSPOSE('Migration Matrix - vol'!G$65:G$70)), SUMPRODUCT($L116:$Q116, TRANSPOSE('Migration Matrix - vol'!G$77:G$82)))+$K116*($B117-1)*G117</f>
        <v>#REF!</v>
      </c>
      <c r="AG117" s="60" t="e" cm="1">
        <f t="array" ref="AG117" xml:space="preserve"> IF(($A117-$A$3) &lt;= short_term, SUMPRODUCT($L116:$Q116, TRANSPOSE('Migration Matrix - vol'!H$65:H$70)), SUMPRODUCT($L116:$Q116, TRANSPOSE('Migration Matrix - vol'!H$77:H$82)))+$K116*($B117-1)*H117</f>
        <v>#REF!</v>
      </c>
      <c r="AJ117" s="60" t="e" cm="1">
        <f t="array" ref="AJ117" xml:space="preserve"> L116* IF(($A117-$A$3) &lt;= short_term, 1-INDEX('Migration Matrix - vol'!$AF$65:$AK$70, RIGHT(AJ$2,1), RIGHT(AJ$2,1)), 1-INDEX('Migration Matrix - vol'!$AF$77:$AK$82, RIGHT(AJ$2,1), RIGHT(AJ$2,1)))</f>
        <v>#REF!</v>
      </c>
      <c r="AK117" s="60" t="e" cm="1">
        <f t="array" ref="AK117" xml:space="preserve"> M116* IF(($A117-$A$3) &lt;= short_term, 1-INDEX('Migration Matrix - vol'!$AF$65:$AK$70, RIGHT(AK$2,1), RIGHT(AK$2,1)), 1-INDEX('Migration Matrix - vol'!$AF$77:$AK$82, RIGHT(AK$2,1), RIGHT(AK$2,1)))</f>
        <v>#REF!</v>
      </c>
      <c r="AL117" s="60" t="e" cm="1">
        <f t="array" ref="AL117" xml:space="preserve"> N116* IF(($A117-$A$3) &lt;= short_term, 1-INDEX('Migration Matrix - vol'!$AF$65:$AK$70, RIGHT(AL$2,1), RIGHT(AL$2,1)), 1-INDEX('Migration Matrix - vol'!$AF$77:$AK$82, RIGHT(AL$2,1), RIGHT(AL$2,1)))</f>
        <v>#REF!</v>
      </c>
      <c r="AM117" s="60" t="e" cm="1">
        <f t="array" ref="AM117" xml:space="preserve"> O116* IF(($A117-$A$3) &lt;= short_term, 1-INDEX('Migration Matrix - vol'!$AF$65:$AK$70, RIGHT(AM$2,1), RIGHT(AM$2,1)), 1-INDEX('Migration Matrix - vol'!$AF$77:$AK$82, RIGHT(AM$2,1), RIGHT(AM$2,1)))</f>
        <v>#REF!</v>
      </c>
      <c r="AN117" s="60" t="e" cm="1">
        <f t="array" ref="AN117" xml:space="preserve"> P116* IF(($A117-$A$3) &lt;= short_term, 1-INDEX('Migration Matrix - vol'!$AF$65:$AK$70, RIGHT(AN$2,1), RIGHT(AN$2,1)), 1-INDEX('Migration Matrix - vol'!$AF$77:$AK$82, RIGHT(AN$2,1), RIGHT(AN$2,1)))</f>
        <v>#REF!</v>
      </c>
      <c r="AO117" s="60" t="e" cm="1">
        <f t="array" ref="AO117" xml:space="preserve"> Q116* IF(($A117-$A$3) &lt;= short_term, 1-INDEX('Migration Matrix - vol'!$AF$65:$AK$70, RIGHT(AO$2,1), RIGHT(AO$2,1)), 1-INDEX('Migration Matrix - vol'!$AF$77:$AK$82, RIGHT(AO$2,1), RIGHT(AO$2,1)))</f>
        <v>#REF!</v>
      </c>
      <c r="AP117" s="61" t="e">
        <f t="shared" si="14"/>
        <v>#REF!</v>
      </c>
      <c r="AR117" s="60" t="e" cm="1">
        <f t="array" ref="AR117" xml:space="preserve"> IF(($A117-$A$3) &lt;= short_term, SUMPRODUCT($L116:$Q116, TRANSPOSE('Migration Matrix - vol'!C$65:C$70)), SUMPRODUCT($L116:$Q116, TRANSPOSE('Migration Matrix - vol'!C$77:C$82)))</f>
        <v>#REF!</v>
      </c>
      <c r="AS117" s="60" t="e" cm="1">
        <f t="array" ref="AS117" xml:space="preserve"> IF(($A117-$A$3) &lt;= short_term, SUMPRODUCT($L116:$Q116, TRANSPOSE('Migration Matrix - vol'!D$65:D$70)), SUMPRODUCT($L116:$Q116, TRANSPOSE('Migration Matrix - vol'!D$77:D$82)))</f>
        <v>#REF!</v>
      </c>
      <c r="AT117" s="60" t="e" cm="1">
        <f t="array" ref="AT117" xml:space="preserve"> IF(($A117-$A$3) &lt;= short_term, SUMPRODUCT($L116:$Q116, TRANSPOSE('Migration Matrix - vol'!E$65:E$70)), SUMPRODUCT($L116:$Q116, TRANSPOSE('Migration Matrix - vol'!E$77:E$82)))</f>
        <v>#REF!</v>
      </c>
      <c r="AU117" s="60" t="e" cm="1">
        <f t="array" ref="AU117" xml:space="preserve"> IF(($A117-$A$3) &lt;= short_term, SUMPRODUCT($L116:$Q116, TRANSPOSE('Migration Matrix - vol'!F$65:F$70)), SUMPRODUCT($L116:$Q116, TRANSPOSE('Migration Matrix - vol'!F$77:F$82)))</f>
        <v>#REF!</v>
      </c>
      <c r="AV117" s="60" t="e" cm="1">
        <f t="array" ref="AV117" xml:space="preserve"> IF(($A117-$A$3) &lt;= short_term, SUMPRODUCT($L116:$Q116, TRANSPOSE('Migration Matrix - vol'!G$65:G$70)), SUMPRODUCT($L116:$Q116, TRANSPOSE('Migration Matrix - vol'!G$77:G$82)))</f>
        <v>#REF!</v>
      </c>
      <c r="AW117" s="60" t="e" cm="1">
        <f t="array" ref="AW117" xml:space="preserve"> IF(($A117-$A$3) &lt;= short_term, SUMPRODUCT($L116:$Q116, TRANSPOSE('Migration Matrix - vol'!H$65:H$70)), SUMPRODUCT($L116:$Q116, TRANSPOSE('Migration Matrix - vol'!H$77:H$82)))</f>
        <v>#REF!</v>
      </c>
    </row>
    <row r="118" spans="1:49">
      <c r="A118">
        <f t="shared" si="11"/>
        <v>2135</v>
      </c>
      <c r="B118" s="40" t="e">
        <f>Population!#REF!</f>
        <v>#REF!</v>
      </c>
      <c r="C118" s="2">
        <v>0.18</v>
      </c>
      <c r="D118" s="2">
        <v>0.15</v>
      </c>
      <c r="E118" s="2">
        <v>0.17</v>
      </c>
      <c r="F118" s="2">
        <v>0.18</v>
      </c>
      <c r="G118" s="2">
        <v>0.15</v>
      </c>
      <c r="H118" s="2">
        <v>0.17</v>
      </c>
      <c r="I118">
        <f t="shared" si="13"/>
        <v>0</v>
      </c>
      <c r="K118" s="52" t="e">
        <f>Population!#REF!</f>
        <v>#REF!</v>
      </c>
      <c r="L118" s="53" t="e" cm="1">
        <f t="array" ref="L118">IF(($A118-$A$3) &lt;= short_term, SUMPRODUCT($L117:$Q117, TRANSPOSE('Migration Matrix - vol'!AF$65:AF$70)), SUMPRODUCT($L117:$Q117, TRANSPOSE('Migration Matrix - vol'!AF$77:AF$82)))+$K117*($B118-1)*C118</f>
        <v>#REF!</v>
      </c>
      <c r="M118" s="53" t="e" cm="1">
        <f t="array" ref="M118">IF(($A118-$A$3) &lt;= short_term, SUMPRODUCT($L117:$Q117, TRANSPOSE('Migration Matrix - vol'!AG$65:AG$70)), SUMPRODUCT($L117:$Q117, TRANSPOSE('Migration Matrix - vol'!AG$77:AG$82)))+$K117*($B118-1)*D118</f>
        <v>#REF!</v>
      </c>
      <c r="N118" s="53" t="e" cm="1">
        <f t="array" ref="N118">IF(($A118-$A$3) &lt;= short_term, SUMPRODUCT($L117:$Q117, TRANSPOSE('Migration Matrix - vol'!AH$65:AH$70)), SUMPRODUCT($L117:$Q117, TRANSPOSE('Migration Matrix - vol'!AH$77:AH$82)))+$K117*($B118-1)*E118</f>
        <v>#REF!</v>
      </c>
      <c r="O118" s="53" t="e" cm="1">
        <f t="array" ref="O118">IF(($A118-$A$3) &lt;= short_term, SUMPRODUCT($L117:$Q117, TRANSPOSE('Migration Matrix - vol'!AI$65:AI$70)), SUMPRODUCT($L117:$Q117, TRANSPOSE('Migration Matrix - vol'!AI$77:AI$82)))+$K117*($B118-1)*F118</f>
        <v>#REF!</v>
      </c>
      <c r="P118" s="53" t="e" cm="1">
        <f t="array" ref="P118">IF(($A118-$A$3) &lt;= short_term, SUMPRODUCT($L117:$Q117, TRANSPOSE('Migration Matrix - vol'!AJ$65:AJ$70)), SUMPRODUCT($L117:$Q117, TRANSPOSE('Migration Matrix - vol'!AJ$77:AJ$82)))+$K117*($B118-1)*G118</f>
        <v>#REF!</v>
      </c>
      <c r="Q118" s="53" t="e" cm="1">
        <f t="array" ref="Q118">IF(($A118-$A$3) &lt;= short_term, SUMPRODUCT($L117:$Q117, TRANSPOSE('Migration Matrix - vol'!AK$65:AK$70)), SUMPRODUCT($L117:$Q117, TRANSPOSE('Migration Matrix - vol'!AK$77:AK$82)))+$K117*($B118-1)*H118</f>
        <v>#REF!</v>
      </c>
      <c r="R118" s="21" t="e">
        <f t="shared" si="15"/>
        <v>#REF!</v>
      </c>
      <c r="T118" s="40" t="e">
        <f t="shared" si="16"/>
        <v>#REF!</v>
      </c>
      <c r="U118" s="40" t="e">
        <f t="shared" si="17"/>
        <v>#REF!</v>
      </c>
      <c r="V118" s="40" t="e">
        <f t="shared" si="18"/>
        <v>#REF!</v>
      </c>
      <c r="W118" s="40" t="e">
        <f t="shared" si="18"/>
        <v>#REF!</v>
      </c>
      <c r="X118" s="40" t="e">
        <f t="shared" si="18"/>
        <v>#REF!</v>
      </c>
      <c r="Y118" s="40" t="e">
        <f t="shared" si="18"/>
        <v>#REF!</v>
      </c>
      <c r="AB118" s="60" t="e" cm="1">
        <f t="array" ref="AB118" xml:space="preserve"> IF(($A118-$A$3) &lt;= short_term, SUMPRODUCT($L117:$Q117, TRANSPOSE('Migration Matrix - vol'!C$65:C$70)), SUMPRODUCT($L117:$Q117, TRANSPOSE('Migration Matrix - vol'!C$77:C$82)))+$K117*($B118-1)*C118</f>
        <v>#REF!</v>
      </c>
      <c r="AC118" s="60" t="e" cm="1">
        <f t="array" ref="AC118" xml:space="preserve"> IF(($A118-$A$3) &lt;= short_term, SUMPRODUCT($L117:$Q117, TRANSPOSE('Migration Matrix - vol'!D$65:D$70)), SUMPRODUCT($L117:$Q117, TRANSPOSE('Migration Matrix - vol'!D$77:D$82)))+$K117*($B118-1)*D118</f>
        <v>#REF!</v>
      </c>
      <c r="AD118" s="60" t="e" cm="1">
        <f t="array" ref="AD118" xml:space="preserve"> IF(($A118-$A$3) &lt;= short_term, SUMPRODUCT($L117:$Q117, TRANSPOSE('Migration Matrix - vol'!E$65:E$70)), SUMPRODUCT($L117:$Q117, TRANSPOSE('Migration Matrix - vol'!E$77:E$82)))+$K117*($B118-1)*E118</f>
        <v>#REF!</v>
      </c>
      <c r="AE118" s="60" t="e" cm="1">
        <f t="array" ref="AE118" xml:space="preserve"> IF(($A118-$A$3) &lt;= short_term, SUMPRODUCT($L117:$Q117, TRANSPOSE('Migration Matrix - vol'!F$65:F$70)), SUMPRODUCT($L117:$Q117, TRANSPOSE('Migration Matrix - vol'!F$77:F$82)))+$K117*($B118-1)*F118</f>
        <v>#REF!</v>
      </c>
      <c r="AF118" s="60" t="e" cm="1">
        <f t="array" ref="AF118" xml:space="preserve"> IF(($A118-$A$3) &lt;= short_term, SUMPRODUCT($L117:$Q117, TRANSPOSE('Migration Matrix - vol'!G$65:G$70)), SUMPRODUCT($L117:$Q117, TRANSPOSE('Migration Matrix - vol'!G$77:G$82)))+$K117*($B118-1)*G118</f>
        <v>#REF!</v>
      </c>
      <c r="AG118" s="60" t="e" cm="1">
        <f t="array" ref="AG118" xml:space="preserve"> IF(($A118-$A$3) &lt;= short_term, SUMPRODUCT($L117:$Q117, TRANSPOSE('Migration Matrix - vol'!H$65:H$70)), SUMPRODUCT($L117:$Q117, TRANSPOSE('Migration Matrix - vol'!H$77:H$82)))+$K117*($B118-1)*H118</f>
        <v>#REF!</v>
      </c>
      <c r="AJ118" s="60" t="e" cm="1">
        <f t="array" ref="AJ118" xml:space="preserve"> L117* IF(($A118-$A$3) &lt;= short_term, 1-INDEX('Migration Matrix - vol'!$AF$65:$AK$70, RIGHT(AJ$2,1), RIGHT(AJ$2,1)), 1-INDEX('Migration Matrix - vol'!$AF$77:$AK$82, RIGHT(AJ$2,1), RIGHT(AJ$2,1)))</f>
        <v>#REF!</v>
      </c>
      <c r="AK118" s="60" t="e" cm="1">
        <f t="array" ref="AK118" xml:space="preserve"> M117* IF(($A118-$A$3) &lt;= short_term, 1-INDEX('Migration Matrix - vol'!$AF$65:$AK$70, RIGHT(AK$2,1), RIGHT(AK$2,1)), 1-INDEX('Migration Matrix - vol'!$AF$77:$AK$82, RIGHT(AK$2,1), RIGHT(AK$2,1)))</f>
        <v>#REF!</v>
      </c>
      <c r="AL118" s="60" t="e" cm="1">
        <f t="array" ref="AL118" xml:space="preserve"> N117* IF(($A118-$A$3) &lt;= short_term, 1-INDEX('Migration Matrix - vol'!$AF$65:$AK$70, RIGHT(AL$2,1), RIGHT(AL$2,1)), 1-INDEX('Migration Matrix - vol'!$AF$77:$AK$82, RIGHT(AL$2,1), RIGHT(AL$2,1)))</f>
        <v>#REF!</v>
      </c>
      <c r="AM118" s="60" t="e" cm="1">
        <f t="array" ref="AM118" xml:space="preserve"> O117* IF(($A118-$A$3) &lt;= short_term, 1-INDEX('Migration Matrix - vol'!$AF$65:$AK$70, RIGHT(AM$2,1), RIGHT(AM$2,1)), 1-INDEX('Migration Matrix - vol'!$AF$77:$AK$82, RIGHT(AM$2,1), RIGHT(AM$2,1)))</f>
        <v>#REF!</v>
      </c>
      <c r="AN118" s="60" t="e" cm="1">
        <f t="array" ref="AN118" xml:space="preserve"> P117* IF(($A118-$A$3) &lt;= short_term, 1-INDEX('Migration Matrix - vol'!$AF$65:$AK$70, RIGHT(AN$2,1), RIGHT(AN$2,1)), 1-INDEX('Migration Matrix - vol'!$AF$77:$AK$82, RIGHT(AN$2,1), RIGHT(AN$2,1)))</f>
        <v>#REF!</v>
      </c>
      <c r="AO118" s="60" t="e" cm="1">
        <f t="array" ref="AO118" xml:space="preserve"> Q117* IF(($A118-$A$3) &lt;= short_term, 1-INDEX('Migration Matrix - vol'!$AF$65:$AK$70, RIGHT(AO$2,1), RIGHT(AO$2,1)), 1-INDEX('Migration Matrix - vol'!$AF$77:$AK$82, RIGHT(AO$2,1), RIGHT(AO$2,1)))</f>
        <v>#REF!</v>
      </c>
      <c r="AP118" s="61" t="e">
        <f t="shared" si="14"/>
        <v>#REF!</v>
      </c>
      <c r="AR118" s="60" t="e" cm="1">
        <f t="array" ref="AR118" xml:space="preserve"> IF(($A118-$A$3) &lt;= short_term, SUMPRODUCT($L117:$Q117, TRANSPOSE('Migration Matrix - vol'!C$65:C$70)), SUMPRODUCT($L117:$Q117, TRANSPOSE('Migration Matrix - vol'!C$77:C$82)))</f>
        <v>#REF!</v>
      </c>
      <c r="AS118" s="60" t="e" cm="1">
        <f t="array" ref="AS118" xml:space="preserve"> IF(($A118-$A$3) &lt;= short_term, SUMPRODUCT($L117:$Q117, TRANSPOSE('Migration Matrix - vol'!D$65:D$70)), SUMPRODUCT($L117:$Q117, TRANSPOSE('Migration Matrix - vol'!D$77:D$82)))</f>
        <v>#REF!</v>
      </c>
      <c r="AT118" s="60" t="e" cm="1">
        <f t="array" ref="AT118" xml:space="preserve"> IF(($A118-$A$3) &lt;= short_term, SUMPRODUCT($L117:$Q117, TRANSPOSE('Migration Matrix - vol'!E$65:E$70)), SUMPRODUCT($L117:$Q117, TRANSPOSE('Migration Matrix - vol'!E$77:E$82)))</f>
        <v>#REF!</v>
      </c>
      <c r="AU118" s="60" t="e" cm="1">
        <f t="array" ref="AU118" xml:space="preserve"> IF(($A118-$A$3) &lt;= short_term, SUMPRODUCT($L117:$Q117, TRANSPOSE('Migration Matrix - vol'!F$65:F$70)), SUMPRODUCT($L117:$Q117, TRANSPOSE('Migration Matrix - vol'!F$77:F$82)))</f>
        <v>#REF!</v>
      </c>
      <c r="AV118" s="60" t="e" cm="1">
        <f t="array" ref="AV118" xml:space="preserve"> IF(($A118-$A$3) &lt;= short_term, SUMPRODUCT($L117:$Q117, TRANSPOSE('Migration Matrix - vol'!G$65:G$70)), SUMPRODUCT($L117:$Q117, TRANSPOSE('Migration Matrix - vol'!G$77:G$82)))</f>
        <v>#REF!</v>
      </c>
      <c r="AW118" s="60" t="e" cm="1">
        <f t="array" ref="AW118" xml:space="preserve"> IF(($A118-$A$3) &lt;= short_term, SUMPRODUCT($L117:$Q117, TRANSPOSE('Migration Matrix - vol'!H$65:H$70)), SUMPRODUCT($L117:$Q117, TRANSPOSE('Migration Matrix - vol'!H$77:H$82)))</f>
        <v>#REF!</v>
      </c>
    </row>
    <row r="119" spans="1:49">
      <c r="A119">
        <f t="shared" si="11"/>
        <v>2136</v>
      </c>
      <c r="B119" s="40" t="e">
        <f>Population!#REF!</f>
        <v>#REF!</v>
      </c>
      <c r="C119" s="2">
        <v>0.18</v>
      </c>
      <c r="D119" s="2">
        <v>0.15</v>
      </c>
      <c r="E119" s="2">
        <v>0.17</v>
      </c>
      <c r="F119" s="2">
        <v>0.18</v>
      </c>
      <c r="G119" s="2">
        <v>0.15</v>
      </c>
      <c r="H119" s="2">
        <v>0.17</v>
      </c>
      <c r="I119">
        <f t="shared" si="13"/>
        <v>0</v>
      </c>
      <c r="K119" s="52" t="e">
        <f>Population!#REF!</f>
        <v>#REF!</v>
      </c>
      <c r="L119" s="53" t="e" cm="1">
        <f t="array" ref="L119">IF(($A119-$A$3) &lt;= short_term, SUMPRODUCT($L118:$Q118, TRANSPOSE('Migration Matrix - vol'!AF$65:AF$70)), SUMPRODUCT($L118:$Q118, TRANSPOSE('Migration Matrix - vol'!AF$77:AF$82)))+$K118*($B119-1)*C119</f>
        <v>#REF!</v>
      </c>
      <c r="M119" s="53" t="e" cm="1">
        <f t="array" ref="M119">IF(($A119-$A$3) &lt;= short_term, SUMPRODUCT($L118:$Q118, TRANSPOSE('Migration Matrix - vol'!AG$65:AG$70)), SUMPRODUCT($L118:$Q118, TRANSPOSE('Migration Matrix - vol'!AG$77:AG$82)))+$K118*($B119-1)*D119</f>
        <v>#REF!</v>
      </c>
      <c r="N119" s="53" t="e" cm="1">
        <f t="array" ref="N119">IF(($A119-$A$3) &lt;= short_term, SUMPRODUCT($L118:$Q118, TRANSPOSE('Migration Matrix - vol'!AH$65:AH$70)), SUMPRODUCT($L118:$Q118, TRANSPOSE('Migration Matrix - vol'!AH$77:AH$82)))+$K118*($B119-1)*E119</f>
        <v>#REF!</v>
      </c>
      <c r="O119" s="53" t="e" cm="1">
        <f t="array" ref="O119">IF(($A119-$A$3) &lt;= short_term, SUMPRODUCT($L118:$Q118, TRANSPOSE('Migration Matrix - vol'!AI$65:AI$70)), SUMPRODUCT($L118:$Q118, TRANSPOSE('Migration Matrix - vol'!AI$77:AI$82)))+$K118*($B119-1)*F119</f>
        <v>#REF!</v>
      </c>
      <c r="P119" s="53" t="e" cm="1">
        <f t="array" ref="P119">IF(($A119-$A$3) &lt;= short_term, SUMPRODUCT($L118:$Q118, TRANSPOSE('Migration Matrix - vol'!AJ$65:AJ$70)), SUMPRODUCT($L118:$Q118, TRANSPOSE('Migration Matrix - vol'!AJ$77:AJ$82)))+$K118*($B119-1)*G119</f>
        <v>#REF!</v>
      </c>
      <c r="Q119" s="53" t="e" cm="1">
        <f t="array" ref="Q119">IF(($A119-$A$3) &lt;= short_term, SUMPRODUCT($L118:$Q118, TRANSPOSE('Migration Matrix - vol'!AK$65:AK$70)), SUMPRODUCT($L118:$Q118, TRANSPOSE('Migration Matrix - vol'!AK$77:AK$82)))+$K118*($B119-1)*H119</f>
        <v>#REF!</v>
      </c>
      <c r="R119" s="21" t="e">
        <f t="shared" si="15"/>
        <v>#REF!</v>
      </c>
      <c r="T119" s="40" t="e">
        <f t="shared" si="16"/>
        <v>#REF!</v>
      </c>
      <c r="U119" s="40" t="e">
        <f t="shared" si="17"/>
        <v>#REF!</v>
      </c>
      <c r="V119" s="40" t="e">
        <f t="shared" si="18"/>
        <v>#REF!</v>
      </c>
      <c r="W119" s="40" t="e">
        <f t="shared" si="18"/>
        <v>#REF!</v>
      </c>
      <c r="X119" s="40" t="e">
        <f t="shared" si="18"/>
        <v>#REF!</v>
      </c>
      <c r="Y119" s="40" t="e">
        <f t="shared" si="18"/>
        <v>#REF!</v>
      </c>
      <c r="AB119" s="60" t="e" cm="1">
        <f t="array" ref="AB119" xml:space="preserve"> IF(($A119-$A$3) &lt;= short_term, SUMPRODUCT($L118:$Q118, TRANSPOSE('Migration Matrix - vol'!C$65:C$70)), SUMPRODUCT($L118:$Q118, TRANSPOSE('Migration Matrix - vol'!C$77:C$82)))+$K118*($B119-1)*C119</f>
        <v>#REF!</v>
      </c>
      <c r="AC119" s="60" t="e" cm="1">
        <f t="array" ref="AC119" xml:space="preserve"> IF(($A119-$A$3) &lt;= short_term, SUMPRODUCT($L118:$Q118, TRANSPOSE('Migration Matrix - vol'!D$65:D$70)), SUMPRODUCT($L118:$Q118, TRANSPOSE('Migration Matrix - vol'!D$77:D$82)))+$K118*($B119-1)*D119</f>
        <v>#REF!</v>
      </c>
      <c r="AD119" s="60" t="e" cm="1">
        <f t="array" ref="AD119" xml:space="preserve"> IF(($A119-$A$3) &lt;= short_term, SUMPRODUCT($L118:$Q118, TRANSPOSE('Migration Matrix - vol'!E$65:E$70)), SUMPRODUCT($L118:$Q118, TRANSPOSE('Migration Matrix - vol'!E$77:E$82)))+$K118*($B119-1)*E119</f>
        <v>#REF!</v>
      </c>
      <c r="AE119" s="60" t="e" cm="1">
        <f t="array" ref="AE119" xml:space="preserve"> IF(($A119-$A$3) &lt;= short_term, SUMPRODUCT($L118:$Q118, TRANSPOSE('Migration Matrix - vol'!F$65:F$70)), SUMPRODUCT($L118:$Q118, TRANSPOSE('Migration Matrix - vol'!F$77:F$82)))+$K118*($B119-1)*F119</f>
        <v>#REF!</v>
      </c>
      <c r="AF119" s="60" t="e" cm="1">
        <f t="array" ref="AF119" xml:space="preserve"> IF(($A119-$A$3) &lt;= short_term, SUMPRODUCT($L118:$Q118, TRANSPOSE('Migration Matrix - vol'!G$65:G$70)), SUMPRODUCT($L118:$Q118, TRANSPOSE('Migration Matrix - vol'!G$77:G$82)))+$K118*($B119-1)*G119</f>
        <v>#REF!</v>
      </c>
      <c r="AG119" s="60" t="e" cm="1">
        <f t="array" ref="AG119" xml:space="preserve"> IF(($A119-$A$3) &lt;= short_term, SUMPRODUCT($L118:$Q118, TRANSPOSE('Migration Matrix - vol'!H$65:H$70)), SUMPRODUCT($L118:$Q118, TRANSPOSE('Migration Matrix - vol'!H$77:H$82)))+$K118*($B119-1)*H119</f>
        <v>#REF!</v>
      </c>
      <c r="AJ119" s="60" t="e" cm="1">
        <f t="array" ref="AJ119" xml:space="preserve"> L118* IF(($A119-$A$3) &lt;= short_term, 1-INDEX('Migration Matrix - vol'!$AF$65:$AK$70, RIGHT(AJ$2,1), RIGHT(AJ$2,1)), 1-INDEX('Migration Matrix - vol'!$AF$77:$AK$82, RIGHT(AJ$2,1), RIGHT(AJ$2,1)))</f>
        <v>#REF!</v>
      </c>
      <c r="AK119" s="60" t="e" cm="1">
        <f t="array" ref="AK119" xml:space="preserve"> M118* IF(($A119-$A$3) &lt;= short_term, 1-INDEX('Migration Matrix - vol'!$AF$65:$AK$70, RIGHT(AK$2,1), RIGHT(AK$2,1)), 1-INDEX('Migration Matrix - vol'!$AF$77:$AK$82, RIGHT(AK$2,1), RIGHT(AK$2,1)))</f>
        <v>#REF!</v>
      </c>
      <c r="AL119" s="60" t="e" cm="1">
        <f t="array" ref="AL119" xml:space="preserve"> N118* IF(($A119-$A$3) &lt;= short_term, 1-INDEX('Migration Matrix - vol'!$AF$65:$AK$70, RIGHT(AL$2,1), RIGHT(AL$2,1)), 1-INDEX('Migration Matrix - vol'!$AF$77:$AK$82, RIGHT(AL$2,1), RIGHT(AL$2,1)))</f>
        <v>#REF!</v>
      </c>
      <c r="AM119" s="60" t="e" cm="1">
        <f t="array" ref="AM119" xml:space="preserve"> O118* IF(($A119-$A$3) &lt;= short_term, 1-INDEX('Migration Matrix - vol'!$AF$65:$AK$70, RIGHT(AM$2,1), RIGHT(AM$2,1)), 1-INDEX('Migration Matrix - vol'!$AF$77:$AK$82, RIGHT(AM$2,1), RIGHT(AM$2,1)))</f>
        <v>#REF!</v>
      </c>
      <c r="AN119" s="60" t="e" cm="1">
        <f t="array" ref="AN119" xml:space="preserve"> P118* IF(($A119-$A$3) &lt;= short_term, 1-INDEX('Migration Matrix - vol'!$AF$65:$AK$70, RIGHT(AN$2,1), RIGHT(AN$2,1)), 1-INDEX('Migration Matrix - vol'!$AF$77:$AK$82, RIGHT(AN$2,1), RIGHT(AN$2,1)))</f>
        <v>#REF!</v>
      </c>
      <c r="AO119" s="60" t="e" cm="1">
        <f t="array" ref="AO119" xml:space="preserve"> Q118* IF(($A119-$A$3) &lt;= short_term, 1-INDEX('Migration Matrix - vol'!$AF$65:$AK$70, RIGHT(AO$2,1), RIGHT(AO$2,1)), 1-INDEX('Migration Matrix - vol'!$AF$77:$AK$82, RIGHT(AO$2,1), RIGHT(AO$2,1)))</f>
        <v>#REF!</v>
      </c>
      <c r="AP119" s="61" t="e">
        <f t="shared" si="14"/>
        <v>#REF!</v>
      </c>
      <c r="AR119" s="60" t="e" cm="1">
        <f t="array" ref="AR119" xml:space="preserve"> IF(($A119-$A$3) &lt;= short_term, SUMPRODUCT($L118:$Q118, TRANSPOSE('Migration Matrix - vol'!C$65:C$70)), SUMPRODUCT($L118:$Q118, TRANSPOSE('Migration Matrix - vol'!C$77:C$82)))</f>
        <v>#REF!</v>
      </c>
      <c r="AS119" s="60" t="e" cm="1">
        <f t="array" ref="AS119" xml:space="preserve"> IF(($A119-$A$3) &lt;= short_term, SUMPRODUCT($L118:$Q118, TRANSPOSE('Migration Matrix - vol'!D$65:D$70)), SUMPRODUCT($L118:$Q118, TRANSPOSE('Migration Matrix - vol'!D$77:D$82)))</f>
        <v>#REF!</v>
      </c>
      <c r="AT119" s="60" t="e" cm="1">
        <f t="array" ref="AT119" xml:space="preserve"> IF(($A119-$A$3) &lt;= short_term, SUMPRODUCT($L118:$Q118, TRANSPOSE('Migration Matrix - vol'!E$65:E$70)), SUMPRODUCT($L118:$Q118, TRANSPOSE('Migration Matrix - vol'!E$77:E$82)))</f>
        <v>#REF!</v>
      </c>
      <c r="AU119" s="60" t="e" cm="1">
        <f t="array" ref="AU119" xml:space="preserve"> IF(($A119-$A$3) &lt;= short_term, SUMPRODUCT($L118:$Q118, TRANSPOSE('Migration Matrix - vol'!F$65:F$70)), SUMPRODUCT($L118:$Q118, TRANSPOSE('Migration Matrix - vol'!F$77:F$82)))</f>
        <v>#REF!</v>
      </c>
      <c r="AV119" s="60" t="e" cm="1">
        <f t="array" ref="AV119" xml:space="preserve"> IF(($A119-$A$3) &lt;= short_term, SUMPRODUCT($L118:$Q118, TRANSPOSE('Migration Matrix - vol'!G$65:G$70)), SUMPRODUCT($L118:$Q118, TRANSPOSE('Migration Matrix - vol'!G$77:G$82)))</f>
        <v>#REF!</v>
      </c>
      <c r="AW119" s="60" t="e" cm="1">
        <f t="array" ref="AW119" xml:space="preserve"> IF(($A119-$A$3) &lt;= short_term, SUMPRODUCT($L118:$Q118, TRANSPOSE('Migration Matrix - vol'!H$65:H$70)), SUMPRODUCT($L118:$Q118, TRANSPOSE('Migration Matrix - vol'!H$77:H$82)))</f>
        <v>#REF!</v>
      </c>
    </row>
    <row r="120" spans="1:49">
      <c r="A120">
        <f t="shared" si="11"/>
        <v>2137</v>
      </c>
      <c r="B120" s="40" t="e">
        <f>Population!#REF!</f>
        <v>#REF!</v>
      </c>
      <c r="C120" s="2">
        <v>0.18</v>
      </c>
      <c r="D120" s="2">
        <v>0.15</v>
      </c>
      <c r="E120" s="2">
        <v>0.17</v>
      </c>
      <c r="F120" s="2">
        <v>0.18</v>
      </c>
      <c r="G120" s="2">
        <v>0.15</v>
      </c>
      <c r="H120" s="2">
        <v>0.17</v>
      </c>
      <c r="I120">
        <f t="shared" si="13"/>
        <v>0</v>
      </c>
      <c r="K120" s="52" t="e">
        <f>Population!#REF!</f>
        <v>#REF!</v>
      </c>
      <c r="L120" s="53" t="e" cm="1">
        <f t="array" ref="L120">IF(($A120-$A$3) &lt;= short_term, SUMPRODUCT($L119:$Q119, TRANSPOSE('Migration Matrix - vol'!AF$65:AF$70)), SUMPRODUCT($L119:$Q119, TRANSPOSE('Migration Matrix - vol'!AF$77:AF$82)))+$K119*($B120-1)*C120</f>
        <v>#REF!</v>
      </c>
      <c r="M120" s="53" t="e" cm="1">
        <f t="array" ref="M120">IF(($A120-$A$3) &lt;= short_term, SUMPRODUCT($L119:$Q119, TRANSPOSE('Migration Matrix - vol'!AG$65:AG$70)), SUMPRODUCT($L119:$Q119, TRANSPOSE('Migration Matrix - vol'!AG$77:AG$82)))+$K119*($B120-1)*D120</f>
        <v>#REF!</v>
      </c>
      <c r="N120" s="53" t="e" cm="1">
        <f t="array" ref="N120">IF(($A120-$A$3) &lt;= short_term, SUMPRODUCT($L119:$Q119, TRANSPOSE('Migration Matrix - vol'!AH$65:AH$70)), SUMPRODUCT($L119:$Q119, TRANSPOSE('Migration Matrix - vol'!AH$77:AH$82)))+$K119*($B120-1)*E120</f>
        <v>#REF!</v>
      </c>
      <c r="O120" s="53" t="e" cm="1">
        <f t="array" ref="O120">IF(($A120-$A$3) &lt;= short_term, SUMPRODUCT($L119:$Q119, TRANSPOSE('Migration Matrix - vol'!AI$65:AI$70)), SUMPRODUCT($L119:$Q119, TRANSPOSE('Migration Matrix - vol'!AI$77:AI$82)))+$K119*($B120-1)*F120</f>
        <v>#REF!</v>
      </c>
      <c r="P120" s="53" t="e" cm="1">
        <f t="array" ref="P120">IF(($A120-$A$3) &lt;= short_term, SUMPRODUCT($L119:$Q119, TRANSPOSE('Migration Matrix - vol'!AJ$65:AJ$70)), SUMPRODUCT($L119:$Q119, TRANSPOSE('Migration Matrix - vol'!AJ$77:AJ$82)))+$K119*($B120-1)*G120</f>
        <v>#REF!</v>
      </c>
      <c r="Q120" s="53" t="e" cm="1">
        <f t="array" ref="Q120">IF(($A120-$A$3) &lt;= short_term, SUMPRODUCT($L119:$Q119, TRANSPOSE('Migration Matrix - vol'!AK$65:AK$70)), SUMPRODUCT($L119:$Q119, TRANSPOSE('Migration Matrix - vol'!AK$77:AK$82)))+$K119*($B120-1)*H120</f>
        <v>#REF!</v>
      </c>
      <c r="R120" s="21" t="e">
        <f t="shared" si="15"/>
        <v>#REF!</v>
      </c>
      <c r="T120" s="40" t="e">
        <f t="shared" si="16"/>
        <v>#REF!</v>
      </c>
      <c r="U120" s="40" t="e">
        <f t="shared" si="17"/>
        <v>#REF!</v>
      </c>
      <c r="V120" s="40" t="e">
        <f t="shared" si="18"/>
        <v>#REF!</v>
      </c>
      <c r="W120" s="40" t="e">
        <f t="shared" si="18"/>
        <v>#REF!</v>
      </c>
      <c r="X120" s="40" t="e">
        <f t="shared" si="18"/>
        <v>#REF!</v>
      </c>
      <c r="Y120" s="40" t="e">
        <f t="shared" si="18"/>
        <v>#REF!</v>
      </c>
      <c r="AB120" s="60" t="e" cm="1">
        <f t="array" ref="AB120" xml:space="preserve"> IF(($A120-$A$3) &lt;= short_term, SUMPRODUCT($L119:$Q119, TRANSPOSE('Migration Matrix - vol'!C$65:C$70)), SUMPRODUCT($L119:$Q119, TRANSPOSE('Migration Matrix - vol'!C$77:C$82)))+$K119*($B120-1)*C120</f>
        <v>#REF!</v>
      </c>
      <c r="AC120" s="60" t="e" cm="1">
        <f t="array" ref="AC120" xml:space="preserve"> IF(($A120-$A$3) &lt;= short_term, SUMPRODUCT($L119:$Q119, TRANSPOSE('Migration Matrix - vol'!D$65:D$70)), SUMPRODUCT($L119:$Q119, TRANSPOSE('Migration Matrix - vol'!D$77:D$82)))+$K119*($B120-1)*D120</f>
        <v>#REF!</v>
      </c>
      <c r="AD120" s="60" t="e" cm="1">
        <f t="array" ref="AD120" xml:space="preserve"> IF(($A120-$A$3) &lt;= short_term, SUMPRODUCT($L119:$Q119, TRANSPOSE('Migration Matrix - vol'!E$65:E$70)), SUMPRODUCT($L119:$Q119, TRANSPOSE('Migration Matrix - vol'!E$77:E$82)))+$K119*($B120-1)*E120</f>
        <v>#REF!</v>
      </c>
      <c r="AE120" s="60" t="e" cm="1">
        <f t="array" ref="AE120" xml:space="preserve"> IF(($A120-$A$3) &lt;= short_term, SUMPRODUCT($L119:$Q119, TRANSPOSE('Migration Matrix - vol'!F$65:F$70)), SUMPRODUCT($L119:$Q119, TRANSPOSE('Migration Matrix - vol'!F$77:F$82)))+$K119*($B120-1)*F120</f>
        <v>#REF!</v>
      </c>
      <c r="AF120" s="60" t="e" cm="1">
        <f t="array" ref="AF120" xml:space="preserve"> IF(($A120-$A$3) &lt;= short_term, SUMPRODUCT($L119:$Q119, TRANSPOSE('Migration Matrix - vol'!G$65:G$70)), SUMPRODUCT($L119:$Q119, TRANSPOSE('Migration Matrix - vol'!G$77:G$82)))+$K119*($B120-1)*G120</f>
        <v>#REF!</v>
      </c>
      <c r="AG120" s="60" t="e" cm="1">
        <f t="array" ref="AG120" xml:space="preserve"> IF(($A120-$A$3) &lt;= short_term, SUMPRODUCT($L119:$Q119, TRANSPOSE('Migration Matrix - vol'!H$65:H$70)), SUMPRODUCT($L119:$Q119, TRANSPOSE('Migration Matrix - vol'!H$77:H$82)))+$K119*($B120-1)*H120</f>
        <v>#REF!</v>
      </c>
      <c r="AJ120" s="60" t="e" cm="1">
        <f t="array" ref="AJ120" xml:space="preserve"> L119* IF(($A120-$A$3) &lt;= short_term, 1-INDEX('Migration Matrix - vol'!$AF$65:$AK$70, RIGHT(AJ$2,1), RIGHT(AJ$2,1)), 1-INDEX('Migration Matrix - vol'!$AF$77:$AK$82, RIGHT(AJ$2,1), RIGHT(AJ$2,1)))</f>
        <v>#REF!</v>
      </c>
      <c r="AK120" s="60" t="e" cm="1">
        <f t="array" ref="AK120" xml:space="preserve"> M119* IF(($A120-$A$3) &lt;= short_term, 1-INDEX('Migration Matrix - vol'!$AF$65:$AK$70, RIGHT(AK$2,1), RIGHT(AK$2,1)), 1-INDEX('Migration Matrix - vol'!$AF$77:$AK$82, RIGHT(AK$2,1), RIGHT(AK$2,1)))</f>
        <v>#REF!</v>
      </c>
      <c r="AL120" s="60" t="e" cm="1">
        <f t="array" ref="AL120" xml:space="preserve"> N119* IF(($A120-$A$3) &lt;= short_term, 1-INDEX('Migration Matrix - vol'!$AF$65:$AK$70, RIGHT(AL$2,1), RIGHT(AL$2,1)), 1-INDEX('Migration Matrix - vol'!$AF$77:$AK$82, RIGHT(AL$2,1), RIGHT(AL$2,1)))</f>
        <v>#REF!</v>
      </c>
      <c r="AM120" s="60" t="e" cm="1">
        <f t="array" ref="AM120" xml:space="preserve"> O119* IF(($A120-$A$3) &lt;= short_term, 1-INDEX('Migration Matrix - vol'!$AF$65:$AK$70, RIGHT(AM$2,1), RIGHT(AM$2,1)), 1-INDEX('Migration Matrix - vol'!$AF$77:$AK$82, RIGHT(AM$2,1), RIGHT(AM$2,1)))</f>
        <v>#REF!</v>
      </c>
      <c r="AN120" s="60" t="e" cm="1">
        <f t="array" ref="AN120" xml:space="preserve"> P119* IF(($A120-$A$3) &lt;= short_term, 1-INDEX('Migration Matrix - vol'!$AF$65:$AK$70, RIGHT(AN$2,1), RIGHT(AN$2,1)), 1-INDEX('Migration Matrix - vol'!$AF$77:$AK$82, RIGHT(AN$2,1), RIGHT(AN$2,1)))</f>
        <v>#REF!</v>
      </c>
      <c r="AO120" s="60" t="e" cm="1">
        <f t="array" ref="AO120" xml:space="preserve"> Q119* IF(($A120-$A$3) &lt;= short_term, 1-INDEX('Migration Matrix - vol'!$AF$65:$AK$70, RIGHT(AO$2,1), RIGHT(AO$2,1)), 1-INDEX('Migration Matrix - vol'!$AF$77:$AK$82, RIGHT(AO$2,1), RIGHT(AO$2,1)))</f>
        <v>#REF!</v>
      </c>
      <c r="AP120" s="61" t="e">
        <f t="shared" si="14"/>
        <v>#REF!</v>
      </c>
      <c r="AR120" s="60" t="e" cm="1">
        <f t="array" ref="AR120" xml:space="preserve"> IF(($A120-$A$3) &lt;= short_term, SUMPRODUCT($L119:$Q119, TRANSPOSE('Migration Matrix - vol'!C$65:C$70)), SUMPRODUCT($L119:$Q119, TRANSPOSE('Migration Matrix - vol'!C$77:C$82)))</f>
        <v>#REF!</v>
      </c>
      <c r="AS120" s="60" t="e" cm="1">
        <f t="array" ref="AS120" xml:space="preserve"> IF(($A120-$A$3) &lt;= short_term, SUMPRODUCT($L119:$Q119, TRANSPOSE('Migration Matrix - vol'!D$65:D$70)), SUMPRODUCT($L119:$Q119, TRANSPOSE('Migration Matrix - vol'!D$77:D$82)))</f>
        <v>#REF!</v>
      </c>
      <c r="AT120" s="60" t="e" cm="1">
        <f t="array" ref="AT120" xml:space="preserve"> IF(($A120-$A$3) &lt;= short_term, SUMPRODUCT($L119:$Q119, TRANSPOSE('Migration Matrix - vol'!E$65:E$70)), SUMPRODUCT($L119:$Q119, TRANSPOSE('Migration Matrix - vol'!E$77:E$82)))</f>
        <v>#REF!</v>
      </c>
      <c r="AU120" s="60" t="e" cm="1">
        <f t="array" ref="AU120" xml:space="preserve"> IF(($A120-$A$3) &lt;= short_term, SUMPRODUCT($L119:$Q119, TRANSPOSE('Migration Matrix - vol'!F$65:F$70)), SUMPRODUCT($L119:$Q119, TRANSPOSE('Migration Matrix - vol'!F$77:F$82)))</f>
        <v>#REF!</v>
      </c>
      <c r="AV120" s="60" t="e" cm="1">
        <f t="array" ref="AV120" xml:space="preserve"> IF(($A120-$A$3) &lt;= short_term, SUMPRODUCT($L119:$Q119, TRANSPOSE('Migration Matrix - vol'!G$65:G$70)), SUMPRODUCT($L119:$Q119, TRANSPOSE('Migration Matrix - vol'!G$77:G$82)))</f>
        <v>#REF!</v>
      </c>
      <c r="AW120" s="60" t="e" cm="1">
        <f t="array" ref="AW120" xml:space="preserve"> IF(($A120-$A$3) &lt;= short_term, SUMPRODUCT($L119:$Q119, TRANSPOSE('Migration Matrix - vol'!H$65:H$70)), SUMPRODUCT($L119:$Q119, TRANSPOSE('Migration Matrix - vol'!H$77:H$82)))</f>
        <v>#REF!</v>
      </c>
    </row>
    <row r="121" spans="1:49">
      <c r="A121">
        <f t="shared" si="11"/>
        <v>2138</v>
      </c>
      <c r="B121" s="40" t="e">
        <f>Population!#REF!</f>
        <v>#REF!</v>
      </c>
      <c r="C121" s="2">
        <v>0.18</v>
      </c>
      <c r="D121" s="2">
        <v>0.15</v>
      </c>
      <c r="E121" s="2">
        <v>0.17</v>
      </c>
      <c r="F121" s="2">
        <v>0.18</v>
      </c>
      <c r="G121" s="2">
        <v>0.15</v>
      </c>
      <c r="H121" s="2">
        <v>0.17</v>
      </c>
      <c r="I121">
        <f t="shared" si="13"/>
        <v>0</v>
      </c>
      <c r="K121" s="52" t="e">
        <f>Population!#REF!</f>
        <v>#REF!</v>
      </c>
      <c r="L121" s="53" t="e" cm="1">
        <f t="array" ref="L121">IF(($A121-$A$3) &lt;= short_term, SUMPRODUCT($L120:$Q120, TRANSPOSE('Migration Matrix - vol'!AF$65:AF$70)), SUMPRODUCT($L120:$Q120, TRANSPOSE('Migration Matrix - vol'!AF$77:AF$82)))+$K120*($B121-1)*C121</f>
        <v>#REF!</v>
      </c>
      <c r="M121" s="53" t="e" cm="1">
        <f t="array" ref="M121">IF(($A121-$A$3) &lt;= short_term, SUMPRODUCT($L120:$Q120, TRANSPOSE('Migration Matrix - vol'!AG$65:AG$70)), SUMPRODUCT($L120:$Q120, TRANSPOSE('Migration Matrix - vol'!AG$77:AG$82)))+$K120*($B121-1)*D121</f>
        <v>#REF!</v>
      </c>
      <c r="N121" s="53" t="e" cm="1">
        <f t="array" ref="N121">IF(($A121-$A$3) &lt;= short_term, SUMPRODUCT($L120:$Q120, TRANSPOSE('Migration Matrix - vol'!AH$65:AH$70)), SUMPRODUCT($L120:$Q120, TRANSPOSE('Migration Matrix - vol'!AH$77:AH$82)))+$K120*($B121-1)*E121</f>
        <v>#REF!</v>
      </c>
      <c r="O121" s="53" t="e" cm="1">
        <f t="array" ref="O121">IF(($A121-$A$3) &lt;= short_term, SUMPRODUCT($L120:$Q120, TRANSPOSE('Migration Matrix - vol'!AI$65:AI$70)), SUMPRODUCT($L120:$Q120, TRANSPOSE('Migration Matrix - vol'!AI$77:AI$82)))+$K120*($B121-1)*F121</f>
        <v>#REF!</v>
      </c>
      <c r="P121" s="53" t="e" cm="1">
        <f t="array" ref="P121">IF(($A121-$A$3) &lt;= short_term, SUMPRODUCT($L120:$Q120, TRANSPOSE('Migration Matrix - vol'!AJ$65:AJ$70)), SUMPRODUCT($L120:$Q120, TRANSPOSE('Migration Matrix - vol'!AJ$77:AJ$82)))+$K120*($B121-1)*G121</f>
        <v>#REF!</v>
      </c>
      <c r="Q121" s="53" t="e" cm="1">
        <f t="array" ref="Q121">IF(($A121-$A$3) &lt;= short_term, SUMPRODUCT($L120:$Q120, TRANSPOSE('Migration Matrix - vol'!AK$65:AK$70)), SUMPRODUCT($L120:$Q120, TRANSPOSE('Migration Matrix - vol'!AK$77:AK$82)))+$K120*($B121-1)*H121</f>
        <v>#REF!</v>
      </c>
      <c r="R121" s="21" t="e">
        <f t="shared" si="15"/>
        <v>#REF!</v>
      </c>
      <c r="T121" s="40" t="e">
        <f t="shared" si="16"/>
        <v>#REF!</v>
      </c>
      <c r="U121" s="40" t="e">
        <f t="shared" si="17"/>
        <v>#REF!</v>
      </c>
      <c r="V121" s="40" t="e">
        <f t="shared" si="18"/>
        <v>#REF!</v>
      </c>
      <c r="W121" s="40" t="e">
        <f t="shared" si="18"/>
        <v>#REF!</v>
      </c>
      <c r="X121" s="40" t="e">
        <f t="shared" si="18"/>
        <v>#REF!</v>
      </c>
      <c r="Y121" s="40" t="e">
        <f t="shared" si="18"/>
        <v>#REF!</v>
      </c>
      <c r="AB121" s="60" t="e" cm="1">
        <f t="array" ref="AB121" xml:space="preserve"> IF(($A121-$A$3) &lt;= short_term, SUMPRODUCT($L120:$Q120, TRANSPOSE('Migration Matrix - vol'!C$65:C$70)), SUMPRODUCT($L120:$Q120, TRANSPOSE('Migration Matrix - vol'!C$77:C$82)))+$K120*($B121-1)*C121</f>
        <v>#REF!</v>
      </c>
      <c r="AC121" s="60" t="e" cm="1">
        <f t="array" ref="AC121" xml:space="preserve"> IF(($A121-$A$3) &lt;= short_term, SUMPRODUCT($L120:$Q120, TRANSPOSE('Migration Matrix - vol'!D$65:D$70)), SUMPRODUCT($L120:$Q120, TRANSPOSE('Migration Matrix - vol'!D$77:D$82)))+$K120*($B121-1)*D121</f>
        <v>#REF!</v>
      </c>
      <c r="AD121" s="60" t="e" cm="1">
        <f t="array" ref="AD121" xml:space="preserve"> IF(($A121-$A$3) &lt;= short_term, SUMPRODUCT($L120:$Q120, TRANSPOSE('Migration Matrix - vol'!E$65:E$70)), SUMPRODUCT($L120:$Q120, TRANSPOSE('Migration Matrix - vol'!E$77:E$82)))+$K120*($B121-1)*E121</f>
        <v>#REF!</v>
      </c>
      <c r="AE121" s="60" t="e" cm="1">
        <f t="array" ref="AE121" xml:space="preserve"> IF(($A121-$A$3) &lt;= short_term, SUMPRODUCT($L120:$Q120, TRANSPOSE('Migration Matrix - vol'!F$65:F$70)), SUMPRODUCT($L120:$Q120, TRANSPOSE('Migration Matrix - vol'!F$77:F$82)))+$K120*($B121-1)*F121</f>
        <v>#REF!</v>
      </c>
      <c r="AF121" s="60" t="e" cm="1">
        <f t="array" ref="AF121" xml:space="preserve"> IF(($A121-$A$3) &lt;= short_term, SUMPRODUCT($L120:$Q120, TRANSPOSE('Migration Matrix - vol'!G$65:G$70)), SUMPRODUCT($L120:$Q120, TRANSPOSE('Migration Matrix - vol'!G$77:G$82)))+$K120*($B121-1)*G121</f>
        <v>#REF!</v>
      </c>
      <c r="AG121" s="60" t="e" cm="1">
        <f t="array" ref="AG121" xml:space="preserve"> IF(($A121-$A$3) &lt;= short_term, SUMPRODUCT($L120:$Q120, TRANSPOSE('Migration Matrix - vol'!H$65:H$70)), SUMPRODUCT($L120:$Q120, TRANSPOSE('Migration Matrix - vol'!H$77:H$82)))+$K120*($B121-1)*H121</f>
        <v>#REF!</v>
      </c>
      <c r="AJ121" s="60" t="e" cm="1">
        <f t="array" ref="AJ121" xml:space="preserve"> L120* IF(($A121-$A$3) &lt;= short_term, 1-INDEX('Migration Matrix - vol'!$AF$65:$AK$70, RIGHT(AJ$2,1), RIGHT(AJ$2,1)), 1-INDEX('Migration Matrix - vol'!$AF$77:$AK$82, RIGHT(AJ$2,1), RIGHT(AJ$2,1)))</f>
        <v>#REF!</v>
      </c>
      <c r="AK121" s="60" t="e" cm="1">
        <f t="array" ref="AK121" xml:space="preserve"> M120* IF(($A121-$A$3) &lt;= short_term, 1-INDEX('Migration Matrix - vol'!$AF$65:$AK$70, RIGHT(AK$2,1), RIGHT(AK$2,1)), 1-INDEX('Migration Matrix - vol'!$AF$77:$AK$82, RIGHT(AK$2,1), RIGHT(AK$2,1)))</f>
        <v>#REF!</v>
      </c>
      <c r="AL121" s="60" t="e" cm="1">
        <f t="array" ref="AL121" xml:space="preserve"> N120* IF(($A121-$A$3) &lt;= short_term, 1-INDEX('Migration Matrix - vol'!$AF$65:$AK$70, RIGHT(AL$2,1), RIGHT(AL$2,1)), 1-INDEX('Migration Matrix - vol'!$AF$77:$AK$82, RIGHT(AL$2,1), RIGHT(AL$2,1)))</f>
        <v>#REF!</v>
      </c>
      <c r="AM121" s="60" t="e" cm="1">
        <f t="array" ref="AM121" xml:space="preserve"> O120* IF(($A121-$A$3) &lt;= short_term, 1-INDEX('Migration Matrix - vol'!$AF$65:$AK$70, RIGHT(AM$2,1), RIGHT(AM$2,1)), 1-INDEX('Migration Matrix - vol'!$AF$77:$AK$82, RIGHT(AM$2,1), RIGHT(AM$2,1)))</f>
        <v>#REF!</v>
      </c>
      <c r="AN121" s="60" t="e" cm="1">
        <f t="array" ref="AN121" xml:space="preserve"> P120* IF(($A121-$A$3) &lt;= short_term, 1-INDEX('Migration Matrix - vol'!$AF$65:$AK$70, RIGHT(AN$2,1), RIGHT(AN$2,1)), 1-INDEX('Migration Matrix - vol'!$AF$77:$AK$82, RIGHT(AN$2,1), RIGHT(AN$2,1)))</f>
        <v>#REF!</v>
      </c>
      <c r="AO121" s="60" t="e" cm="1">
        <f t="array" ref="AO121" xml:space="preserve"> Q120* IF(($A121-$A$3) &lt;= short_term, 1-INDEX('Migration Matrix - vol'!$AF$65:$AK$70, RIGHT(AO$2,1), RIGHT(AO$2,1)), 1-INDEX('Migration Matrix - vol'!$AF$77:$AK$82, RIGHT(AO$2,1), RIGHT(AO$2,1)))</f>
        <v>#REF!</v>
      </c>
      <c r="AP121" s="61" t="e">
        <f t="shared" si="14"/>
        <v>#REF!</v>
      </c>
      <c r="AR121" s="60" t="e" cm="1">
        <f t="array" ref="AR121" xml:space="preserve"> IF(($A121-$A$3) &lt;= short_term, SUMPRODUCT($L120:$Q120, TRANSPOSE('Migration Matrix - vol'!C$65:C$70)), SUMPRODUCT($L120:$Q120, TRANSPOSE('Migration Matrix - vol'!C$77:C$82)))</f>
        <v>#REF!</v>
      </c>
      <c r="AS121" s="60" t="e" cm="1">
        <f t="array" ref="AS121" xml:space="preserve"> IF(($A121-$A$3) &lt;= short_term, SUMPRODUCT($L120:$Q120, TRANSPOSE('Migration Matrix - vol'!D$65:D$70)), SUMPRODUCT($L120:$Q120, TRANSPOSE('Migration Matrix - vol'!D$77:D$82)))</f>
        <v>#REF!</v>
      </c>
      <c r="AT121" s="60" t="e" cm="1">
        <f t="array" ref="AT121" xml:space="preserve"> IF(($A121-$A$3) &lt;= short_term, SUMPRODUCT($L120:$Q120, TRANSPOSE('Migration Matrix - vol'!E$65:E$70)), SUMPRODUCT($L120:$Q120, TRANSPOSE('Migration Matrix - vol'!E$77:E$82)))</f>
        <v>#REF!</v>
      </c>
      <c r="AU121" s="60" t="e" cm="1">
        <f t="array" ref="AU121" xml:space="preserve"> IF(($A121-$A$3) &lt;= short_term, SUMPRODUCT($L120:$Q120, TRANSPOSE('Migration Matrix - vol'!F$65:F$70)), SUMPRODUCT($L120:$Q120, TRANSPOSE('Migration Matrix - vol'!F$77:F$82)))</f>
        <v>#REF!</v>
      </c>
      <c r="AV121" s="60" t="e" cm="1">
        <f t="array" ref="AV121" xml:space="preserve"> IF(($A121-$A$3) &lt;= short_term, SUMPRODUCT($L120:$Q120, TRANSPOSE('Migration Matrix - vol'!G$65:G$70)), SUMPRODUCT($L120:$Q120, TRANSPOSE('Migration Matrix - vol'!G$77:G$82)))</f>
        <v>#REF!</v>
      </c>
      <c r="AW121" s="60" t="e" cm="1">
        <f t="array" ref="AW121" xml:space="preserve"> IF(($A121-$A$3) &lt;= short_term, SUMPRODUCT($L120:$Q120, TRANSPOSE('Migration Matrix - vol'!H$65:H$70)), SUMPRODUCT($L120:$Q120, TRANSPOSE('Migration Matrix - vol'!H$77:H$82)))</f>
        <v>#REF!</v>
      </c>
    </row>
    <row r="122" spans="1:49">
      <c r="A122">
        <f t="shared" si="11"/>
        <v>2139</v>
      </c>
      <c r="B122" s="40" t="e">
        <f>Population!#REF!</f>
        <v>#REF!</v>
      </c>
      <c r="C122" s="2">
        <v>0.18</v>
      </c>
      <c r="D122" s="2">
        <v>0.15</v>
      </c>
      <c r="E122" s="2">
        <v>0.17</v>
      </c>
      <c r="F122" s="2">
        <v>0.18</v>
      </c>
      <c r="G122" s="2">
        <v>0.15</v>
      </c>
      <c r="H122" s="2">
        <v>0.17</v>
      </c>
      <c r="I122">
        <f t="shared" si="13"/>
        <v>0</v>
      </c>
      <c r="K122" s="52" t="e">
        <f>Population!#REF!</f>
        <v>#REF!</v>
      </c>
      <c r="L122" s="53" t="e" cm="1">
        <f t="array" ref="L122">IF(($A122-$A$3) &lt;= short_term, SUMPRODUCT($L121:$Q121, TRANSPOSE('Migration Matrix - vol'!AF$65:AF$70)), SUMPRODUCT($L121:$Q121, TRANSPOSE('Migration Matrix - vol'!AF$77:AF$82)))+$K121*($B122-1)*C122</f>
        <v>#REF!</v>
      </c>
      <c r="M122" s="53" t="e" cm="1">
        <f t="array" ref="M122">IF(($A122-$A$3) &lt;= short_term, SUMPRODUCT($L121:$Q121, TRANSPOSE('Migration Matrix - vol'!AG$65:AG$70)), SUMPRODUCT($L121:$Q121, TRANSPOSE('Migration Matrix - vol'!AG$77:AG$82)))+$K121*($B122-1)*D122</f>
        <v>#REF!</v>
      </c>
      <c r="N122" s="53" t="e" cm="1">
        <f t="array" ref="N122">IF(($A122-$A$3) &lt;= short_term, SUMPRODUCT($L121:$Q121, TRANSPOSE('Migration Matrix - vol'!AH$65:AH$70)), SUMPRODUCT($L121:$Q121, TRANSPOSE('Migration Matrix - vol'!AH$77:AH$82)))+$K121*($B122-1)*E122</f>
        <v>#REF!</v>
      </c>
      <c r="O122" s="53" t="e" cm="1">
        <f t="array" ref="O122">IF(($A122-$A$3) &lt;= short_term, SUMPRODUCT($L121:$Q121, TRANSPOSE('Migration Matrix - vol'!AI$65:AI$70)), SUMPRODUCT($L121:$Q121, TRANSPOSE('Migration Matrix - vol'!AI$77:AI$82)))+$K121*($B122-1)*F122</f>
        <v>#REF!</v>
      </c>
      <c r="P122" s="53" t="e" cm="1">
        <f t="array" ref="P122">IF(($A122-$A$3) &lt;= short_term, SUMPRODUCT($L121:$Q121, TRANSPOSE('Migration Matrix - vol'!AJ$65:AJ$70)), SUMPRODUCT($L121:$Q121, TRANSPOSE('Migration Matrix - vol'!AJ$77:AJ$82)))+$K121*($B122-1)*G122</f>
        <v>#REF!</v>
      </c>
      <c r="Q122" s="53" t="e" cm="1">
        <f t="array" ref="Q122">IF(($A122-$A$3) &lt;= short_term, SUMPRODUCT($L121:$Q121, TRANSPOSE('Migration Matrix - vol'!AK$65:AK$70)), SUMPRODUCT($L121:$Q121, TRANSPOSE('Migration Matrix - vol'!AK$77:AK$82)))+$K121*($B122-1)*H122</f>
        <v>#REF!</v>
      </c>
      <c r="R122" s="21" t="e">
        <f t="shared" si="15"/>
        <v>#REF!</v>
      </c>
      <c r="T122" s="40" t="e">
        <f t="shared" si="16"/>
        <v>#REF!</v>
      </c>
      <c r="U122" s="40" t="e">
        <f t="shared" si="17"/>
        <v>#REF!</v>
      </c>
      <c r="V122" s="40" t="e">
        <f t="shared" si="18"/>
        <v>#REF!</v>
      </c>
      <c r="W122" s="40" t="e">
        <f t="shared" si="18"/>
        <v>#REF!</v>
      </c>
      <c r="X122" s="40" t="e">
        <f t="shared" si="18"/>
        <v>#REF!</v>
      </c>
      <c r="Y122" s="40" t="e">
        <f t="shared" si="18"/>
        <v>#REF!</v>
      </c>
      <c r="AB122" s="60" t="e" cm="1">
        <f t="array" ref="AB122" xml:space="preserve"> IF(($A122-$A$3) &lt;= short_term, SUMPRODUCT($L121:$Q121, TRANSPOSE('Migration Matrix - vol'!C$65:C$70)), SUMPRODUCT($L121:$Q121, TRANSPOSE('Migration Matrix - vol'!C$77:C$82)))+$K121*($B122-1)*C122</f>
        <v>#REF!</v>
      </c>
      <c r="AC122" s="60" t="e" cm="1">
        <f t="array" ref="AC122" xml:space="preserve"> IF(($A122-$A$3) &lt;= short_term, SUMPRODUCT($L121:$Q121, TRANSPOSE('Migration Matrix - vol'!D$65:D$70)), SUMPRODUCT($L121:$Q121, TRANSPOSE('Migration Matrix - vol'!D$77:D$82)))+$K121*($B122-1)*D122</f>
        <v>#REF!</v>
      </c>
      <c r="AD122" s="60" t="e" cm="1">
        <f t="array" ref="AD122" xml:space="preserve"> IF(($A122-$A$3) &lt;= short_term, SUMPRODUCT($L121:$Q121, TRANSPOSE('Migration Matrix - vol'!E$65:E$70)), SUMPRODUCT($L121:$Q121, TRANSPOSE('Migration Matrix - vol'!E$77:E$82)))+$K121*($B122-1)*E122</f>
        <v>#REF!</v>
      </c>
      <c r="AE122" s="60" t="e" cm="1">
        <f t="array" ref="AE122" xml:space="preserve"> IF(($A122-$A$3) &lt;= short_term, SUMPRODUCT($L121:$Q121, TRANSPOSE('Migration Matrix - vol'!F$65:F$70)), SUMPRODUCT($L121:$Q121, TRANSPOSE('Migration Matrix - vol'!F$77:F$82)))+$K121*($B122-1)*F122</f>
        <v>#REF!</v>
      </c>
      <c r="AF122" s="60" t="e" cm="1">
        <f t="array" ref="AF122" xml:space="preserve"> IF(($A122-$A$3) &lt;= short_term, SUMPRODUCT($L121:$Q121, TRANSPOSE('Migration Matrix - vol'!G$65:G$70)), SUMPRODUCT($L121:$Q121, TRANSPOSE('Migration Matrix - vol'!G$77:G$82)))+$K121*($B122-1)*G122</f>
        <v>#REF!</v>
      </c>
      <c r="AG122" s="60" t="e" cm="1">
        <f t="array" ref="AG122" xml:space="preserve"> IF(($A122-$A$3) &lt;= short_term, SUMPRODUCT($L121:$Q121, TRANSPOSE('Migration Matrix - vol'!H$65:H$70)), SUMPRODUCT($L121:$Q121, TRANSPOSE('Migration Matrix - vol'!H$77:H$82)))+$K121*($B122-1)*H122</f>
        <v>#REF!</v>
      </c>
      <c r="AJ122" s="60" t="e" cm="1">
        <f t="array" ref="AJ122" xml:space="preserve"> L121* IF(($A122-$A$3) &lt;= short_term, 1-INDEX('Migration Matrix - vol'!$AF$65:$AK$70, RIGHT(AJ$2,1), RIGHT(AJ$2,1)), 1-INDEX('Migration Matrix - vol'!$AF$77:$AK$82, RIGHT(AJ$2,1), RIGHT(AJ$2,1)))</f>
        <v>#REF!</v>
      </c>
      <c r="AK122" s="60" t="e" cm="1">
        <f t="array" ref="AK122" xml:space="preserve"> M121* IF(($A122-$A$3) &lt;= short_term, 1-INDEX('Migration Matrix - vol'!$AF$65:$AK$70, RIGHT(AK$2,1), RIGHT(AK$2,1)), 1-INDEX('Migration Matrix - vol'!$AF$77:$AK$82, RIGHT(AK$2,1), RIGHT(AK$2,1)))</f>
        <v>#REF!</v>
      </c>
      <c r="AL122" s="60" t="e" cm="1">
        <f t="array" ref="AL122" xml:space="preserve"> N121* IF(($A122-$A$3) &lt;= short_term, 1-INDEX('Migration Matrix - vol'!$AF$65:$AK$70, RIGHT(AL$2,1), RIGHT(AL$2,1)), 1-INDEX('Migration Matrix - vol'!$AF$77:$AK$82, RIGHT(AL$2,1), RIGHT(AL$2,1)))</f>
        <v>#REF!</v>
      </c>
      <c r="AM122" s="60" t="e" cm="1">
        <f t="array" ref="AM122" xml:space="preserve"> O121* IF(($A122-$A$3) &lt;= short_term, 1-INDEX('Migration Matrix - vol'!$AF$65:$AK$70, RIGHT(AM$2,1), RIGHT(AM$2,1)), 1-INDEX('Migration Matrix - vol'!$AF$77:$AK$82, RIGHT(AM$2,1), RIGHT(AM$2,1)))</f>
        <v>#REF!</v>
      </c>
      <c r="AN122" s="60" t="e" cm="1">
        <f t="array" ref="AN122" xml:space="preserve"> P121* IF(($A122-$A$3) &lt;= short_term, 1-INDEX('Migration Matrix - vol'!$AF$65:$AK$70, RIGHT(AN$2,1), RIGHT(AN$2,1)), 1-INDEX('Migration Matrix - vol'!$AF$77:$AK$82, RIGHT(AN$2,1), RIGHT(AN$2,1)))</f>
        <v>#REF!</v>
      </c>
      <c r="AO122" s="60" t="e" cm="1">
        <f t="array" ref="AO122" xml:space="preserve"> Q121* IF(($A122-$A$3) &lt;= short_term, 1-INDEX('Migration Matrix - vol'!$AF$65:$AK$70, RIGHT(AO$2,1), RIGHT(AO$2,1)), 1-INDEX('Migration Matrix - vol'!$AF$77:$AK$82, RIGHT(AO$2,1), RIGHT(AO$2,1)))</f>
        <v>#REF!</v>
      </c>
      <c r="AP122" s="61" t="e">
        <f t="shared" si="14"/>
        <v>#REF!</v>
      </c>
      <c r="AR122" s="60" t="e" cm="1">
        <f t="array" ref="AR122" xml:space="preserve"> IF(($A122-$A$3) &lt;= short_term, SUMPRODUCT($L121:$Q121, TRANSPOSE('Migration Matrix - vol'!C$65:C$70)), SUMPRODUCT($L121:$Q121, TRANSPOSE('Migration Matrix - vol'!C$77:C$82)))</f>
        <v>#REF!</v>
      </c>
      <c r="AS122" s="60" t="e" cm="1">
        <f t="array" ref="AS122" xml:space="preserve"> IF(($A122-$A$3) &lt;= short_term, SUMPRODUCT($L121:$Q121, TRANSPOSE('Migration Matrix - vol'!D$65:D$70)), SUMPRODUCT($L121:$Q121, TRANSPOSE('Migration Matrix - vol'!D$77:D$82)))</f>
        <v>#REF!</v>
      </c>
      <c r="AT122" s="60" t="e" cm="1">
        <f t="array" ref="AT122" xml:space="preserve"> IF(($A122-$A$3) &lt;= short_term, SUMPRODUCT($L121:$Q121, TRANSPOSE('Migration Matrix - vol'!E$65:E$70)), SUMPRODUCT($L121:$Q121, TRANSPOSE('Migration Matrix - vol'!E$77:E$82)))</f>
        <v>#REF!</v>
      </c>
      <c r="AU122" s="60" t="e" cm="1">
        <f t="array" ref="AU122" xml:space="preserve"> IF(($A122-$A$3) &lt;= short_term, SUMPRODUCT($L121:$Q121, TRANSPOSE('Migration Matrix - vol'!F$65:F$70)), SUMPRODUCT($L121:$Q121, TRANSPOSE('Migration Matrix - vol'!F$77:F$82)))</f>
        <v>#REF!</v>
      </c>
      <c r="AV122" s="60" t="e" cm="1">
        <f t="array" ref="AV122" xml:space="preserve"> IF(($A122-$A$3) &lt;= short_term, SUMPRODUCT($L121:$Q121, TRANSPOSE('Migration Matrix - vol'!G$65:G$70)), SUMPRODUCT($L121:$Q121, TRANSPOSE('Migration Matrix - vol'!G$77:G$82)))</f>
        <v>#REF!</v>
      </c>
      <c r="AW122" s="60" t="e" cm="1">
        <f t="array" ref="AW122" xml:space="preserve"> IF(($A122-$A$3) &lt;= short_term, SUMPRODUCT($L121:$Q121, TRANSPOSE('Migration Matrix - vol'!H$65:H$70)), SUMPRODUCT($L121:$Q121, TRANSPOSE('Migration Matrix - vol'!H$77:H$82)))</f>
        <v>#REF!</v>
      </c>
    </row>
    <row r="123" spans="1:49">
      <c r="A123">
        <f t="shared" si="11"/>
        <v>2140</v>
      </c>
      <c r="B123" s="40" t="e">
        <f>Population!#REF!</f>
        <v>#REF!</v>
      </c>
      <c r="C123" s="2">
        <v>0.18</v>
      </c>
      <c r="D123" s="2">
        <v>0.15</v>
      </c>
      <c r="E123" s="2">
        <v>0.17</v>
      </c>
      <c r="F123" s="2">
        <v>0.18</v>
      </c>
      <c r="G123" s="2">
        <v>0.15</v>
      </c>
      <c r="H123" s="2">
        <v>0.17</v>
      </c>
      <c r="I123">
        <f t="shared" si="13"/>
        <v>0</v>
      </c>
      <c r="K123" s="52" t="e">
        <f>Population!#REF!</f>
        <v>#REF!</v>
      </c>
      <c r="L123" s="53" t="e" cm="1">
        <f t="array" ref="L123">IF(($A123-$A$3) &lt;= short_term, SUMPRODUCT($L122:$Q122, TRANSPOSE('Migration Matrix - vol'!AF$65:AF$70)), SUMPRODUCT($L122:$Q122, TRANSPOSE('Migration Matrix - vol'!AF$77:AF$82)))+$K122*($B123-1)*C123</f>
        <v>#REF!</v>
      </c>
      <c r="M123" s="53" t="e" cm="1">
        <f t="array" ref="M123">IF(($A123-$A$3) &lt;= short_term, SUMPRODUCT($L122:$Q122, TRANSPOSE('Migration Matrix - vol'!AG$65:AG$70)), SUMPRODUCT($L122:$Q122, TRANSPOSE('Migration Matrix - vol'!AG$77:AG$82)))+$K122*($B123-1)*D123</f>
        <v>#REF!</v>
      </c>
      <c r="N123" s="53" t="e" cm="1">
        <f t="array" ref="N123">IF(($A123-$A$3) &lt;= short_term, SUMPRODUCT($L122:$Q122, TRANSPOSE('Migration Matrix - vol'!AH$65:AH$70)), SUMPRODUCT($L122:$Q122, TRANSPOSE('Migration Matrix - vol'!AH$77:AH$82)))+$K122*($B123-1)*E123</f>
        <v>#REF!</v>
      </c>
      <c r="O123" s="53" t="e" cm="1">
        <f t="array" ref="O123">IF(($A123-$A$3) &lt;= short_term, SUMPRODUCT($L122:$Q122, TRANSPOSE('Migration Matrix - vol'!AI$65:AI$70)), SUMPRODUCT($L122:$Q122, TRANSPOSE('Migration Matrix - vol'!AI$77:AI$82)))+$K122*($B123-1)*F123</f>
        <v>#REF!</v>
      </c>
      <c r="P123" s="53" t="e" cm="1">
        <f t="array" ref="P123">IF(($A123-$A$3) &lt;= short_term, SUMPRODUCT($L122:$Q122, TRANSPOSE('Migration Matrix - vol'!AJ$65:AJ$70)), SUMPRODUCT($L122:$Q122, TRANSPOSE('Migration Matrix - vol'!AJ$77:AJ$82)))+$K122*($B123-1)*G123</f>
        <v>#REF!</v>
      </c>
      <c r="Q123" s="53" t="e" cm="1">
        <f t="array" ref="Q123">IF(($A123-$A$3) &lt;= short_term, SUMPRODUCT($L122:$Q122, TRANSPOSE('Migration Matrix - vol'!AK$65:AK$70)), SUMPRODUCT($L122:$Q122, TRANSPOSE('Migration Matrix - vol'!AK$77:AK$82)))+$K122*($B123-1)*H123</f>
        <v>#REF!</v>
      </c>
      <c r="R123" s="21" t="e">
        <f t="shared" si="15"/>
        <v>#REF!</v>
      </c>
      <c r="T123" s="40" t="e">
        <f t="shared" si="16"/>
        <v>#REF!</v>
      </c>
      <c r="U123" s="40" t="e">
        <f t="shared" si="17"/>
        <v>#REF!</v>
      </c>
      <c r="V123" s="40" t="e">
        <f t="shared" si="18"/>
        <v>#REF!</v>
      </c>
      <c r="W123" s="40" t="e">
        <f t="shared" si="18"/>
        <v>#REF!</v>
      </c>
      <c r="X123" s="40" t="e">
        <f t="shared" si="18"/>
        <v>#REF!</v>
      </c>
      <c r="Y123" s="40" t="e">
        <f t="shared" si="18"/>
        <v>#REF!</v>
      </c>
      <c r="AB123" s="60" t="e" cm="1">
        <f t="array" ref="AB123" xml:space="preserve"> IF(($A123-$A$3) &lt;= short_term, SUMPRODUCT($L122:$Q122, TRANSPOSE('Migration Matrix - vol'!C$65:C$70)), SUMPRODUCT($L122:$Q122, TRANSPOSE('Migration Matrix - vol'!C$77:C$82)))+$K122*($B123-1)*C123</f>
        <v>#REF!</v>
      </c>
      <c r="AC123" s="60" t="e" cm="1">
        <f t="array" ref="AC123" xml:space="preserve"> IF(($A123-$A$3) &lt;= short_term, SUMPRODUCT($L122:$Q122, TRANSPOSE('Migration Matrix - vol'!D$65:D$70)), SUMPRODUCT($L122:$Q122, TRANSPOSE('Migration Matrix - vol'!D$77:D$82)))+$K122*($B123-1)*D123</f>
        <v>#REF!</v>
      </c>
      <c r="AD123" s="60" t="e" cm="1">
        <f t="array" ref="AD123" xml:space="preserve"> IF(($A123-$A$3) &lt;= short_term, SUMPRODUCT($L122:$Q122, TRANSPOSE('Migration Matrix - vol'!E$65:E$70)), SUMPRODUCT($L122:$Q122, TRANSPOSE('Migration Matrix - vol'!E$77:E$82)))+$K122*($B123-1)*E123</f>
        <v>#REF!</v>
      </c>
      <c r="AE123" s="60" t="e" cm="1">
        <f t="array" ref="AE123" xml:space="preserve"> IF(($A123-$A$3) &lt;= short_term, SUMPRODUCT($L122:$Q122, TRANSPOSE('Migration Matrix - vol'!F$65:F$70)), SUMPRODUCT($L122:$Q122, TRANSPOSE('Migration Matrix - vol'!F$77:F$82)))+$K122*($B123-1)*F123</f>
        <v>#REF!</v>
      </c>
      <c r="AF123" s="60" t="e" cm="1">
        <f t="array" ref="AF123" xml:space="preserve"> IF(($A123-$A$3) &lt;= short_term, SUMPRODUCT($L122:$Q122, TRANSPOSE('Migration Matrix - vol'!G$65:G$70)), SUMPRODUCT($L122:$Q122, TRANSPOSE('Migration Matrix - vol'!G$77:G$82)))+$K122*($B123-1)*G123</f>
        <v>#REF!</v>
      </c>
      <c r="AG123" s="60" t="e" cm="1">
        <f t="array" ref="AG123" xml:space="preserve"> IF(($A123-$A$3) &lt;= short_term, SUMPRODUCT($L122:$Q122, TRANSPOSE('Migration Matrix - vol'!H$65:H$70)), SUMPRODUCT($L122:$Q122, TRANSPOSE('Migration Matrix - vol'!H$77:H$82)))+$K122*($B123-1)*H123</f>
        <v>#REF!</v>
      </c>
      <c r="AJ123" s="60" t="e" cm="1">
        <f t="array" ref="AJ123" xml:space="preserve"> L122* IF(($A123-$A$3) &lt;= short_term, 1-INDEX('Migration Matrix - vol'!$AF$65:$AK$70, RIGHT(AJ$2,1), RIGHT(AJ$2,1)), 1-INDEX('Migration Matrix - vol'!$AF$77:$AK$82, RIGHT(AJ$2,1), RIGHT(AJ$2,1)))</f>
        <v>#REF!</v>
      </c>
      <c r="AK123" s="60" t="e" cm="1">
        <f t="array" ref="AK123" xml:space="preserve"> M122* IF(($A123-$A$3) &lt;= short_term, 1-INDEX('Migration Matrix - vol'!$AF$65:$AK$70, RIGHT(AK$2,1), RIGHT(AK$2,1)), 1-INDEX('Migration Matrix - vol'!$AF$77:$AK$82, RIGHT(AK$2,1), RIGHT(AK$2,1)))</f>
        <v>#REF!</v>
      </c>
      <c r="AL123" s="60" t="e" cm="1">
        <f t="array" ref="AL123" xml:space="preserve"> N122* IF(($A123-$A$3) &lt;= short_term, 1-INDEX('Migration Matrix - vol'!$AF$65:$AK$70, RIGHT(AL$2,1), RIGHT(AL$2,1)), 1-INDEX('Migration Matrix - vol'!$AF$77:$AK$82, RIGHT(AL$2,1), RIGHT(AL$2,1)))</f>
        <v>#REF!</v>
      </c>
      <c r="AM123" s="60" t="e" cm="1">
        <f t="array" ref="AM123" xml:space="preserve"> O122* IF(($A123-$A$3) &lt;= short_term, 1-INDEX('Migration Matrix - vol'!$AF$65:$AK$70, RIGHT(AM$2,1), RIGHT(AM$2,1)), 1-INDEX('Migration Matrix - vol'!$AF$77:$AK$82, RIGHT(AM$2,1), RIGHT(AM$2,1)))</f>
        <v>#REF!</v>
      </c>
      <c r="AN123" s="60" t="e" cm="1">
        <f t="array" ref="AN123" xml:space="preserve"> P122* IF(($A123-$A$3) &lt;= short_term, 1-INDEX('Migration Matrix - vol'!$AF$65:$AK$70, RIGHT(AN$2,1), RIGHT(AN$2,1)), 1-INDEX('Migration Matrix - vol'!$AF$77:$AK$82, RIGHT(AN$2,1), RIGHT(AN$2,1)))</f>
        <v>#REF!</v>
      </c>
      <c r="AO123" s="60" t="e" cm="1">
        <f t="array" ref="AO123" xml:space="preserve"> Q122* IF(($A123-$A$3) &lt;= short_term, 1-INDEX('Migration Matrix - vol'!$AF$65:$AK$70, RIGHT(AO$2,1), RIGHT(AO$2,1)), 1-INDEX('Migration Matrix - vol'!$AF$77:$AK$82, RIGHT(AO$2,1), RIGHT(AO$2,1)))</f>
        <v>#REF!</v>
      </c>
      <c r="AP123" s="61" t="e">
        <f t="shared" si="14"/>
        <v>#REF!</v>
      </c>
      <c r="AR123" s="60" t="e" cm="1">
        <f t="array" ref="AR123" xml:space="preserve"> IF(($A123-$A$3) &lt;= short_term, SUMPRODUCT($L122:$Q122, TRANSPOSE('Migration Matrix - vol'!C$65:C$70)), SUMPRODUCT($L122:$Q122, TRANSPOSE('Migration Matrix - vol'!C$77:C$82)))</f>
        <v>#REF!</v>
      </c>
      <c r="AS123" s="60" t="e" cm="1">
        <f t="array" ref="AS123" xml:space="preserve"> IF(($A123-$A$3) &lt;= short_term, SUMPRODUCT($L122:$Q122, TRANSPOSE('Migration Matrix - vol'!D$65:D$70)), SUMPRODUCT($L122:$Q122, TRANSPOSE('Migration Matrix - vol'!D$77:D$82)))</f>
        <v>#REF!</v>
      </c>
      <c r="AT123" s="60" t="e" cm="1">
        <f t="array" ref="AT123" xml:space="preserve"> IF(($A123-$A$3) &lt;= short_term, SUMPRODUCT($L122:$Q122, TRANSPOSE('Migration Matrix - vol'!E$65:E$70)), SUMPRODUCT($L122:$Q122, TRANSPOSE('Migration Matrix - vol'!E$77:E$82)))</f>
        <v>#REF!</v>
      </c>
      <c r="AU123" s="60" t="e" cm="1">
        <f t="array" ref="AU123" xml:space="preserve"> IF(($A123-$A$3) &lt;= short_term, SUMPRODUCT($L122:$Q122, TRANSPOSE('Migration Matrix - vol'!F$65:F$70)), SUMPRODUCT($L122:$Q122, TRANSPOSE('Migration Matrix - vol'!F$77:F$82)))</f>
        <v>#REF!</v>
      </c>
      <c r="AV123" s="60" t="e" cm="1">
        <f t="array" ref="AV123" xml:space="preserve"> IF(($A123-$A$3) &lt;= short_term, SUMPRODUCT($L122:$Q122, TRANSPOSE('Migration Matrix - vol'!G$65:G$70)), SUMPRODUCT($L122:$Q122, TRANSPOSE('Migration Matrix - vol'!G$77:G$82)))</f>
        <v>#REF!</v>
      </c>
      <c r="AW123" s="60" t="e" cm="1">
        <f t="array" ref="AW123" xml:space="preserve"> IF(($A123-$A$3) &lt;= short_term, SUMPRODUCT($L122:$Q122, TRANSPOSE('Migration Matrix - vol'!H$65:H$70)), SUMPRODUCT($L122:$Q122, TRANSPOSE('Migration Matrix - vol'!H$77:H$82)))</f>
        <v>#REF!</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B7E79-53D7-4F0D-8BC9-896242E5B491}">
  <sheetPr>
    <tabColor theme="7" tint="0.59999389629810485"/>
  </sheetPr>
  <dimension ref="A1"/>
  <sheetViews>
    <sheetView workbookViewId="0"/>
  </sheetViews>
  <sheetFormatPr defaultColWidth="8.85546875" defaultRowHeight="14.4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AF77E-0EC8-473E-AB70-24EB1F039A6D}">
  <dimension ref="A1:BM76"/>
  <sheetViews>
    <sheetView topLeftCell="BC1" workbookViewId="0">
      <selection activeCell="M10" sqref="M10:BM16"/>
    </sheetView>
  </sheetViews>
  <sheetFormatPr defaultColWidth="8.85546875" defaultRowHeight="14.45"/>
  <cols>
    <col min="1" max="1" width="43.42578125" customWidth="1"/>
    <col min="2" max="2" width="37.85546875" customWidth="1"/>
    <col min="3" max="3" width="15.85546875" customWidth="1"/>
    <col min="4" max="4" width="16.42578125" customWidth="1"/>
    <col min="5" max="5" width="15.42578125" customWidth="1"/>
    <col min="6" max="7" width="17.42578125" customWidth="1"/>
    <col min="8" max="8" width="15.42578125" customWidth="1"/>
    <col min="11" max="11" width="61.85546875" customWidth="1"/>
    <col min="12" max="12" width="22.42578125" customWidth="1"/>
    <col min="13" max="13" width="9" bestFit="1" customWidth="1"/>
    <col min="14" max="14" width="17.5703125" customWidth="1"/>
    <col min="15" max="15" width="16.42578125" customWidth="1"/>
    <col min="16" max="16" width="18.140625" customWidth="1"/>
    <col min="17" max="17" width="17.42578125" customWidth="1"/>
    <col min="18" max="62" width="14.5703125" bestFit="1" customWidth="1"/>
  </cols>
  <sheetData>
    <row r="1" spans="1:65">
      <c r="A1" s="14"/>
      <c r="B1" s="14" t="s">
        <v>212</v>
      </c>
      <c r="C1" s="15" t="s">
        <v>176</v>
      </c>
      <c r="D1" s="15" t="s">
        <v>27</v>
      </c>
      <c r="E1" s="15" t="s">
        <v>177</v>
      </c>
      <c r="F1" s="15" t="s">
        <v>29</v>
      </c>
      <c r="G1" s="15" t="s">
        <v>178</v>
      </c>
      <c r="H1" s="15" t="s">
        <v>179</v>
      </c>
      <c r="K1" s="4" t="s">
        <v>213</v>
      </c>
      <c r="L1" s="4" t="s">
        <v>214</v>
      </c>
      <c r="M1">
        <v>2021</v>
      </c>
      <c r="N1">
        <v>2022</v>
      </c>
      <c r="O1">
        <v>2023</v>
      </c>
      <c r="P1">
        <v>2024</v>
      </c>
      <c r="Q1">
        <v>2025</v>
      </c>
      <c r="R1">
        <v>2026</v>
      </c>
      <c r="S1">
        <v>2027</v>
      </c>
      <c r="T1">
        <v>2028</v>
      </c>
      <c r="U1">
        <v>2029</v>
      </c>
      <c r="V1">
        <v>2030</v>
      </c>
      <c r="W1">
        <v>2031</v>
      </c>
      <c r="X1">
        <v>2032</v>
      </c>
      <c r="Y1">
        <v>2033</v>
      </c>
      <c r="Z1">
        <v>2034</v>
      </c>
      <c r="AA1">
        <v>2035</v>
      </c>
      <c r="AB1">
        <v>2036</v>
      </c>
      <c r="AC1">
        <v>2037</v>
      </c>
      <c r="AD1">
        <v>2038</v>
      </c>
      <c r="AE1">
        <v>2039</v>
      </c>
      <c r="AF1">
        <v>2040</v>
      </c>
      <c r="AG1">
        <v>2041</v>
      </c>
      <c r="AH1">
        <v>2042</v>
      </c>
      <c r="AI1">
        <v>2043</v>
      </c>
      <c r="AJ1">
        <v>2044</v>
      </c>
      <c r="AK1">
        <v>2045</v>
      </c>
      <c r="AL1">
        <v>2046</v>
      </c>
      <c r="AM1">
        <v>2047</v>
      </c>
      <c r="AN1">
        <v>2048</v>
      </c>
      <c r="AO1">
        <v>2049</v>
      </c>
      <c r="AP1">
        <v>2050</v>
      </c>
      <c r="AQ1">
        <v>2051</v>
      </c>
      <c r="AR1">
        <v>2052</v>
      </c>
      <c r="AS1">
        <v>2053</v>
      </c>
      <c r="AT1">
        <v>2054</v>
      </c>
      <c r="AU1">
        <v>2055</v>
      </c>
      <c r="AV1">
        <v>2056</v>
      </c>
      <c r="AW1">
        <v>2057</v>
      </c>
      <c r="AX1">
        <v>2058</v>
      </c>
      <c r="AY1">
        <v>2059</v>
      </c>
      <c r="AZ1">
        <v>2060</v>
      </c>
      <c r="BA1">
        <v>2061</v>
      </c>
      <c r="BB1">
        <v>2062</v>
      </c>
      <c r="BC1">
        <v>2063</v>
      </c>
      <c r="BD1">
        <v>2064</v>
      </c>
      <c r="BE1">
        <v>2065</v>
      </c>
      <c r="BF1">
        <v>2066</v>
      </c>
      <c r="BG1">
        <v>2067</v>
      </c>
      <c r="BH1">
        <v>2068</v>
      </c>
      <c r="BI1">
        <v>2069</v>
      </c>
      <c r="BJ1">
        <v>2070</v>
      </c>
    </row>
    <row r="2" spans="1:65">
      <c r="A2" s="16" t="s">
        <v>215</v>
      </c>
      <c r="B2" s="16">
        <v>25</v>
      </c>
      <c r="C2" s="17">
        <v>4.2999999999999997E-2</v>
      </c>
      <c r="D2" s="17">
        <v>6.3299999999999995E-2</v>
      </c>
      <c r="E2" s="17">
        <v>3.56E-2</v>
      </c>
      <c r="F2" s="17">
        <v>0.18820000000000001</v>
      </c>
      <c r="G2" s="17">
        <v>9.9599999999999994E-2</v>
      </c>
      <c r="H2" s="17">
        <v>7.5899999999999995E-2</v>
      </c>
      <c r="J2" t="s">
        <v>176</v>
      </c>
      <c r="K2" s="21">
        <f>C22</f>
        <v>10794.824999999999</v>
      </c>
      <c r="M2">
        <f>K2*Inflation!$C$3</f>
        <v>11209.346279999998</v>
      </c>
      <c r="N2">
        <f>M2*Inflation!$C$4</f>
        <v>11433.533205599999</v>
      </c>
      <c r="O2">
        <f>N2*Inflation!$C$5</f>
        <v>11662.203869711999</v>
      </c>
      <c r="P2">
        <f>O2*Inflation!$C$6</f>
        <v>11895.447947106239</v>
      </c>
      <c r="Q2">
        <f>P2*Inflation!$C$7</f>
        <v>12133.356906048364</v>
      </c>
      <c r="R2">
        <f>Q2*Inflation!$C$8</f>
        <v>12376.024044169331</v>
      </c>
      <c r="S2">
        <f>R2*Inflation!$C$9</f>
        <v>12623.544525052717</v>
      </c>
      <c r="T2">
        <f>S2*Inflation!$C$10</f>
        <v>12876.015415553771</v>
      </c>
      <c r="U2">
        <f>T2*Inflation!$C$11</f>
        <v>13133.535723864847</v>
      </c>
      <c r="V2">
        <f>U2*Inflation!$C$12</f>
        <v>13396.206438342144</v>
      </c>
      <c r="W2">
        <f>V2*Inflation!$C$13</f>
        <v>13664.130567108987</v>
      </c>
      <c r="X2">
        <f>W2*Inflation!$C$14</f>
        <v>13937.413178451166</v>
      </c>
      <c r="Y2">
        <f>X2*Inflation!$C$15</f>
        <v>14216.161442020189</v>
      </c>
      <c r="Z2">
        <f>Y2*Inflation!$C$16</f>
        <v>14500.484670860593</v>
      </c>
      <c r="AA2">
        <f>Z2*Inflation!$C$17</f>
        <v>14790.494364277805</v>
      </c>
      <c r="AB2">
        <f>AA2*Inflation!$C$18</f>
        <v>15086.304251563362</v>
      </c>
      <c r="AC2">
        <f>AB2*Inflation!$C$19</f>
        <v>15388.030336594629</v>
      </c>
      <c r="AD2">
        <f>AC2*Inflation!$C$20</f>
        <v>15695.790943326521</v>
      </c>
      <c r="AE2">
        <f>AD2*Inflation!$C$21</f>
        <v>16009.706762193053</v>
      </c>
      <c r="AF2">
        <f>AE2*Inflation!$C$22</f>
        <v>16329.900897436914</v>
      </c>
      <c r="AG2">
        <f>AF2*Inflation!$C$23</f>
        <v>16656.498915385651</v>
      </c>
      <c r="AH2">
        <f>AG2*Inflation!$C$24</f>
        <v>16989.628893693363</v>
      </c>
      <c r="AI2">
        <f>AH2*Inflation!$C$25</f>
        <v>17329.421471567231</v>
      </c>
      <c r="AJ2">
        <f>AI2*Inflation!$C$26</f>
        <v>17676.009900998575</v>
      </c>
      <c r="AK2">
        <f>AJ2*Inflation!$C$27</f>
        <v>18029.530099018546</v>
      </c>
      <c r="AL2">
        <f>AK2*Inflation!$C$28</f>
        <v>18390.120700998916</v>
      </c>
      <c r="AM2">
        <f>AL2*Inflation!$C$29</f>
        <v>18757.923115018893</v>
      </c>
      <c r="AN2">
        <f>AM2*Inflation!$C$30</f>
        <v>19133.08157731927</v>
      </c>
      <c r="AO2">
        <f>AN2*Inflation!$C$31</f>
        <v>19515.743208865657</v>
      </c>
      <c r="AP2">
        <f>AO2*Inflation!$C$32</f>
        <v>19906.058073042972</v>
      </c>
      <c r="AQ2">
        <f>AP2*Inflation!$C$33</f>
        <v>20304.17923450383</v>
      </c>
      <c r="AR2">
        <f>AQ2*Inflation!$C$34</f>
        <v>20710.262819193907</v>
      </c>
      <c r="AS2">
        <f>AR2*Inflation!$C$35</f>
        <v>21124.468075577784</v>
      </c>
      <c r="AT2">
        <f>AS2*Inflation!$C$36</f>
        <v>21546.957437089339</v>
      </c>
      <c r="AU2">
        <f>AT2*Inflation!$C$37</f>
        <v>21977.896585831128</v>
      </c>
      <c r="AV2">
        <f>AU2*Inflation!$C$38</f>
        <v>22417.454517547751</v>
      </c>
      <c r="AW2">
        <f>AV2*Inflation!$C$39</f>
        <v>22865.803607898706</v>
      </c>
      <c r="AX2">
        <f>AW2*Inflation!$C$40</f>
        <v>23323.119680056679</v>
      </c>
      <c r="AY2">
        <f>AX2*Inflation!$C$41</f>
        <v>23789.582073657813</v>
      </c>
      <c r="AZ2">
        <f>AY2*Inflation!$C$42</f>
        <v>24265.373715130969</v>
      </c>
      <c r="BA2">
        <f>AZ2*Inflation!$C$43</f>
        <v>24750.681189433588</v>
      </c>
      <c r="BB2">
        <f>BA2*Inflation!$C$44</f>
        <v>25245.694813222261</v>
      </c>
      <c r="BC2">
        <f>BB2*Inflation!$C$45</f>
        <v>25750.608709486707</v>
      </c>
      <c r="BD2">
        <f>BC2*Inflation!$C$46</f>
        <v>26265.620883676442</v>
      </c>
      <c r="BE2">
        <f>BD2*Inflation!$C$47</f>
        <v>26790.933301349971</v>
      </c>
      <c r="BF2">
        <f>BE2*Inflation!$C$48</f>
        <v>27326.751967376971</v>
      </c>
      <c r="BG2">
        <f>BF2*Inflation!$C$49</f>
        <v>27873.287006724509</v>
      </c>
      <c r="BH2">
        <f>BG2*Inflation!$C$50</f>
        <v>28430.752746859001</v>
      </c>
      <c r="BI2">
        <f>BH2*Inflation!$C$51</f>
        <v>28999.367801796183</v>
      </c>
      <c r="BJ2">
        <f>BI2*Inflation!$C$52</f>
        <v>29579.355157832106</v>
      </c>
    </row>
    <row r="3" spans="1:65">
      <c r="A3" s="16" t="s">
        <v>216</v>
      </c>
      <c r="B3" s="16">
        <v>75</v>
      </c>
      <c r="C3" s="17">
        <v>4.5900000000000003E-2</v>
      </c>
      <c r="D3" s="17">
        <v>5.3699999999999998E-2</v>
      </c>
      <c r="E3" s="17">
        <v>6.2300000000000001E-2</v>
      </c>
      <c r="F3" s="17">
        <v>0.1888</v>
      </c>
      <c r="G3" s="17">
        <v>0.13969999999999999</v>
      </c>
      <c r="H3" s="17">
        <v>0.15790000000000001</v>
      </c>
      <c r="J3" t="s">
        <v>27</v>
      </c>
      <c r="K3" s="21">
        <f>D22</f>
        <v>9396.5250000000015</v>
      </c>
      <c r="M3">
        <f>K3*Inflation!$C$3</f>
        <v>9757.351560000001</v>
      </c>
      <c r="N3">
        <f>M3*Inflation!$C$4</f>
        <v>9952.4985912000011</v>
      </c>
      <c r="O3">
        <f>N3*Inflation!$C$5</f>
        <v>10151.548563024002</v>
      </c>
      <c r="P3">
        <f>O3*Inflation!$C$6</f>
        <v>10354.579534284481</v>
      </c>
      <c r="Q3">
        <f>P3*Inflation!$C$7</f>
        <v>10561.671124970171</v>
      </c>
      <c r="R3">
        <f>Q3*Inflation!$C$8</f>
        <v>10772.904547469574</v>
      </c>
      <c r="S3">
        <f>R3*Inflation!$C$9</f>
        <v>10988.362638418967</v>
      </c>
      <c r="T3">
        <f>S3*Inflation!$C$10</f>
        <v>11208.129891187345</v>
      </c>
      <c r="U3">
        <f>T3*Inflation!$C$11</f>
        <v>11432.292489011093</v>
      </c>
      <c r="V3">
        <f>U3*Inflation!$C$12</f>
        <v>11660.938338791315</v>
      </c>
      <c r="W3">
        <f>V3*Inflation!$C$13</f>
        <v>11894.157105567141</v>
      </c>
      <c r="X3">
        <f>W3*Inflation!$C$14</f>
        <v>12132.040247678484</v>
      </c>
      <c r="Y3">
        <f>X3*Inflation!$C$15</f>
        <v>12374.681052632053</v>
      </c>
      <c r="Z3">
        <f>Y3*Inflation!$C$16</f>
        <v>12622.174673684694</v>
      </c>
      <c r="AA3">
        <f>Z3*Inflation!$C$17</f>
        <v>12874.618167158389</v>
      </c>
      <c r="AB3">
        <f>AA3*Inflation!$C$18</f>
        <v>13132.110530501557</v>
      </c>
      <c r="AC3">
        <f>AB3*Inflation!$C$19</f>
        <v>13394.752741111588</v>
      </c>
      <c r="AD3">
        <f>AC3*Inflation!$C$20</f>
        <v>13662.647795933821</v>
      </c>
      <c r="AE3">
        <f>AD3*Inflation!$C$21</f>
        <v>13935.900751852498</v>
      </c>
      <c r="AF3">
        <f>AE3*Inflation!$C$22</f>
        <v>14214.618766889547</v>
      </c>
      <c r="AG3">
        <f>AF3*Inflation!$C$23</f>
        <v>14498.911142227338</v>
      </c>
      <c r="AH3">
        <f>AG3*Inflation!$C$24</f>
        <v>14788.889365071886</v>
      </c>
      <c r="AI3">
        <f>AH3*Inflation!$C$25</f>
        <v>15084.667152373324</v>
      </c>
      <c r="AJ3">
        <f>AI3*Inflation!$C$26</f>
        <v>15386.360495420791</v>
      </c>
      <c r="AK3">
        <f>AJ3*Inflation!$C$27</f>
        <v>15694.087705329208</v>
      </c>
      <c r="AL3">
        <f>AK3*Inflation!$C$28</f>
        <v>16007.969459435792</v>
      </c>
      <c r="AM3">
        <f>AL3*Inflation!$C$29</f>
        <v>16328.128848624508</v>
      </c>
      <c r="AN3">
        <f>AM3*Inflation!$C$30</f>
        <v>16654.691425597</v>
      </c>
      <c r="AO3">
        <f>AN3*Inflation!$C$31</f>
        <v>16987.785254108941</v>
      </c>
      <c r="AP3">
        <f>AO3*Inflation!$C$32</f>
        <v>17327.540959191119</v>
      </c>
      <c r="AQ3">
        <f>AP3*Inflation!$C$33</f>
        <v>17674.091778374943</v>
      </c>
      <c r="AR3">
        <f>AQ3*Inflation!$C$34</f>
        <v>18027.573613942441</v>
      </c>
      <c r="AS3">
        <f>AR3*Inflation!$C$35</f>
        <v>18388.125086221291</v>
      </c>
      <c r="AT3">
        <f>AS3*Inflation!$C$36</f>
        <v>18755.887587945715</v>
      </c>
      <c r="AU3">
        <f>AT3*Inflation!$C$37</f>
        <v>19131.005339704629</v>
      </c>
      <c r="AV3">
        <f>AU3*Inflation!$C$38</f>
        <v>19513.625446498721</v>
      </c>
      <c r="AW3">
        <f>AV3*Inflation!$C$39</f>
        <v>19903.897955428696</v>
      </c>
      <c r="AX3">
        <f>AW3*Inflation!$C$40</f>
        <v>20301.97591453727</v>
      </c>
      <c r="AY3">
        <f>AX3*Inflation!$C$41</f>
        <v>20708.015432828015</v>
      </c>
      <c r="AZ3">
        <f>AY3*Inflation!$C$42</f>
        <v>21122.175741484574</v>
      </c>
      <c r="BA3">
        <f>AZ3*Inflation!$C$43</f>
        <v>21544.619256314265</v>
      </c>
      <c r="BB3">
        <f>BA3*Inflation!$C$44</f>
        <v>21975.511641440549</v>
      </c>
      <c r="BC3">
        <f>BB3*Inflation!$C$45</f>
        <v>22415.021874269361</v>
      </c>
      <c r="BD3">
        <f>BC3*Inflation!$C$46</f>
        <v>22863.32231175475</v>
      </c>
      <c r="BE3">
        <f>BD3*Inflation!$C$47</f>
        <v>23320.588757989844</v>
      </c>
      <c r="BF3">
        <f>BE3*Inflation!$C$48</f>
        <v>23787.000533149643</v>
      </c>
      <c r="BG3">
        <f>BF3*Inflation!$C$49</f>
        <v>24262.740543812637</v>
      </c>
      <c r="BH3">
        <f>BG3*Inflation!$C$50</f>
        <v>24747.99535468889</v>
      </c>
      <c r="BI3">
        <f>BH3*Inflation!$C$51</f>
        <v>25242.955261782667</v>
      </c>
      <c r="BJ3">
        <f>BI3*Inflation!$C$52</f>
        <v>25747.81436701832</v>
      </c>
    </row>
    <row r="4" spans="1:65">
      <c r="A4" s="16" t="s">
        <v>217</v>
      </c>
      <c r="B4" s="16">
        <v>125</v>
      </c>
      <c r="C4" s="17">
        <v>6.9500000000000006E-2</v>
      </c>
      <c r="D4" s="17">
        <v>6.93E-2</v>
      </c>
      <c r="E4" s="17">
        <v>0.1123</v>
      </c>
      <c r="F4" s="17">
        <v>0.1578</v>
      </c>
      <c r="G4" s="17">
        <v>0.18909999999999999</v>
      </c>
      <c r="H4" s="17">
        <v>0.1336</v>
      </c>
      <c r="J4" t="s">
        <v>177</v>
      </c>
      <c r="K4" s="21">
        <f>E22</f>
        <v>9085.875</v>
      </c>
      <c r="M4">
        <f>K4*Inflation!$C$3</f>
        <v>9434.7726000000002</v>
      </c>
      <c r="N4">
        <f>M4*Inflation!$C$4</f>
        <v>9623.4680520000002</v>
      </c>
      <c r="O4">
        <f>N4*Inflation!$C$5</f>
        <v>9815.937413040001</v>
      </c>
      <c r="P4">
        <f>O4*Inflation!$C$6</f>
        <v>10012.256161300802</v>
      </c>
      <c r="Q4">
        <f>P4*Inflation!$C$7</f>
        <v>10212.501284526817</v>
      </c>
      <c r="R4">
        <f>Q4*Inflation!$C$8</f>
        <v>10416.751310217354</v>
      </c>
      <c r="S4">
        <f>R4*Inflation!$C$9</f>
        <v>10625.086336421702</v>
      </c>
      <c r="T4">
        <f>S4*Inflation!$C$10</f>
        <v>10837.588063150137</v>
      </c>
      <c r="U4">
        <f>T4*Inflation!$C$11</f>
        <v>11054.33982441314</v>
      </c>
      <c r="V4">
        <f>U4*Inflation!$C$12</f>
        <v>11275.426620901404</v>
      </c>
      <c r="W4">
        <f>V4*Inflation!$C$13</f>
        <v>11500.935153319433</v>
      </c>
      <c r="X4">
        <f>W4*Inflation!$C$14</f>
        <v>11730.953856385822</v>
      </c>
      <c r="Y4">
        <f>X4*Inflation!$C$15</f>
        <v>11965.572933513538</v>
      </c>
      <c r="Z4">
        <f>Y4*Inflation!$C$16</f>
        <v>12204.884392183809</v>
      </c>
      <c r="AA4">
        <f>Z4*Inflation!$C$17</f>
        <v>12448.982080027485</v>
      </c>
      <c r="AB4">
        <f>AA4*Inflation!$C$18</f>
        <v>12697.961721628035</v>
      </c>
      <c r="AC4">
        <f>AB4*Inflation!$C$19</f>
        <v>12951.920956060596</v>
      </c>
      <c r="AD4">
        <f>AC4*Inflation!$C$20</f>
        <v>13210.959375181808</v>
      </c>
      <c r="AE4">
        <f>AD4*Inflation!$C$21</f>
        <v>13475.178562685445</v>
      </c>
      <c r="AF4">
        <f>AE4*Inflation!$C$22</f>
        <v>13744.682133939154</v>
      </c>
      <c r="AG4">
        <f>AF4*Inflation!$C$23</f>
        <v>14019.575776617938</v>
      </c>
      <c r="AH4">
        <f>AG4*Inflation!$C$24</f>
        <v>14299.967292150297</v>
      </c>
      <c r="AI4">
        <f>AH4*Inflation!$C$25</f>
        <v>14585.966637993302</v>
      </c>
      <c r="AJ4">
        <f>AI4*Inflation!$C$26</f>
        <v>14877.685970753169</v>
      </c>
      <c r="AK4">
        <f>AJ4*Inflation!$C$27</f>
        <v>15175.239690168233</v>
      </c>
      <c r="AL4">
        <f>AK4*Inflation!$C$28</f>
        <v>15478.744483971599</v>
      </c>
      <c r="AM4">
        <f>AL4*Inflation!$C$29</f>
        <v>15788.319373651031</v>
      </c>
      <c r="AN4">
        <f>AM4*Inflation!$C$30</f>
        <v>16104.085761124052</v>
      </c>
      <c r="AO4">
        <f>AN4*Inflation!$C$31</f>
        <v>16426.167476346534</v>
      </c>
      <c r="AP4">
        <f>AO4*Inflation!$C$32</f>
        <v>16754.690825873466</v>
      </c>
      <c r="AQ4">
        <f>AP4*Inflation!$C$33</f>
        <v>17089.784642390936</v>
      </c>
      <c r="AR4">
        <f>AQ4*Inflation!$C$34</f>
        <v>17431.580335238756</v>
      </c>
      <c r="AS4">
        <f>AR4*Inflation!$C$35</f>
        <v>17780.211941943529</v>
      </c>
      <c r="AT4">
        <f>AS4*Inflation!$C$36</f>
        <v>18135.8161807824</v>
      </c>
      <c r="AU4">
        <f>AT4*Inflation!$C$37</f>
        <v>18498.532504398048</v>
      </c>
      <c r="AV4">
        <f>AU4*Inflation!$C$38</f>
        <v>18868.50315448601</v>
      </c>
      <c r="AW4">
        <f>AV4*Inflation!$C$39</f>
        <v>19245.873217575732</v>
      </c>
      <c r="AX4">
        <f>AW4*Inflation!$C$40</f>
        <v>19630.790681927247</v>
      </c>
      <c r="AY4">
        <f>AX4*Inflation!$C$41</f>
        <v>20023.406495565792</v>
      </c>
      <c r="AZ4">
        <f>AY4*Inflation!$C$42</f>
        <v>20423.874625477107</v>
      </c>
      <c r="BA4">
        <f>AZ4*Inflation!$C$43</f>
        <v>20832.352117986647</v>
      </c>
      <c r="BB4">
        <f>BA4*Inflation!$C$44</f>
        <v>21248.999160346382</v>
      </c>
      <c r="BC4">
        <f>BB4*Inflation!$C$45</f>
        <v>21673.979143553312</v>
      </c>
      <c r="BD4">
        <f>BC4*Inflation!$C$46</f>
        <v>22107.458726424378</v>
      </c>
      <c r="BE4">
        <f>BD4*Inflation!$C$47</f>
        <v>22549.607900952866</v>
      </c>
      <c r="BF4">
        <f>BE4*Inflation!$C$48</f>
        <v>23000.600058971922</v>
      </c>
      <c r="BG4">
        <f>BF4*Inflation!$C$49</f>
        <v>23460.612060151361</v>
      </c>
      <c r="BH4">
        <f>BG4*Inflation!$C$50</f>
        <v>23929.824301354391</v>
      </c>
      <c r="BI4">
        <f>BH4*Inflation!$C$51</f>
        <v>24408.420787381478</v>
      </c>
      <c r="BJ4">
        <f>BI4*Inflation!$C$52</f>
        <v>24896.589203129108</v>
      </c>
    </row>
    <row r="5" spans="1:65">
      <c r="A5" s="16" t="s">
        <v>218</v>
      </c>
      <c r="B5" s="16">
        <v>175</v>
      </c>
      <c r="C5" s="17">
        <v>0.16039999999999999</v>
      </c>
      <c r="D5" s="17">
        <v>0.15310000000000001</v>
      </c>
      <c r="E5" s="17">
        <v>0.21609999999999999</v>
      </c>
      <c r="F5" s="17">
        <v>0.1726</v>
      </c>
      <c r="G5" s="17">
        <v>0.1867</v>
      </c>
      <c r="H5" s="17">
        <v>0.1605</v>
      </c>
      <c r="J5" t="s">
        <v>29</v>
      </c>
      <c r="K5" s="21">
        <f>F22</f>
        <v>5620.7999999999993</v>
      </c>
      <c r="M5">
        <f>K5*Inflation!$C$3</f>
        <v>5836.638719999999</v>
      </c>
      <c r="N5">
        <f>M5*Inflation!$C$4</f>
        <v>5953.3714943999994</v>
      </c>
      <c r="O5">
        <f>N5*Inflation!$C$5</f>
        <v>6072.4389242879997</v>
      </c>
      <c r="P5">
        <f>O5*Inflation!$C$6</f>
        <v>6193.8877027737599</v>
      </c>
      <c r="Q5">
        <f>P5*Inflation!$C$7</f>
        <v>6317.7654568292355</v>
      </c>
      <c r="R5">
        <f>Q5*Inflation!$C$8</f>
        <v>6444.1207659658203</v>
      </c>
      <c r="S5">
        <f>R5*Inflation!$C$9</f>
        <v>6573.0031812851366</v>
      </c>
      <c r="T5">
        <f>S5*Inflation!$C$10</f>
        <v>6704.4632449108394</v>
      </c>
      <c r="U5">
        <f>T5*Inflation!$C$11</f>
        <v>6838.5525098090566</v>
      </c>
      <c r="V5">
        <f>U5*Inflation!$C$12</f>
        <v>6975.3235600052376</v>
      </c>
      <c r="W5">
        <f>V5*Inflation!$C$13</f>
        <v>7114.8300312053425</v>
      </c>
      <c r="X5">
        <f>W5*Inflation!$C$14</f>
        <v>7257.1266318294493</v>
      </c>
      <c r="Y5">
        <f>X5*Inflation!$C$15</f>
        <v>7402.2691644660381</v>
      </c>
      <c r="Z5">
        <f>Y5*Inflation!$C$16</f>
        <v>7550.3145477553589</v>
      </c>
      <c r="AA5">
        <f>Z5*Inflation!$C$17</f>
        <v>7701.320838710466</v>
      </c>
      <c r="AB5">
        <f>AA5*Inflation!$C$18</f>
        <v>7855.3472554846758</v>
      </c>
      <c r="AC5">
        <f>AB5*Inflation!$C$19</f>
        <v>8012.4542005943695</v>
      </c>
      <c r="AD5">
        <f>AC5*Inflation!$C$20</f>
        <v>8172.7032846062566</v>
      </c>
      <c r="AE5">
        <f>AD5*Inflation!$C$21</f>
        <v>8336.1573502983811</v>
      </c>
      <c r="AF5">
        <f>AE5*Inflation!$C$22</f>
        <v>8502.880497304348</v>
      </c>
      <c r="AG5">
        <f>AF5*Inflation!$C$23</f>
        <v>8672.9381072504348</v>
      </c>
      <c r="AH5">
        <f>AG5*Inflation!$C$24</f>
        <v>8846.396869395443</v>
      </c>
      <c r="AI5">
        <f>AH5*Inflation!$C$25</f>
        <v>9023.324806783352</v>
      </c>
      <c r="AJ5">
        <f>AI5*Inflation!$C$26</f>
        <v>9203.7913029190186</v>
      </c>
      <c r="AK5">
        <f>AJ5*Inflation!$C$27</f>
        <v>9387.8671289773993</v>
      </c>
      <c r="AL5">
        <f>AK5*Inflation!$C$28</f>
        <v>9575.6244715569483</v>
      </c>
      <c r="AM5">
        <f>AL5*Inflation!$C$29</f>
        <v>9767.1369609880876</v>
      </c>
      <c r="AN5">
        <f>AM5*Inflation!$C$30</f>
        <v>9962.4797002078503</v>
      </c>
      <c r="AO5">
        <f>AN5*Inflation!$C$31</f>
        <v>10161.729294212008</v>
      </c>
      <c r="AP5">
        <f>AO5*Inflation!$C$32</f>
        <v>10364.963880096248</v>
      </c>
      <c r="AQ5">
        <f>AP5*Inflation!$C$33</f>
        <v>10572.263157698173</v>
      </c>
      <c r="AR5">
        <f>AQ5*Inflation!$C$34</f>
        <v>10783.708420852137</v>
      </c>
      <c r="AS5">
        <f>AR5*Inflation!$C$35</f>
        <v>10999.38258926918</v>
      </c>
      <c r="AT5">
        <f>AS5*Inflation!$C$36</f>
        <v>11219.370241054565</v>
      </c>
      <c r="AU5">
        <f>AT5*Inflation!$C$37</f>
        <v>11443.757645875656</v>
      </c>
      <c r="AV5">
        <f>AU5*Inflation!$C$38</f>
        <v>11672.632798793169</v>
      </c>
      <c r="AW5">
        <f>AV5*Inflation!$C$39</f>
        <v>11906.085454769032</v>
      </c>
      <c r="AX5">
        <f>AW5*Inflation!$C$40</f>
        <v>12144.207163864414</v>
      </c>
      <c r="AY5">
        <f>AX5*Inflation!$C$41</f>
        <v>12387.091307141702</v>
      </c>
      <c r="AZ5">
        <f>AY5*Inflation!$C$42</f>
        <v>12634.833133284536</v>
      </c>
      <c r="BA5">
        <f>AZ5*Inflation!$C$43</f>
        <v>12887.529795950226</v>
      </c>
      <c r="BB5">
        <f>BA5*Inflation!$C$44</f>
        <v>13145.28039186923</v>
      </c>
      <c r="BC5">
        <f>BB5*Inflation!$C$45</f>
        <v>13408.185999706615</v>
      </c>
      <c r="BD5">
        <f>BC5*Inflation!$C$46</f>
        <v>13676.349719700747</v>
      </c>
      <c r="BE5">
        <f>BD5*Inflation!$C$47</f>
        <v>13949.876714094762</v>
      </c>
      <c r="BF5">
        <f>BE5*Inflation!$C$48</f>
        <v>14228.874248376658</v>
      </c>
      <c r="BG5">
        <f>BF5*Inflation!$C$49</f>
        <v>14513.451733344191</v>
      </c>
      <c r="BH5">
        <f>BG5*Inflation!$C$50</f>
        <v>14803.720768011075</v>
      </c>
      <c r="BI5">
        <f>BH5*Inflation!$C$51</f>
        <v>15099.795183371296</v>
      </c>
      <c r="BJ5">
        <f>BI5*Inflation!$C$52</f>
        <v>15401.791087038722</v>
      </c>
    </row>
    <row r="6" spans="1:65">
      <c r="A6" s="16" t="s">
        <v>219</v>
      </c>
      <c r="B6" s="16">
        <v>225</v>
      </c>
      <c r="C6" s="17">
        <v>0.10780000000000001</v>
      </c>
      <c r="D6" s="17">
        <v>0.112</v>
      </c>
      <c r="E6" s="17">
        <v>0.1053</v>
      </c>
      <c r="F6" s="17">
        <v>8.7599999999999997E-2</v>
      </c>
      <c r="G6" s="17">
        <v>0.1192</v>
      </c>
      <c r="H6" s="17">
        <v>0.10249999999999999</v>
      </c>
      <c r="J6" t="s">
        <v>178</v>
      </c>
      <c r="K6" s="21">
        <f>G22</f>
        <v>6205.875</v>
      </c>
      <c r="M6">
        <f>K6*Inflation!$C$3</f>
        <v>6444.1805999999997</v>
      </c>
      <c r="N6">
        <f>M6*Inflation!$C$4</f>
        <v>6573.0642120000002</v>
      </c>
      <c r="O6">
        <f>N6*Inflation!$C$5</f>
        <v>6704.5254962400004</v>
      </c>
      <c r="P6">
        <f>O6*Inflation!$C$6</f>
        <v>6838.6160061648006</v>
      </c>
      <c r="Q6">
        <f>P6*Inflation!$C$7</f>
        <v>6975.3883262880963</v>
      </c>
      <c r="R6">
        <f>Q6*Inflation!$C$8</f>
        <v>7114.8960928138586</v>
      </c>
      <c r="S6">
        <f>R6*Inflation!$C$9</f>
        <v>7257.1940146701354</v>
      </c>
      <c r="T6">
        <f>S6*Inflation!$C$10</f>
        <v>7402.337894963538</v>
      </c>
      <c r="U6">
        <f>T6*Inflation!$C$11</f>
        <v>7550.3846528628092</v>
      </c>
      <c r="V6">
        <f>U6*Inflation!$C$12</f>
        <v>7701.3923459200651</v>
      </c>
      <c r="W6">
        <f>V6*Inflation!$C$13</f>
        <v>7855.4201928384664</v>
      </c>
      <c r="X6">
        <f>W6*Inflation!$C$14</f>
        <v>8012.528596695236</v>
      </c>
      <c r="Y6">
        <f>X6*Inflation!$C$15</f>
        <v>8172.7791686291412</v>
      </c>
      <c r="Z6">
        <f>Y6*Inflation!$C$16</f>
        <v>8336.2347520017247</v>
      </c>
      <c r="AA6">
        <f>Z6*Inflation!$C$17</f>
        <v>8502.9594470417596</v>
      </c>
      <c r="AB6">
        <f>AA6*Inflation!$C$18</f>
        <v>8673.0186359825948</v>
      </c>
      <c r="AC6">
        <f>AB6*Inflation!$C$19</f>
        <v>8846.4790087022466</v>
      </c>
      <c r="AD6">
        <f>AC6*Inflation!$C$20</f>
        <v>9023.4085888762911</v>
      </c>
      <c r="AE6">
        <f>AD6*Inflation!$C$21</f>
        <v>9203.8767606538167</v>
      </c>
      <c r="AF6">
        <f>AE6*Inflation!$C$22</f>
        <v>9387.9542958668935</v>
      </c>
      <c r="AG6">
        <f>AF6*Inflation!$C$23</f>
        <v>9575.7133817842314</v>
      </c>
      <c r="AH6">
        <f>AG6*Inflation!$C$24</f>
        <v>9767.2276494199159</v>
      </c>
      <c r="AI6">
        <f>AH6*Inflation!$C$25</f>
        <v>9962.5722024083152</v>
      </c>
      <c r="AJ6">
        <f>AI6*Inflation!$C$26</f>
        <v>10161.823646456482</v>
      </c>
      <c r="AK6">
        <f>AJ6*Inflation!$C$27</f>
        <v>10365.060119385611</v>
      </c>
      <c r="AL6">
        <f>AK6*Inflation!$C$28</f>
        <v>10572.361321773324</v>
      </c>
      <c r="AM6">
        <f>AL6*Inflation!$C$29</f>
        <v>10783.80854820879</v>
      </c>
      <c r="AN6">
        <f>AM6*Inflation!$C$30</f>
        <v>10999.484719172966</v>
      </c>
      <c r="AO6">
        <f>AN6*Inflation!$C$31</f>
        <v>11219.474413556425</v>
      </c>
      <c r="AP6">
        <f>AO6*Inflation!$C$32</f>
        <v>11443.863901827553</v>
      </c>
      <c r="AQ6">
        <f>AP6*Inflation!$C$33</f>
        <v>11672.741179864104</v>
      </c>
      <c r="AR6">
        <f>AQ6*Inflation!$C$34</f>
        <v>11906.196003461386</v>
      </c>
      <c r="AS6">
        <f>AR6*Inflation!$C$35</f>
        <v>12144.319923530613</v>
      </c>
      <c r="AT6">
        <f>AS6*Inflation!$C$36</f>
        <v>12387.206322001226</v>
      </c>
      <c r="AU6">
        <f>AT6*Inflation!$C$37</f>
        <v>12634.95044844125</v>
      </c>
      <c r="AV6">
        <f>AU6*Inflation!$C$38</f>
        <v>12887.649457410076</v>
      </c>
      <c r="AW6">
        <f>AV6*Inflation!$C$39</f>
        <v>13145.402446558277</v>
      </c>
      <c r="AX6">
        <f>AW6*Inflation!$C$40</f>
        <v>13408.310495489442</v>
      </c>
      <c r="AY6">
        <f>AX6*Inflation!$C$41</f>
        <v>13676.476705399231</v>
      </c>
      <c r="AZ6">
        <f>AY6*Inflation!$C$42</f>
        <v>13950.006239507216</v>
      </c>
      <c r="BA6">
        <f>AZ6*Inflation!$C$43</f>
        <v>14229.00636429736</v>
      </c>
      <c r="BB6">
        <f>BA6*Inflation!$C$44</f>
        <v>14513.586491583308</v>
      </c>
      <c r="BC6">
        <f>BB6*Inflation!$C$45</f>
        <v>14803.858221414974</v>
      </c>
      <c r="BD6">
        <f>BC6*Inflation!$C$46</f>
        <v>15099.935385843273</v>
      </c>
      <c r="BE6">
        <f>BD6*Inflation!$C$47</f>
        <v>15401.934093560139</v>
      </c>
      <c r="BF6">
        <f>BE6*Inflation!$C$48</f>
        <v>15709.972775431343</v>
      </c>
      <c r="BG6">
        <f>BF6*Inflation!$C$49</f>
        <v>16024.17223093997</v>
      </c>
      <c r="BH6">
        <f>BG6*Inflation!$C$50</f>
        <v>16344.65567555877</v>
      </c>
      <c r="BI6">
        <f>BH6*Inflation!$C$51</f>
        <v>16671.548789069944</v>
      </c>
      <c r="BJ6">
        <f>BI6*Inflation!$C$52</f>
        <v>17004.979764851345</v>
      </c>
    </row>
    <row r="7" spans="1:65">
      <c r="A7" s="16" t="s">
        <v>220</v>
      </c>
      <c r="B7" s="16">
        <v>275</v>
      </c>
      <c r="C7" s="17">
        <v>8.1799999999999998E-2</v>
      </c>
      <c r="D7" s="17">
        <v>9.4700000000000006E-2</v>
      </c>
      <c r="E7" s="17">
        <v>7.6100000000000001E-2</v>
      </c>
      <c r="F7" s="17">
        <v>3.3700000000000001E-2</v>
      </c>
      <c r="G7" s="17">
        <v>6.7900000000000002E-2</v>
      </c>
      <c r="H7" s="17">
        <v>5.8200000000000002E-2</v>
      </c>
      <c r="J7" t="s">
        <v>179</v>
      </c>
      <c r="K7" s="21">
        <f>H22</f>
        <v>7427.9249999999993</v>
      </c>
      <c r="M7">
        <f>K7*Inflation!$C$3</f>
        <v>7713.1573199999993</v>
      </c>
      <c r="N7">
        <f>M7*Inflation!$C$4</f>
        <v>7867.4204663999999</v>
      </c>
      <c r="O7">
        <f>N7*Inflation!$C$5</f>
        <v>8024.7688757280002</v>
      </c>
      <c r="P7">
        <f>O7*Inflation!$C$6</f>
        <v>8185.2642532425607</v>
      </c>
      <c r="Q7">
        <f>P7*Inflation!$C$7</f>
        <v>8348.9695383074122</v>
      </c>
      <c r="R7">
        <f>Q7*Inflation!$C$8</f>
        <v>8515.9489290735601</v>
      </c>
      <c r="S7">
        <f>R7*Inflation!$C$9</f>
        <v>8686.2679076550321</v>
      </c>
      <c r="T7">
        <f>S7*Inflation!$C$10</f>
        <v>8859.9932658081325</v>
      </c>
      <c r="U7">
        <f>T7*Inflation!$C$11</f>
        <v>9037.1931311242952</v>
      </c>
      <c r="V7">
        <f>U7*Inflation!$C$12</f>
        <v>9217.9369937467818</v>
      </c>
      <c r="W7">
        <f>V7*Inflation!$C$13</f>
        <v>9402.2957336217169</v>
      </c>
      <c r="X7">
        <f>W7*Inflation!$C$14</f>
        <v>9590.341648294152</v>
      </c>
      <c r="Y7">
        <f>X7*Inflation!$C$15</f>
        <v>9782.1484812600356</v>
      </c>
      <c r="Z7">
        <f>Y7*Inflation!$C$16</f>
        <v>9977.7914508852373</v>
      </c>
      <c r="AA7">
        <f>Z7*Inflation!$C$17</f>
        <v>10177.347279902942</v>
      </c>
      <c r="AB7">
        <f>AA7*Inflation!$C$18</f>
        <v>10380.894225501001</v>
      </c>
      <c r="AC7">
        <f>AB7*Inflation!$C$19</f>
        <v>10588.512110011021</v>
      </c>
      <c r="AD7">
        <f>AC7*Inflation!$C$20</f>
        <v>10800.282352211241</v>
      </c>
      <c r="AE7">
        <f>AD7*Inflation!$C$21</f>
        <v>11016.287999255466</v>
      </c>
      <c r="AF7">
        <f>AE7*Inflation!$C$22</f>
        <v>11236.613759240576</v>
      </c>
      <c r="AG7">
        <f>AF7*Inflation!$C$23</f>
        <v>11461.346034425387</v>
      </c>
      <c r="AH7">
        <f>AG7*Inflation!$C$24</f>
        <v>11690.572955113896</v>
      </c>
      <c r="AI7">
        <f>AH7*Inflation!$C$25</f>
        <v>11924.384414216174</v>
      </c>
      <c r="AJ7">
        <f>AI7*Inflation!$C$26</f>
        <v>12162.872102500498</v>
      </c>
      <c r="AK7">
        <f>AJ7*Inflation!$C$27</f>
        <v>12406.129544550507</v>
      </c>
      <c r="AL7">
        <f>AK7*Inflation!$C$28</f>
        <v>12654.252135441518</v>
      </c>
      <c r="AM7">
        <f>AL7*Inflation!$C$29</f>
        <v>12907.337178150348</v>
      </c>
      <c r="AN7">
        <f>AM7*Inflation!$C$30</f>
        <v>13165.483921713356</v>
      </c>
      <c r="AO7">
        <f>AN7*Inflation!$C$31</f>
        <v>13428.793600147623</v>
      </c>
      <c r="AP7">
        <f>AO7*Inflation!$C$32</f>
        <v>13697.369472150576</v>
      </c>
      <c r="AQ7">
        <f>AP7*Inflation!$C$33</f>
        <v>13971.316861593588</v>
      </c>
      <c r="AR7">
        <f>AQ7*Inflation!$C$34</f>
        <v>14250.743198825461</v>
      </c>
      <c r="AS7">
        <f>AR7*Inflation!$C$35</f>
        <v>14535.758062801971</v>
      </c>
      <c r="AT7">
        <f>AS7*Inflation!$C$36</f>
        <v>14826.473224058011</v>
      </c>
      <c r="AU7">
        <f>AT7*Inflation!$C$37</f>
        <v>15123.002688539171</v>
      </c>
      <c r="AV7">
        <f>AU7*Inflation!$C$38</f>
        <v>15425.462742309954</v>
      </c>
      <c r="AW7">
        <f>AV7*Inflation!$C$39</f>
        <v>15733.971997156154</v>
      </c>
      <c r="AX7">
        <f>AW7*Inflation!$C$40</f>
        <v>16048.651437099277</v>
      </c>
      <c r="AY7">
        <f>AX7*Inflation!$C$41</f>
        <v>16369.624465841263</v>
      </c>
      <c r="AZ7">
        <f>AY7*Inflation!$C$42</f>
        <v>16697.016955158088</v>
      </c>
      <c r="BA7">
        <f>AZ7*Inflation!$C$43</f>
        <v>17030.95729426125</v>
      </c>
      <c r="BB7">
        <f>BA7*Inflation!$C$44</f>
        <v>17371.576440146477</v>
      </c>
      <c r="BC7">
        <f>BB7*Inflation!$C$45</f>
        <v>17719.007968949405</v>
      </c>
      <c r="BD7">
        <f>BC7*Inflation!$C$46</f>
        <v>18073.388128328392</v>
      </c>
      <c r="BE7">
        <f>BD7*Inflation!$C$47</f>
        <v>18434.85589089496</v>
      </c>
      <c r="BF7">
        <f>BE7*Inflation!$C$48</f>
        <v>18803.553008712861</v>
      </c>
      <c r="BG7">
        <f>BF7*Inflation!$C$49</f>
        <v>19179.624068887118</v>
      </c>
      <c r="BH7">
        <f>BG7*Inflation!$C$50</f>
        <v>19563.21655026486</v>
      </c>
      <c r="BI7">
        <f>BH7*Inflation!$C$51</f>
        <v>19954.480881270159</v>
      </c>
      <c r="BJ7">
        <f>BI7*Inflation!$C$52</f>
        <v>20353.570498895562</v>
      </c>
    </row>
    <row r="8" spans="1:65">
      <c r="A8" s="16" t="s">
        <v>221</v>
      </c>
      <c r="B8" s="16">
        <v>350</v>
      </c>
      <c r="C8" s="17">
        <v>0.22919999999999999</v>
      </c>
      <c r="D8" s="17">
        <v>0.24440000000000001</v>
      </c>
      <c r="E8" s="17">
        <v>0.18940000000000001</v>
      </c>
      <c r="F8" s="17">
        <v>0.1013</v>
      </c>
      <c r="G8" s="17">
        <v>0.126</v>
      </c>
      <c r="H8" s="17">
        <v>0.17019999999999999</v>
      </c>
    </row>
    <row r="9" spans="1:65">
      <c r="A9" s="16" t="s">
        <v>222</v>
      </c>
      <c r="B9" s="16">
        <v>450</v>
      </c>
      <c r="C9" s="17">
        <v>0.11509999999999999</v>
      </c>
      <c r="D9" s="17">
        <v>0.11260000000000001</v>
      </c>
      <c r="E9" s="17">
        <v>0.1008</v>
      </c>
      <c r="F9" s="17">
        <v>2.9100000000000001E-2</v>
      </c>
      <c r="G9" s="17">
        <v>4.19E-2</v>
      </c>
      <c r="H9" s="17">
        <v>8.0100000000000005E-2</v>
      </c>
      <c r="K9" s="4" t="s">
        <v>223</v>
      </c>
      <c r="L9" s="4" t="s">
        <v>224</v>
      </c>
    </row>
    <row r="10" spans="1:65" ht="15">
      <c r="A10" s="16" t="s">
        <v>225</v>
      </c>
      <c r="B10" s="16">
        <v>625</v>
      </c>
      <c r="C10" s="17">
        <v>5.28E-2</v>
      </c>
      <c r="D10" s="17">
        <v>4.8599999999999997E-2</v>
      </c>
      <c r="E10" s="17">
        <v>4.3400000000000001E-2</v>
      </c>
      <c r="F10" s="17">
        <v>1.83E-2</v>
      </c>
      <c r="G10" s="17">
        <v>1.3899999999999999E-2</v>
      </c>
      <c r="H10" s="17">
        <v>3.0499999999999999E-2</v>
      </c>
      <c r="K10" s="3" t="s">
        <v>176</v>
      </c>
      <c r="M10" s="206">
        <f>INDEX('New population'!$AR$4:$AW$124, MATCH('Expected Property Value'!M$1, 'New population'!$A$4:$A$124,0),MATCH('Expected Property Value'!$K10,'New population'!$AR$2:$AW$2,0))</f>
        <v>0</v>
      </c>
      <c r="N10" s="207">
        <f>INDEX('New population'!$AR$4:$AW$124, MATCH('Expected Property Value'!N$1, 'New population'!$A$4:$A$124,0),MATCH('Expected Property Value'!$K10,'New population'!$AR$2:$AW$2,0))</f>
        <v>8347.7262221426772</v>
      </c>
      <c r="O10" s="207">
        <f>INDEX('New population'!$AR$4:$AW$124, MATCH('Expected Property Value'!O$1, 'New population'!$A$4:$A$124,0),MATCH('Expected Property Value'!$K10,'New population'!$AR$2:$AW$2,0))</f>
        <v>8299.9974881814705</v>
      </c>
      <c r="P10" s="207">
        <f>INDEX('New population'!$AR$4:$AW$124, MATCH('Expected Property Value'!P$1, 'New population'!$A$4:$A$124,0),MATCH('Expected Property Value'!$K10,'New population'!$AR$2:$AW$2,0))</f>
        <v>8252.6953027862328</v>
      </c>
      <c r="Q10" s="207">
        <f>INDEX('New population'!$AR$4:$AW$124, MATCH('Expected Property Value'!Q$1, 'New population'!$A$4:$A$124,0),MATCH('Expected Property Value'!$K10,'New population'!$AR$2:$AW$2,0))</f>
        <v>8205.8155343581184</v>
      </c>
      <c r="R10" s="207">
        <f>INDEX('New population'!$AR$4:$AW$124, MATCH('Expected Property Value'!R$1, 'New population'!$A$4:$A$124,0),MATCH('Expected Property Value'!$K10,'New population'!$AR$2:$AW$2,0))</f>
        <v>3262.2946245050211</v>
      </c>
      <c r="S10" s="207">
        <f>INDEX('New population'!$AR$4:$AW$124, MATCH('Expected Property Value'!S$1, 'New population'!$A$4:$A$124,0),MATCH('Expected Property Value'!$K10,'New population'!$AR$2:$AW$2,0))</f>
        <v>3255.4674475492966</v>
      </c>
      <c r="T10" s="207">
        <f>INDEX('New population'!$AR$4:$AW$124, MATCH('Expected Property Value'!T$1, 'New population'!$A$4:$A$124,0),MATCH('Expected Property Value'!$K10,'New population'!$AR$2:$AW$2,0))</f>
        <v>3248.6742095138284</v>
      </c>
      <c r="U10" s="207">
        <f>INDEX('New population'!$AR$4:$AW$124, MATCH('Expected Property Value'!U$1, 'New population'!$A$4:$A$124,0),MATCH('Expected Property Value'!$K10,'New population'!$AR$2:$AW$2,0))</f>
        <v>3241.9147093216079</v>
      </c>
      <c r="V10" s="207">
        <f>INDEX('New population'!$AR$4:$AW$124, MATCH('Expected Property Value'!V$1, 'New population'!$A$4:$A$124,0),MATCH('Expected Property Value'!$K10,'New population'!$AR$2:$AW$2,0))</f>
        <v>3235.1887472553976</v>
      </c>
      <c r="W10" s="207">
        <f>INDEX('New population'!$AR$4:$AW$124, MATCH('Expected Property Value'!W$1, 'New population'!$A$4:$A$124,0),MATCH('Expected Property Value'!$K10,'New population'!$AR$2:$AW$2,0))</f>
        <v>3228.4961249478465</v>
      </c>
      <c r="X10" s="207">
        <f>INDEX('New population'!$AR$4:$AW$124, MATCH('Expected Property Value'!X$1, 'New population'!$A$4:$A$124,0),MATCH('Expected Property Value'!$K10,'New population'!$AR$2:$AW$2,0))</f>
        <v>3221.836645371694</v>
      </c>
      <c r="Y10" s="207">
        <f>INDEX('New population'!$AR$4:$AW$124, MATCH('Expected Property Value'!Y$1, 'New population'!$A$4:$A$124,0),MATCH('Expected Property Value'!$K10,'New population'!$AR$2:$AW$2,0))</f>
        <v>3215.2101128300346</v>
      </c>
      <c r="Z10" s="207">
        <f>INDEX('New population'!$AR$4:$AW$124, MATCH('Expected Property Value'!Z$1, 'New population'!$A$4:$A$124,0),MATCH('Expected Property Value'!$K10,'New population'!$AR$2:$AW$2,0))</f>
        <v>3208.6163329466644</v>
      </c>
      <c r="AA10" s="207">
        <f>INDEX('New population'!$AR$4:$AW$124, MATCH('Expected Property Value'!AA$1, 'New population'!$A$4:$A$124,0),MATCH('Expected Property Value'!$K10,'New population'!$AR$2:$AW$2,0))</f>
        <v>3202.0551126564915</v>
      </c>
      <c r="AB10" s="207">
        <f>INDEX('New population'!$AR$4:$AW$124, MATCH('Expected Property Value'!AB$1, 'New population'!$A$4:$A$124,0),MATCH('Expected Property Value'!$K10,'New population'!$AR$2:$AW$2,0))</f>
        <v>3195.5262601960267</v>
      </c>
      <c r="AC10" s="207">
        <f>INDEX('New population'!$AR$4:$AW$124, MATCH('Expected Property Value'!AC$1, 'New population'!$A$4:$A$124,0),MATCH('Expected Property Value'!$K10,'New population'!$AR$2:$AW$2,0))</f>
        <v>3189.0295850939378</v>
      </c>
      <c r="AD10" s="207">
        <f>INDEX('New population'!$AR$4:$AW$124, MATCH('Expected Property Value'!AD$1, 'New population'!$A$4:$A$124,0),MATCH('Expected Property Value'!$K10,'New population'!$AR$2:$AW$2,0))</f>
        <v>3182.5648981616819</v>
      </c>
      <c r="AE10" s="207">
        <f>INDEX('New population'!$AR$4:$AW$124, MATCH('Expected Property Value'!AE$1, 'New population'!$A$4:$A$124,0),MATCH('Expected Property Value'!$K10,'New population'!$AR$2:$AW$2,0))</f>
        <v>3176.1320114841965</v>
      </c>
      <c r="AF10" s="207">
        <f>INDEX('New population'!$AR$4:$AW$124, MATCH('Expected Property Value'!AF$1, 'New population'!$A$4:$A$124,0),MATCH('Expected Property Value'!$K10,'New population'!$AR$2:$AW$2,0))</f>
        <v>3169.730738410673</v>
      </c>
      <c r="AG10" s="207">
        <f>INDEX('New population'!$AR$4:$AW$124, MATCH('Expected Property Value'!AG$1, 'New population'!$A$4:$A$124,0),MATCH('Expected Property Value'!$K10,'New population'!$AR$2:$AW$2,0))</f>
        <v>3163.3608935453922</v>
      </c>
      <c r="AH10" s="207">
        <f>INDEX('New population'!$AR$4:$AW$124, MATCH('Expected Property Value'!AH$1, 'New population'!$A$4:$A$124,0),MATCH('Expected Property Value'!$K10,'New population'!$AR$2:$AW$2,0))</f>
        <v>3157.0222927386258</v>
      </c>
      <c r="AI10" s="207">
        <f>INDEX('New population'!$AR$4:$AW$124, MATCH('Expected Property Value'!AI$1, 'New population'!$A$4:$A$124,0),MATCH('Expected Property Value'!$K10,'New population'!$AR$2:$AW$2,0))</f>
        <v>3150.7147530776128</v>
      </c>
      <c r="AJ10" s="207">
        <f>INDEX('New population'!$AR$4:$AW$124, MATCH('Expected Property Value'!AJ$1, 'New population'!$A$4:$A$124,0),MATCH('Expected Property Value'!$K10,'New population'!$AR$2:$AW$2,0))</f>
        <v>3144.4380928776</v>
      </c>
      <c r="AK10" s="207">
        <f>INDEX('New population'!$AR$4:$AW$124, MATCH('Expected Property Value'!AK$1, 'New population'!$A$4:$A$124,0),MATCH('Expected Property Value'!$K10,'New population'!$AR$2:$AW$2,0))</f>
        <v>3138.1921316729454</v>
      </c>
      <c r="AL10" s="207">
        <f>INDEX('New population'!$AR$4:$AW$124, MATCH('Expected Property Value'!AL$1, 'New population'!$A$4:$A$124,0),MATCH('Expected Property Value'!$K10,'New population'!$AR$2:$AW$2,0))</f>
        <v>3131.9766902082952</v>
      </c>
      <c r="AM10" s="207">
        <f>INDEX('New population'!$AR$4:$AW$124, MATCH('Expected Property Value'!AM$1, 'New population'!$A$4:$A$124,0),MATCH('Expected Property Value'!$K10,'New population'!$AR$2:$AW$2,0))</f>
        <v>3125.7915904298229</v>
      </c>
      <c r="AN10" s="207">
        <f>INDEX('New population'!$AR$4:$AW$124, MATCH('Expected Property Value'!AN$1, 'New population'!$A$4:$A$124,0),MATCH('Expected Property Value'!$K10,'New population'!$AR$2:$AW$2,0))</f>
        <v>3119.6366554765327</v>
      </c>
      <c r="AO10" s="207">
        <f>INDEX('New population'!$AR$4:$AW$124, MATCH('Expected Property Value'!AO$1, 'New population'!$A$4:$A$124,0),MATCH('Expected Property Value'!$K10,'New population'!$AR$2:$AW$2,0))</f>
        <v>3113.5117096716299</v>
      </c>
      <c r="AP10" s="207">
        <f>INDEX('New population'!$AR$4:$AW$124, MATCH('Expected Property Value'!AP$1, 'New population'!$A$4:$A$124,0),MATCH('Expected Property Value'!$K10,'New population'!$AR$2:$AW$2,0))</f>
        <v>3107.4165785139567</v>
      </c>
      <c r="AQ10" s="207">
        <f>INDEX('New population'!$AR$4:$AW$124, MATCH('Expected Property Value'!AQ$1, 'New population'!$A$4:$A$124,0),MATCH('Expected Property Value'!$K10,'New population'!$AR$2:$AW$2,0))</f>
        <v>3101.3510886694885</v>
      </c>
      <c r="AR10" s="207">
        <f>INDEX('New population'!$AR$4:$AW$124, MATCH('Expected Property Value'!AR$1, 'New population'!$A$4:$A$124,0),MATCH('Expected Property Value'!$K10,'New population'!$AR$2:$AW$2,0))</f>
        <v>3095.3150679628957</v>
      </c>
      <c r="AS10" s="207">
        <f>INDEX('New population'!$AR$4:$AW$124, MATCH('Expected Property Value'!AS$1, 'New population'!$A$4:$A$124,0),MATCH('Expected Property Value'!$K10,'New population'!$AR$2:$AW$2,0))</f>
        <v>3089.3083453691693</v>
      </c>
      <c r="AT10" s="207">
        <f>INDEX('New population'!$AR$4:$AW$124, MATCH('Expected Property Value'!AT$1, 'New population'!$A$4:$A$124,0),MATCH('Expected Property Value'!$K10,'New population'!$AR$2:$AW$2,0))</f>
        <v>3083.3307510053078</v>
      </c>
      <c r="AU10" s="207">
        <f>INDEX('New population'!$AR$4:$AW$124, MATCH('Expected Property Value'!AU$1, 'New population'!$A$4:$A$124,0),MATCH('Expected Property Value'!$K10,'New population'!$AR$2:$AW$2,0))</f>
        <v>3077.3821161220671</v>
      </c>
      <c r="AV10" s="207">
        <f>INDEX('New population'!$AR$4:$AW$124, MATCH('Expected Property Value'!AV$1, 'New population'!$A$4:$A$124,0),MATCH('Expected Property Value'!$K10,'New population'!$AR$2:$AW$2,0))</f>
        <v>3071.462273095769</v>
      </c>
      <c r="AW10" s="207">
        <f>INDEX('New population'!$AR$4:$AW$124, MATCH('Expected Property Value'!AW$1, 'New population'!$A$4:$A$124,0),MATCH('Expected Property Value'!$K10,'New population'!$AR$2:$AW$2,0))</f>
        <v>3065.571055420176</v>
      </c>
      <c r="AX10" s="207">
        <f>INDEX('New population'!$AR$4:$AW$124, MATCH('Expected Property Value'!AX$1, 'New population'!$A$4:$A$124,0),MATCH('Expected Property Value'!$K10,'New population'!$AR$2:$AW$2,0))</f>
        <v>3059.7082976984211</v>
      </c>
      <c r="AY10" s="207">
        <f>INDEX('New population'!$AR$4:$AW$124, MATCH('Expected Property Value'!AY$1, 'New population'!$A$4:$A$124,0),MATCH('Expected Property Value'!$K10,'New population'!$AR$2:$AW$2,0))</f>
        <v>3053.8738356350023</v>
      </c>
      <c r="AZ10" s="207">
        <f>INDEX('New population'!$AR$4:$AW$124, MATCH('Expected Property Value'!AZ$1, 'New population'!$A$4:$A$124,0),MATCH('Expected Property Value'!$K10,'New population'!$AR$2:$AW$2,0))</f>
        <v>3048.0675060278363</v>
      </c>
      <c r="BA10" s="207">
        <f>INDEX('New population'!$AR$4:$AW$124, MATCH('Expected Property Value'!BA$1, 'New population'!$A$4:$A$124,0),MATCH('Expected Property Value'!$K10,'New population'!$AR$2:$AW$2,0))</f>
        <v>3042.2891467603667</v>
      </c>
      <c r="BB10" s="207">
        <f>INDEX('New population'!$AR$4:$AW$124, MATCH('Expected Property Value'!BB$1, 'New population'!$A$4:$A$124,0),MATCH('Expected Property Value'!$K10,'New population'!$AR$2:$AW$2,0))</f>
        <v>3036.5385967937382</v>
      </c>
      <c r="BC10" s="207">
        <f>INDEX('New population'!$AR$4:$AW$124, MATCH('Expected Property Value'!BC$1, 'New population'!$A$4:$A$124,0),MATCH('Expected Property Value'!$K10,'New population'!$AR$2:$AW$2,0))</f>
        <v>3030.8156961590234</v>
      </c>
      <c r="BD10" s="207">
        <f>INDEX('New population'!$AR$4:$AW$124, MATCH('Expected Property Value'!BD$1, 'New population'!$A$4:$A$124,0),MATCH('Expected Property Value'!$K10,'New population'!$AR$2:$AW$2,0))</f>
        <v>3025.1202859495111</v>
      </c>
      <c r="BE10" s="207">
        <f>INDEX('New population'!$AR$4:$AW$124, MATCH('Expected Property Value'!BE$1, 'New population'!$A$4:$A$124,0),MATCH('Expected Property Value'!$K10,'New population'!$AR$2:$AW$2,0))</f>
        <v>3019.452208313051</v>
      </c>
      <c r="BF10" s="207">
        <f>INDEX('New population'!$AR$4:$AW$124, MATCH('Expected Property Value'!BF$1, 'New population'!$A$4:$A$124,0),MATCH('Expected Property Value'!$K10,'New population'!$AR$2:$AW$2,0))</f>
        <v>3013.8113064444528</v>
      </c>
      <c r="BG10" s="207">
        <f>INDEX('New population'!$AR$4:$AW$124, MATCH('Expected Property Value'!BG$1, 'New population'!$A$4:$A$124,0),MATCH('Expected Property Value'!$K10,'New population'!$AR$2:$AW$2,0))</f>
        <v>3008.1974245779493</v>
      </c>
      <c r="BH10" s="207">
        <f>INDEX('New population'!$AR$4:$AW$124, MATCH('Expected Property Value'!BH$1, 'New population'!$A$4:$A$124,0),MATCH('Expected Property Value'!$K10,'New population'!$AR$2:$AW$2,0))</f>
        <v>3002.6104079797055</v>
      </c>
      <c r="BI10" s="207">
        <f>INDEX('New population'!$AR$4:$AW$124, MATCH('Expected Property Value'!BI$1, 'New population'!$A$4:$A$124,0),MATCH('Expected Property Value'!$K10,'New population'!$AR$2:$AW$2,0))</f>
        <v>2997.0501029403931</v>
      </c>
      <c r="BJ10" s="207">
        <f>INDEX('New population'!$AR$4:$AW$124, MATCH('Expected Property Value'!BJ$1, 'New population'!$A$4:$A$124,0),MATCH('Expected Property Value'!$K10,'New population'!$AR$2:$AW$2,0))</f>
        <v>2991.5163567678151</v>
      </c>
      <c r="BK10" s="206"/>
      <c r="BL10" s="206"/>
      <c r="BM10" s="206"/>
    </row>
    <row r="11" spans="1:65" ht="15">
      <c r="A11" s="16" t="s">
        <v>226</v>
      </c>
      <c r="B11" s="16">
        <v>875</v>
      </c>
      <c r="C11" s="17">
        <v>5.7299999999999997E-2</v>
      </c>
      <c r="D11" s="17">
        <v>3.1E-2</v>
      </c>
      <c r="E11" s="17">
        <v>4.2599999999999999E-2</v>
      </c>
      <c r="F11" s="17">
        <v>1.0800000000000001E-2</v>
      </c>
      <c r="G11" s="17">
        <v>8.9999999999999993E-3</v>
      </c>
      <c r="H11" s="17">
        <v>1.5800000000000002E-2</v>
      </c>
      <c r="K11" s="3" t="s">
        <v>27</v>
      </c>
      <c r="M11" s="206">
        <f>INDEX('New population'!$AR$4:$AW$124, MATCH('Expected Property Value'!M$1, 'New population'!$A$4:$A$124,0),MATCH('Expected Property Value'!$K11,'New population'!$AR$2:$AW$2,0))</f>
        <v>0</v>
      </c>
      <c r="N11" s="207">
        <f>INDEX('New population'!$AR$4:$AW$124, MATCH('Expected Property Value'!N$1, 'New population'!$A$4:$A$124,0),MATCH('Expected Property Value'!$K11,'New population'!$AR$2:$AW$2,0))</f>
        <v>0</v>
      </c>
      <c r="O11" s="207">
        <f>INDEX('New population'!$AR$4:$AW$124, MATCH('Expected Property Value'!O$1, 'New population'!$A$4:$A$124,0),MATCH('Expected Property Value'!$K11,'New population'!$AR$2:$AW$2,0))</f>
        <v>0</v>
      </c>
      <c r="P11" s="207">
        <f>INDEX('New population'!$AR$4:$AW$124, MATCH('Expected Property Value'!P$1, 'New population'!$A$4:$A$124,0),MATCH('Expected Property Value'!$K11,'New population'!$AR$2:$AW$2,0))</f>
        <v>0</v>
      </c>
      <c r="Q11" s="207">
        <f>INDEX('New population'!$AR$4:$AW$124, MATCH('Expected Property Value'!Q$1, 'New population'!$A$4:$A$124,0),MATCH('Expected Property Value'!$K11,'New population'!$AR$2:$AW$2,0))</f>
        <v>0</v>
      </c>
      <c r="R11" s="207">
        <f>INDEX('New population'!$AR$4:$AW$124, MATCH('Expected Property Value'!R$1, 'New population'!$A$4:$A$124,0),MATCH('Expected Property Value'!$K11,'New population'!$AR$2:$AW$2,0))</f>
        <v>0</v>
      </c>
      <c r="S11" s="207">
        <f>INDEX('New population'!$AR$4:$AW$124, MATCH('Expected Property Value'!S$1, 'New population'!$A$4:$A$124,0),MATCH('Expected Property Value'!$K11,'New population'!$AR$2:$AW$2,0))</f>
        <v>0</v>
      </c>
      <c r="T11" s="207">
        <f>INDEX('New population'!$AR$4:$AW$124, MATCH('Expected Property Value'!T$1, 'New population'!$A$4:$A$124,0),MATCH('Expected Property Value'!$K11,'New population'!$AR$2:$AW$2,0))</f>
        <v>0</v>
      </c>
      <c r="U11" s="207">
        <f>INDEX('New population'!$AR$4:$AW$124, MATCH('Expected Property Value'!U$1, 'New population'!$A$4:$A$124,0),MATCH('Expected Property Value'!$K11,'New population'!$AR$2:$AW$2,0))</f>
        <v>0</v>
      </c>
      <c r="V11" s="207">
        <f>INDEX('New population'!$AR$4:$AW$124, MATCH('Expected Property Value'!V$1, 'New population'!$A$4:$A$124,0),MATCH('Expected Property Value'!$K11,'New population'!$AR$2:$AW$2,0))</f>
        <v>0</v>
      </c>
      <c r="W11" s="207">
        <f>INDEX('New population'!$AR$4:$AW$124, MATCH('Expected Property Value'!W$1, 'New population'!$A$4:$A$124,0),MATCH('Expected Property Value'!$K11,'New population'!$AR$2:$AW$2,0))</f>
        <v>0</v>
      </c>
      <c r="X11" s="207">
        <f>INDEX('New population'!$AR$4:$AW$124, MATCH('Expected Property Value'!X$1, 'New population'!$A$4:$A$124,0),MATCH('Expected Property Value'!$K11,'New population'!$AR$2:$AW$2,0))</f>
        <v>0</v>
      </c>
      <c r="Y11" s="207">
        <f>INDEX('New population'!$AR$4:$AW$124, MATCH('Expected Property Value'!Y$1, 'New population'!$A$4:$A$124,0),MATCH('Expected Property Value'!$K11,'New population'!$AR$2:$AW$2,0))</f>
        <v>0</v>
      </c>
      <c r="Z11" s="207">
        <f>INDEX('New population'!$AR$4:$AW$124, MATCH('Expected Property Value'!Z$1, 'New population'!$A$4:$A$124,0),MATCH('Expected Property Value'!$K11,'New population'!$AR$2:$AW$2,0))</f>
        <v>0</v>
      </c>
      <c r="AA11" s="207">
        <f>INDEX('New population'!$AR$4:$AW$124, MATCH('Expected Property Value'!AA$1, 'New population'!$A$4:$A$124,0),MATCH('Expected Property Value'!$K11,'New population'!$AR$2:$AW$2,0))</f>
        <v>0</v>
      </c>
      <c r="AB11" s="207">
        <f>INDEX('New population'!$AR$4:$AW$124, MATCH('Expected Property Value'!AB$1, 'New population'!$A$4:$A$124,0),MATCH('Expected Property Value'!$K11,'New population'!$AR$2:$AW$2,0))</f>
        <v>0</v>
      </c>
      <c r="AC11" s="207">
        <f>INDEX('New population'!$AR$4:$AW$124, MATCH('Expected Property Value'!AC$1, 'New population'!$A$4:$A$124,0),MATCH('Expected Property Value'!$K11,'New population'!$AR$2:$AW$2,0))</f>
        <v>0</v>
      </c>
      <c r="AD11" s="207">
        <f>INDEX('New population'!$AR$4:$AW$124, MATCH('Expected Property Value'!AD$1, 'New population'!$A$4:$A$124,0),MATCH('Expected Property Value'!$K11,'New population'!$AR$2:$AW$2,0))</f>
        <v>0</v>
      </c>
      <c r="AE11" s="207">
        <f>INDEX('New population'!$AR$4:$AW$124, MATCH('Expected Property Value'!AE$1, 'New population'!$A$4:$A$124,0),MATCH('Expected Property Value'!$K11,'New population'!$AR$2:$AW$2,0))</f>
        <v>0</v>
      </c>
      <c r="AF11" s="207">
        <f>INDEX('New population'!$AR$4:$AW$124, MATCH('Expected Property Value'!AF$1, 'New population'!$A$4:$A$124,0),MATCH('Expected Property Value'!$K11,'New population'!$AR$2:$AW$2,0))</f>
        <v>0</v>
      </c>
      <c r="AG11" s="207">
        <f>INDEX('New population'!$AR$4:$AW$124, MATCH('Expected Property Value'!AG$1, 'New population'!$A$4:$A$124,0),MATCH('Expected Property Value'!$K11,'New population'!$AR$2:$AW$2,0))</f>
        <v>0</v>
      </c>
      <c r="AH11" s="207">
        <f>INDEX('New population'!$AR$4:$AW$124, MATCH('Expected Property Value'!AH$1, 'New population'!$A$4:$A$124,0),MATCH('Expected Property Value'!$K11,'New population'!$AR$2:$AW$2,0))</f>
        <v>0</v>
      </c>
      <c r="AI11" s="207">
        <f>INDEX('New population'!$AR$4:$AW$124, MATCH('Expected Property Value'!AI$1, 'New population'!$A$4:$A$124,0),MATCH('Expected Property Value'!$K11,'New population'!$AR$2:$AW$2,0))</f>
        <v>0</v>
      </c>
      <c r="AJ11" s="207">
        <f>INDEX('New population'!$AR$4:$AW$124, MATCH('Expected Property Value'!AJ$1, 'New population'!$A$4:$A$124,0),MATCH('Expected Property Value'!$K11,'New population'!$AR$2:$AW$2,0))</f>
        <v>0</v>
      </c>
      <c r="AK11" s="207">
        <f>INDEX('New population'!$AR$4:$AW$124, MATCH('Expected Property Value'!AK$1, 'New population'!$A$4:$A$124,0),MATCH('Expected Property Value'!$K11,'New population'!$AR$2:$AW$2,0))</f>
        <v>0</v>
      </c>
      <c r="AL11" s="207">
        <f>INDEX('New population'!$AR$4:$AW$124, MATCH('Expected Property Value'!AL$1, 'New population'!$A$4:$A$124,0),MATCH('Expected Property Value'!$K11,'New population'!$AR$2:$AW$2,0))</f>
        <v>0</v>
      </c>
      <c r="AM11" s="207">
        <f>INDEX('New population'!$AR$4:$AW$124, MATCH('Expected Property Value'!AM$1, 'New population'!$A$4:$A$124,0),MATCH('Expected Property Value'!$K11,'New population'!$AR$2:$AW$2,0))</f>
        <v>0</v>
      </c>
      <c r="AN11" s="207">
        <f>INDEX('New population'!$AR$4:$AW$124, MATCH('Expected Property Value'!AN$1, 'New population'!$A$4:$A$124,0),MATCH('Expected Property Value'!$K11,'New population'!$AR$2:$AW$2,0))</f>
        <v>0</v>
      </c>
      <c r="AO11" s="207">
        <f>INDEX('New population'!$AR$4:$AW$124, MATCH('Expected Property Value'!AO$1, 'New population'!$A$4:$A$124,0),MATCH('Expected Property Value'!$K11,'New population'!$AR$2:$AW$2,0))</f>
        <v>0</v>
      </c>
      <c r="AP11" s="207">
        <f>INDEX('New population'!$AR$4:$AW$124, MATCH('Expected Property Value'!AP$1, 'New population'!$A$4:$A$124,0),MATCH('Expected Property Value'!$K11,'New population'!$AR$2:$AW$2,0))</f>
        <v>0</v>
      </c>
      <c r="AQ11" s="207">
        <f>INDEX('New population'!$AR$4:$AW$124, MATCH('Expected Property Value'!AQ$1, 'New population'!$A$4:$A$124,0),MATCH('Expected Property Value'!$K11,'New population'!$AR$2:$AW$2,0))</f>
        <v>0</v>
      </c>
      <c r="AR11" s="207">
        <f>INDEX('New population'!$AR$4:$AW$124, MATCH('Expected Property Value'!AR$1, 'New population'!$A$4:$A$124,0),MATCH('Expected Property Value'!$K11,'New population'!$AR$2:$AW$2,0))</f>
        <v>0</v>
      </c>
      <c r="AS11" s="207">
        <f>INDEX('New population'!$AR$4:$AW$124, MATCH('Expected Property Value'!AS$1, 'New population'!$A$4:$A$124,0),MATCH('Expected Property Value'!$K11,'New population'!$AR$2:$AW$2,0))</f>
        <v>0</v>
      </c>
      <c r="AT11" s="207">
        <f>INDEX('New population'!$AR$4:$AW$124, MATCH('Expected Property Value'!AT$1, 'New population'!$A$4:$A$124,0),MATCH('Expected Property Value'!$K11,'New population'!$AR$2:$AW$2,0))</f>
        <v>0</v>
      </c>
      <c r="AU11" s="207">
        <f>INDEX('New population'!$AR$4:$AW$124, MATCH('Expected Property Value'!AU$1, 'New population'!$A$4:$A$124,0),MATCH('Expected Property Value'!$K11,'New population'!$AR$2:$AW$2,0))</f>
        <v>0</v>
      </c>
      <c r="AV11" s="207">
        <f>INDEX('New population'!$AR$4:$AW$124, MATCH('Expected Property Value'!AV$1, 'New population'!$A$4:$A$124,0),MATCH('Expected Property Value'!$K11,'New population'!$AR$2:$AW$2,0))</f>
        <v>0</v>
      </c>
      <c r="AW11" s="207">
        <f>INDEX('New population'!$AR$4:$AW$124, MATCH('Expected Property Value'!AW$1, 'New population'!$A$4:$A$124,0),MATCH('Expected Property Value'!$K11,'New population'!$AR$2:$AW$2,0))</f>
        <v>0</v>
      </c>
      <c r="AX11" s="207">
        <f>INDEX('New population'!$AR$4:$AW$124, MATCH('Expected Property Value'!AX$1, 'New population'!$A$4:$A$124,0),MATCH('Expected Property Value'!$K11,'New population'!$AR$2:$AW$2,0))</f>
        <v>0</v>
      </c>
      <c r="AY11" s="207">
        <f>INDEX('New population'!$AR$4:$AW$124, MATCH('Expected Property Value'!AY$1, 'New population'!$A$4:$A$124,0),MATCH('Expected Property Value'!$K11,'New population'!$AR$2:$AW$2,0))</f>
        <v>0</v>
      </c>
      <c r="AZ11" s="207">
        <f>INDEX('New population'!$AR$4:$AW$124, MATCH('Expected Property Value'!AZ$1, 'New population'!$A$4:$A$124,0),MATCH('Expected Property Value'!$K11,'New population'!$AR$2:$AW$2,0))</f>
        <v>0</v>
      </c>
      <c r="BA11" s="207">
        <f>INDEX('New population'!$AR$4:$AW$124, MATCH('Expected Property Value'!BA$1, 'New population'!$A$4:$A$124,0),MATCH('Expected Property Value'!$K11,'New population'!$AR$2:$AW$2,0))</f>
        <v>0</v>
      </c>
      <c r="BB11" s="207">
        <f>INDEX('New population'!$AR$4:$AW$124, MATCH('Expected Property Value'!BB$1, 'New population'!$A$4:$A$124,0),MATCH('Expected Property Value'!$K11,'New population'!$AR$2:$AW$2,0))</f>
        <v>0</v>
      </c>
      <c r="BC11" s="207">
        <f>INDEX('New population'!$AR$4:$AW$124, MATCH('Expected Property Value'!BC$1, 'New population'!$A$4:$A$124,0),MATCH('Expected Property Value'!$K11,'New population'!$AR$2:$AW$2,0))</f>
        <v>0</v>
      </c>
      <c r="BD11" s="207">
        <f>INDEX('New population'!$AR$4:$AW$124, MATCH('Expected Property Value'!BD$1, 'New population'!$A$4:$A$124,0),MATCH('Expected Property Value'!$K11,'New population'!$AR$2:$AW$2,0))</f>
        <v>0</v>
      </c>
      <c r="BE11" s="207">
        <f>INDEX('New population'!$AR$4:$AW$124, MATCH('Expected Property Value'!BE$1, 'New population'!$A$4:$A$124,0),MATCH('Expected Property Value'!$K11,'New population'!$AR$2:$AW$2,0))</f>
        <v>0</v>
      </c>
      <c r="BF11" s="207">
        <f>INDEX('New population'!$AR$4:$AW$124, MATCH('Expected Property Value'!BF$1, 'New population'!$A$4:$A$124,0),MATCH('Expected Property Value'!$K11,'New population'!$AR$2:$AW$2,0))</f>
        <v>0</v>
      </c>
      <c r="BG11" s="207">
        <f>INDEX('New population'!$AR$4:$AW$124, MATCH('Expected Property Value'!BG$1, 'New population'!$A$4:$A$124,0),MATCH('Expected Property Value'!$K11,'New population'!$AR$2:$AW$2,0))</f>
        <v>0</v>
      </c>
      <c r="BH11" s="207">
        <f>INDEX('New population'!$AR$4:$AW$124, MATCH('Expected Property Value'!BH$1, 'New population'!$A$4:$A$124,0),MATCH('Expected Property Value'!$K11,'New population'!$AR$2:$AW$2,0))</f>
        <v>0</v>
      </c>
      <c r="BI11" s="207">
        <f>INDEX('New population'!$AR$4:$AW$124, MATCH('Expected Property Value'!BI$1, 'New population'!$A$4:$A$124,0),MATCH('Expected Property Value'!$K11,'New population'!$AR$2:$AW$2,0))</f>
        <v>0</v>
      </c>
      <c r="BJ11" s="207">
        <f>INDEX('New population'!$AR$4:$AW$124, MATCH('Expected Property Value'!BJ$1, 'New population'!$A$4:$A$124,0),MATCH('Expected Property Value'!$K11,'New population'!$AR$2:$AW$2,0))</f>
        <v>0</v>
      </c>
      <c r="BK11" s="206"/>
      <c r="BL11" s="206"/>
      <c r="BM11" s="206"/>
    </row>
    <row r="12" spans="1:65" ht="15">
      <c r="A12" s="16" t="s">
        <v>227</v>
      </c>
      <c r="B12" s="16">
        <v>1250</v>
      </c>
      <c r="C12" s="17">
        <v>1.9900000000000001E-2</v>
      </c>
      <c r="D12" s="17">
        <v>8.0000000000000002E-3</v>
      </c>
      <c r="E12" s="17">
        <v>8.6999999999999994E-3</v>
      </c>
      <c r="F12" s="17">
        <v>2.5999999999999999E-3</v>
      </c>
      <c r="G12" s="17">
        <v>1.8E-3</v>
      </c>
      <c r="H12" s="17">
        <v>1.0800000000000001E-2</v>
      </c>
      <c r="K12" s="3" t="s">
        <v>177</v>
      </c>
      <c r="M12" s="206">
        <f>INDEX('New population'!$AR$4:$AW$124, MATCH('Expected Property Value'!M$1, 'New population'!$A$4:$A$124,0),MATCH('Expected Property Value'!$K12,'New population'!$AR$2:$AW$2,0))</f>
        <v>0</v>
      </c>
      <c r="N12" s="207">
        <f>INDEX('New population'!$AR$4:$AW$124, MATCH('Expected Property Value'!N$1, 'New population'!$A$4:$A$124,0),MATCH('Expected Property Value'!$K12,'New population'!$AR$2:$AW$2,0))</f>
        <v>17822.422195607051</v>
      </c>
      <c r="O12" s="207">
        <f>INDEX('New population'!$AR$4:$AW$124, MATCH('Expected Property Value'!O$1, 'New population'!$A$4:$A$124,0),MATCH('Expected Property Value'!$K12,'New population'!$AR$2:$AW$2,0))</f>
        <v>17723.6580285485</v>
      </c>
      <c r="P12" s="207">
        <f>INDEX('New population'!$AR$4:$AW$124, MATCH('Expected Property Value'!P$1, 'New population'!$A$4:$A$124,0),MATCH('Expected Property Value'!$K12,'New population'!$AR$2:$AW$2,0))</f>
        <v>17625.646005504947</v>
      </c>
      <c r="Q12" s="207">
        <f>INDEX('New population'!$AR$4:$AW$124, MATCH('Expected Property Value'!Q$1, 'New population'!$A$4:$A$124,0),MATCH('Expected Property Value'!$K12,'New population'!$AR$2:$AW$2,0))</f>
        <v>17528.380137103424</v>
      </c>
      <c r="R12" s="207">
        <f>INDEX('New population'!$AR$4:$AW$124, MATCH('Expected Property Value'!R$1, 'New population'!$A$4:$A$124,0),MATCH('Expected Property Value'!$K12,'New population'!$AR$2:$AW$2,0))</f>
        <v>6969.6503575854631</v>
      </c>
      <c r="S12" s="207">
        <f>INDEX('New population'!$AR$4:$AW$124, MATCH('Expected Property Value'!S$1, 'New population'!$A$4:$A$124,0),MATCH('Expected Property Value'!$K12,'New population'!$AR$2:$AW$2,0))</f>
        <v>6949.9113135956995</v>
      </c>
      <c r="T12" s="207">
        <f>INDEX('New population'!$AR$4:$AW$124, MATCH('Expected Property Value'!T$1, 'New population'!$A$4:$A$124,0),MATCH('Expected Property Value'!$K12,'New population'!$AR$2:$AW$2,0))</f>
        <v>6930.2688833121974</v>
      </c>
      <c r="U12" s="207">
        <f>INDEX('New population'!$AR$4:$AW$124, MATCH('Expected Property Value'!U$1, 'New population'!$A$4:$A$124,0),MATCH('Expected Property Value'!$K12,'New population'!$AR$2:$AW$2,0))</f>
        <v>6910.7225598825953</v>
      </c>
      <c r="V12" s="207">
        <f>INDEX('New population'!$AR$4:$AW$124, MATCH('Expected Property Value'!V$1, 'New population'!$A$4:$A$124,0),MATCH('Expected Property Value'!$K12,'New population'!$AR$2:$AW$2,0))</f>
        <v>6891.2718392779916</v>
      </c>
      <c r="W12" s="207">
        <f>INDEX('New population'!$AR$4:$AW$124, MATCH('Expected Property Value'!W$1, 'New population'!$A$4:$A$124,0),MATCH('Expected Property Value'!$K12,'New population'!$AR$2:$AW$2,0))</f>
        <v>6871.9162202764473</v>
      </c>
      <c r="X12" s="207">
        <f>INDEX('New population'!$AR$4:$AW$124, MATCH('Expected Property Value'!X$1, 'New population'!$A$4:$A$124,0),MATCH('Expected Property Value'!$K12,'New population'!$AR$2:$AW$2,0))</f>
        <v>6852.6552044465698</v>
      </c>
      <c r="Y12" s="207">
        <f>INDEX('New population'!$AR$4:$AW$124, MATCH('Expected Property Value'!Y$1, 'New population'!$A$4:$A$124,0),MATCH('Expected Property Value'!$K12,'New population'!$AR$2:$AW$2,0))</f>
        <v>6833.4882961312251</v>
      </c>
      <c r="Z12" s="207">
        <f>INDEX('New population'!$AR$4:$AW$124, MATCH('Expected Property Value'!Z$1, 'New population'!$A$4:$A$124,0),MATCH('Expected Property Value'!$K12,'New population'!$AR$2:$AW$2,0))</f>
        <v>6814.4150024313276</v>
      </c>
      <c r="AA12" s="207">
        <f>INDEX('New population'!$AR$4:$AW$124, MATCH('Expected Property Value'!AA$1, 'New population'!$A$4:$A$124,0),MATCH('Expected Property Value'!$K12,'New population'!$AR$2:$AW$2,0))</f>
        <v>6795.4348331897272</v>
      </c>
      <c r="AB12" s="207">
        <f>INDEX('New population'!$AR$4:$AW$124, MATCH('Expected Property Value'!AB$1, 'New population'!$A$4:$A$124,0),MATCH('Expected Property Value'!$K12,'New population'!$AR$2:$AW$2,0))</f>
        <v>6776.5473009752159</v>
      </c>
      <c r="AC12" s="207">
        <f>INDEX('New population'!$AR$4:$AW$124, MATCH('Expected Property Value'!AC$1, 'New population'!$A$4:$A$124,0),MATCH('Expected Property Value'!$K12,'New population'!$AR$2:$AW$2,0))</f>
        <v>6757.7519210666042</v>
      </c>
      <c r="AD12" s="207">
        <f>INDEX('New population'!$AR$4:$AW$124, MATCH('Expected Property Value'!AD$1, 'New population'!$A$4:$A$124,0),MATCH('Expected Property Value'!$K12,'New population'!$AR$2:$AW$2,0))</f>
        <v>6739.0482114369115</v>
      </c>
      <c r="AE12" s="207">
        <f>INDEX('New population'!$AR$4:$AW$124, MATCH('Expected Property Value'!AE$1, 'New population'!$A$4:$A$124,0),MATCH('Expected Property Value'!$K12,'New population'!$AR$2:$AW$2,0))</f>
        <v>6720.435692737643</v>
      </c>
      <c r="AF12" s="207">
        <f>INDEX('New population'!$AR$4:$AW$124, MATCH('Expected Property Value'!AF$1, 'New population'!$A$4:$A$124,0),MATCH('Expected Property Value'!$K12,'New population'!$AR$2:$AW$2,0))</f>
        <v>6701.9138882831721</v>
      </c>
      <c r="AG12" s="207">
        <f>INDEX('New population'!$AR$4:$AW$124, MATCH('Expected Property Value'!AG$1, 'New population'!$A$4:$A$124,0),MATCH('Expected Property Value'!$K12,'New population'!$AR$2:$AW$2,0))</f>
        <v>6683.4823240352052</v>
      </c>
      <c r="AH12" s="207">
        <f>INDEX('New population'!$AR$4:$AW$124, MATCH('Expected Property Value'!AH$1, 'New population'!$A$4:$A$124,0),MATCH('Expected Property Value'!$K12,'New population'!$AR$2:$AW$2,0))</f>
        <v>6665.1405285873479</v>
      </c>
      <c r="AI12" s="207">
        <f>INDEX('New population'!$AR$4:$AW$124, MATCH('Expected Property Value'!AI$1, 'New population'!$A$4:$A$124,0),MATCH('Expected Property Value'!$K12,'New population'!$AR$2:$AW$2,0))</f>
        <v>6646.8880331497612</v>
      </c>
      <c r="AJ12" s="207">
        <f>INDEX('New population'!$AR$4:$AW$124, MATCH('Expected Property Value'!AJ$1, 'New population'!$A$4:$A$124,0),MATCH('Expected Property Value'!$K12,'New population'!$AR$2:$AW$2,0))</f>
        <v>6628.7243715339191</v>
      </c>
      <c r="AK12" s="207">
        <f>INDEX('New population'!$AR$4:$AW$124, MATCH('Expected Property Value'!AK$1, 'New population'!$A$4:$A$124,0),MATCH('Expected Property Value'!$K12,'New population'!$AR$2:$AW$2,0))</f>
        <v>6610.6490801374421</v>
      </c>
      <c r="AL12" s="207">
        <f>INDEX('New population'!$AR$4:$AW$124, MATCH('Expected Property Value'!AL$1, 'New population'!$A$4:$A$124,0),MATCH('Expected Property Value'!$K12,'New population'!$AR$2:$AW$2,0))</f>
        <v>6592.6616979290347</v>
      </c>
      <c r="AM12" s="207">
        <f>INDEX('New population'!$AR$4:$AW$124, MATCH('Expected Property Value'!AM$1, 'New population'!$A$4:$A$124,0),MATCH('Expected Property Value'!$K12,'New population'!$AR$2:$AW$2,0))</f>
        <v>6574.7617664335194</v>
      </c>
      <c r="AN12" s="207">
        <f>INDEX('New population'!$AR$4:$AW$124, MATCH('Expected Property Value'!AN$1, 'New population'!$A$4:$A$124,0),MATCH('Expected Property Value'!$K12,'New population'!$AR$2:$AW$2,0))</f>
        <v>6556.9488297169382</v>
      </c>
      <c r="AO12" s="207">
        <f>INDEX('New population'!$AR$4:$AW$124, MATCH('Expected Property Value'!AO$1, 'New population'!$A$4:$A$124,0),MATCH('Expected Property Value'!$K12,'New population'!$AR$2:$AW$2,0))</f>
        <v>6539.2224343717717</v>
      </c>
      <c r="AP12" s="207">
        <f>INDEX('New population'!$AR$4:$AW$124, MATCH('Expected Property Value'!AP$1, 'New population'!$A$4:$A$124,0),MATCH('Expected Property Value'!$K12,'New population'!$AR$2:$AW$2,0))</f>
        <v>6521.5821295022261</v>
      </c>
      <c r="AQ12" s="207">
        <f>INDEX('New population'!$AR$4:$AW$124, MATCH('Expected Property Value'!AQ$1, 'New population'!$A$4:$A$124,0),MATCH('Expected Property Value'!$K12,'New population'!$AR$2:$AW$2,0))</f>
        <v>6504.0274667096246</v>
      </c>
      <c r="AR12" s="207">
        <f>INDEX('New population'!$AR$4:$AW$124, MATCH('Expected Property Value'!AR$1, 'New population'!$A$4:$A$124,0),MATCH('Expected Property Value'!$K12,'New population'!$AR$2:$AW$2,0))</f>
        <v>6486.55800007787</v>
      </c>
      <c r="AS12" s="207">
        <f>INDEX('New population'!$AR$4:$AW$124, MATCH('Expected Property Value'!AS$1, 'New population'!$A$4:$A$124,0),MATCH('Expected Property Value'!$K12,'New population'!$AR$2:$AW$2,0))</f>
        <v>6469.1732861590199</v>
      </c>
      <c r="AT12" s="207">
        <f>INDEX('New population'!$AR$4:$AW$124, MATCH('Expected Property Value'!AT$1, 'New population'!$A$4:$A$124,0),MATCH('Expected Property Value'!$K12,'New population'!$AR$2:$AW$2,0))</f>
        <v>6451.8728839589185</v>
      </c>
      <c r="AU12" s="207">
        <f>INDEX('New population'!$AR$4:$AW$124, MATCH('Expected Property Value'!AU$1, 'New population'!$A$4:$A$124,0),MATCH('Expected Property Value'!$K12,'New population'!$AR$2:$AW$2,0))</f>
        <v>6434.656354922945</v>
      </c>
      <c r="AV12" s="207">
        <f>INDEX('New population'!$AR$4:$AW$124, MATCH('Expected Property Value'!AV$1, 'New population'!$A$4:$A$124,0),MATCH('Expected Property Value'!$K12,'New population'!$AR$2:$AW$2,0))</f>
        <v>6417.5232629218244</v>
      </c>
      <c r="AW12" s="207">
        <f>INDEX('New population'!$AR$4:$AW$124, MATCH('Expected Property Value'!AW$1, 'New population'!$A$4:$A$124,0),MATCH('Expected Property Value'!$K12,'New population'!$AR$2:$AW$2,0))</f>
        <v>6400.4731742375352</v>
      </c>
      <c r="AX12" s="207">
        <f>INDEX('New population'!$AR$4:$AW$124, MATCH('Expected Property Value'!AX$1, 'New population'!$A$4:$A$124,0),MATCH('Expected Property Value'!$K12,'New population'!$AR$2:$AW$2,0))</f>
        <v>6383.5056575493036</v>
      </c>
      <c r="AY12" s="207">
        <f>INDEX('New population'!$AR$4:$AW$124, MATCH('Expected Property Value'!AY$1, 'New population'!$A$4:$A$124,0),MATCH('Expected Property Value'!$K12,'New population'!$AR$2:$AW$2,0))</f>
        <v>6366.6202839196812</v>
      </c>
      <c r="AZ12" s="207">
        <f>INDEX('New population'!$AR$4:$AW$124, MATCH('Expected Property Value'!AZ$1, 'New population'!$A$4:$A$124,0),MATCH('Expected Property Value'!$K12,'New population'!$AR$2:$AW$2,0))</f>
        <v>6349.8166267806937</v>
      </c>
      <c r="BA12" s="207">
        <f>INDEX('New population'!$AR$4:$AW$124, MATCH('Expected Property Value'!BA$1, 'New population'!$A$4:$A$124,0),MATCH('Expected Property Value'!$K12,'New population'!$AR$2:$AW$2,0))</f>
        <v>6333.0942619200951</v>
      </c>
      <c r="BB12" s="207">
        <f>INDEX('New population'!$AR$4:$AW$124, MATCH('Expected Property Value'!BB$1, 'New population'!$A$4:$A$124,0),MATCH('Expected Property Value'!$K12,'New population'!$AR$2:$AW$2,0))</f>
        <v>6316.4527674676929</v>
      </c>
      <c r="BC12" s="207">
        <f>INDEX('New population'!$AR$4:$AW$124, MATCH('Expected Property Value'!BC$1, 'New population'!$A$4:$A$124,0),MATCH('Expected Property Value'!$K12,'New population'!$AR$2:$AW$2,0))</f>
        <v>6299.8917238817467</v>
      </c>
      <c r="BD12" s="207">
        <f>INDEX('New population'!$AR$4:$AW$124, MATCH('Expected Property Value'!BD$1, 'New population'!$A$4:$A$124,0),MATCH('Expected Property Value'!$K12,'New population'!$AR$2:$AW$2,0))</f>
        <v>6283.410713935471</v>
      </c>
      <c r="BE12" s="207">
        <f>INDEX('New population'!$AR$4:$AW$124, MATCH('Expected Property Value'!BE$1, 'New population'!$A$4:$A$124,0),MATCH('Expected Property Value'!$K12,'New population'!$AR$2:$AW$2,0))</f>
        <v>6267.0093227036032</v>
      </c>
      <c r="BF12" s="207">
        <f>INDEX('New population'!$AR$4:$AW$124, MATCH('Expected Property Value'!BF$1, 'New population'!$A$4:$A$124,0),MATCH('Expected Property Value'!$K12,'New population'!$AR$2:$AW$2,0))</f>
        <v>6250.6871375490491</v>
      </c>
      <c r="BG12" s="207">
        <f>INDEX('New population'!$AR$4:$AW$124, MATCH('Expected Property Value'!BG$1, 'New population'!$A$4:$A$124,0),MATCH('Expected Property Value'!$K12,'New population'!$AR$2:$AW$2,0))</f>
        <v>6234.4437481096247</v>
      </c>
      <c r="BH12" s="207">
        <f>INDEX('New population'!$AR$4:$AW$124, MATCH('Expected Property Value'!BH$1, 'New population'!$A$4:$A$124,0),MATCH('Expected Property Value'!$K12,'New population'!$AR$2:$AW$2,0))</f>
        <v>6218.2787462848701</v>
      </c>
      <c r="BI12" s="207">
        <f>INDEX('New population'!$AR$4:$AW$124, MATCH('Expected Property Value'!BI$1, 'New population'!$A$4:$A$124,0),MATCH('Expected Property Value'!$K12,'New population'!$AR$2:$AW$2,0))</f>
        <v>6202.1917262229308</v>
      </c>
      <c r="BJ12" s="207">
        <f>INDEX('New population'!$AR$4:$AW$124, MATCH('Expected Property Value'!BJ$1, 'New population'!$A$4:$A$124,0),MATCH('Expected Property Value'!$K12,'New population'!$AR$2:$AW$2,0))</f>
        <v>6186.182284307547</v>
      </c>
      <c r="BK12" s="206"/>
      <c r="BL12" s="206"/>
      <c r="BM12" s="206"/>
    </row>
    <row r="13" spans="1:65" ht="15">
      <c r="A13" s="16" t="s">
        <v>228</v>
      </c>
      <c r="B13" s="16">
        <v>1750</v>
      </c>
      <c r="C13" s="17">
        <v>1.1299999999999999E-2</v>
      </c>
      <c r="D13" s="17">
        <v>5.5999999999999999E-3</v>
      </c>
      <c r="E13" s="17">
        <v>3.5999999999999999E-3</v>
      </c>
      <c r="F13" s="17">
        <v>6.0000000000000001E-3</v>
      </c>
      <c r="G13" s="17">
        <v>2.9999999999999997E-4</v>
      </c>
      <c r="H13" s="17">
        <v>0</v>
      </c>
      <c r="K13" s="3" t="s">
        <v>29</v>
      </c>
      <c r="M13" s="206">
        <f>INDEX('New population'!$AR$4:$AW$124, MATCH('Expected Property Value'!M$1, 'New population'!$A$4:$A$124,0),MATCH('Expected Property Value'!$K13,'New population'!$AR$2:$AW$2,0))</f>
        <v>0</v>
      </c>
      <c r="N13" s="207">
        <f>INDEX('New population'!$AR$4:$AW$124, MATCH('Expected Property Value'!N$1, 'New population'!$A$4:$A$124,0),MATCH('Expected Property Value'!$K13,'New population'!$AR$2:$AW$2,0))</f>
        <v>25710.873235379669</v>
      </c>
      <c r="O13" s="207">
        <f>INDEX('New population'!$AR$4:$AW$124, MATCH('Expected Property Value'!O$1, 'New population'!$A$4:$A$124,0),MATCH('Expected Property Value'!$K13,'New population'!$AR$2:$AW$2,0))</f>
        <v>25659.196714152542</v>
      </c>
      <c r="P13" s="207">
        <f>INDEX('New population'!$AR$4:$AW$124, MATCH('Expected Property Value'!P$1, 'New population'!$A$4:$A$124,0),MATCH('Expected Property Value'!$K13,'New population'!$AR$2:$AW$2,0))</f>
        <v>25607.782078988865</v>
      </c>
      <c r="Q13" s="207">
        <f>INDEX('New population'!$AR$4:$AW$124, MATCH('Expected Property Value'!Q$1, 'New population'!$A$4:$A$124,0),MATCH('Expected Property Value'!$K13,'New population'!$AR$2:$AW$2,0))</f>
        <v>25556.627910466144</v>
      </c>
      <c r="R13" s="207">
        <f>INDEX('New population'!$AR$4:$AW$124, MATCH('Expected Property Value'!R$1, 'New population'!$A$4:$A$124,0),MATCH('Expected Property Value'!$K13,'New population'!$AR$2:$AW$2,0))</f>
        <v>10197.769828632174</v>
      </c>
      <c r="S13" s="207">
        <f>INDEX('New population'!$AR$4:$AW$124, MATCH('Expected Property Value'!S$1, 'New population'!$A$4:$A$124,0),MATCH('Expected Property Value'!$K13,'New population'!$AR$2:$AW$2,0))</f>
        <v>10186.576201534557</v>
      </c>
      <c r="T13" s="207">
        <f>INDEX('New population'!$AR$4:$AW$124, MATCH('Expected Property Value'!T$1, 'New population'!$A$4:$A$124,0),MATCH('Expected Property Value'!$K13,'New population'!$AR$2:$AW$2,0))</f>
        <v>10175.429993501084</v>
      </c>
      <c r="U13" s="207">
        <f>INDEX('New population'!$AR$4:$AW$124, MATCH('Expected Property Value'!U$1, 'New population'!$A$4:$A$124,0),MATCH('Expected Property Value'!$K13,'New population'!$AR$2:$AW$2,0))</f>
        <v>10164.330999845342</v>
      </c>
      <c r="V13" s="207">
        <f>INDEX('New population'!$AR$4:$AW$124, MATCH('Expected Property Value'!V$1, 'New population'!$A$4:$A$124,0),MATCH('Expected Property Value'!$K13,'New population'!$AR$2:$AW$2,0))</f>
        <v>10153.279016796159</v>
      </c>
      <c r="W13" s="207">
        <f>INDEX('New population'!$AR$4:$AW$124, MATCH('Expected Property Value'!W$1, 'New population'!$A$4:$A$124,0),MATCH('Expected Property Value'!$K13,'New population'!$AR$2:$AW$2,0))</f>
        <v>10142.273841493279</v>
      </c>
      <c r="X13" s="207">
        <f>INDEX('New population'!$AR$4:$AW$124, MATCH('Expected Property Value'!X$1, 'New population'!$A$4:$A$124,0),MATCH('Expected Property Value'!$K13,'New population'!$AR$2:$AW$2,0))</f>
        <v>10131.315271983069</v>
      </c>
      <c r="Y13" s="207">
        <f>INDEX('New population'!$AR$4:$AW$124, MATCH('Expected Property Value'!Y$1, 'New population'!$A$4:$A$124,0),MATCH('Expected Property Value'!$K13,'New population'!$AR$2:$AW$2,0))</f>
        <v>10120.403107214288</v>
      </c>
      <c r="Z13" s="207">
        <f>INDEX('New population'!$AR$4:$AW$124, MATCH('Expected Property Value'!Z$1, 'New population'!$A$4:$A$124,0),MATCH('Expected Property Value'!$K13,'New population'!$AR$2:$AW$2,0))</f>
        <v>10109.53714703381</v>
      </c>
      <c r="AA13" s="207">
        <f>INDEX('New population'!$AR$4:$AW$124, MATCH('Expected Property Value'!AA$1, 'New population'!$A$4:$A$124,0),MATCH('Expected Property Value'!$K13,'New population'!$AR$2:$AW$2,0))</f>
        <v>10098.717192182419</v>
      </c>
      <c r="AB13" s="207">
        <f>INDEX('New population'!$AR$4:$AW$124, MATCH('Expected Property Value'!AB$1, 'New population'!$A$4:$A$124,0),MATCH('Expected Property Value'!$K13,'New population'!$AR$2:$AW$2,0))</f>
        <v>10087.943044290601</v>
      </c>
      <c r="AC13" s="207">
        <f>INDEX('New population'!$AR$4:$AW$124, MATCH('Expected Property Value'!AC$1, 'New population'!$A$4:$A$124,0),MATCH('Expected Property Value'!$K13,'New population'!$AR$2:$AW$2,0))</f>
        <v>10077.214505874375</v>
      </c>
      <c r="AD13" s="207">
        <f>INDEX('New population'!$AR$4:$AW$124, MATCH('Expected Property Value'!AD$1, 'New population'!$A$4:$A$124,0),MATCH('Expected Property Value'!$K13,'New population'!$AR$2:$AW$2,0))</f>
        <v>10066.53138033112</v>
      </c>
      <c r="AE13" s="207">
        <f>INDEX('New population'!$AR$4:$AW$124, MATCH('Expected Property Value'!AE$1, 'New population'!$A$4:$A$124,0),MATCH('Expected Property Value'!$K13,'New population'!$AR$2:$AW$2,0))</f>
        <v>10055.89347193544</v>
      </c>
      <c r="AF13" s="207">
        <f>INDEX('New population'!$AR$4:$AW$124, MATCH('Expected Property Value'!AF$1, 'New population'!$A$4:$A$124,0),MATCH('Expected Property Value'!$K13,'New population'!$AR$2:$AW$2,0))</f>
        <v>10045.300585835063</v>
      </c>
      <c r="AG13" s="207">
        <f>INDEX('New population'!$AR$4:$AW$124, MATCH('Expected Property Value'!AG$1, 'New population'!$A$4:$A$124,0),MATCH('Expected Property Value'!$K13,'New population'!$AR$2:$AW$2,0))</f>
        <v>10034.752528046718</v>
      </c>
      <c r="AH13" s="207">
        <f>INDEX('New population'!$AR$4:$AW$124, MATCH('Expected Property Value'!AH$1, 'New population'!$A$4:$A$124,0),MATCH('Expected Property Value'!$K13,'New population'!$AR$2:$AW$2,0))</f>
        <v>10024.249105452078</v>
      </c>
      <c r="AI13" s="207">
        <f>INDEX('New population'!$AR$4:$AW$124, MATCH('Expected Property Value'!AI$1, 'New population'!$A$4:$A$124,0),MATCH('Expected Property Value'!$K13,'New population'!$AR$2:$AW$2,0))</f>
        <v>10013.790125793699</v>
      </c>
      <c r="AJ13" s="207">
        <f>INDEX('New population'!$AR$4:$AW$124, MATCH('Expected Property Value'!AJ$1, 'New population'!$A$4:$A$124,0),MATCH('Expected Property Value'!$K13,'New population'!$AR$2:$AW$2,0))</f>
        <v>10003.375397670985</v>
      </c>
      <c r="AK13" s="207">
        <f>INDEX('New population'!$AR$4:$AW$124, MATCH('Expected Property Value'!AK$1, 'New population'!$A$4:$A$124,0),MATCH('Expected Property Value'!$K13,'New population'!$AR$2:$AW$2,0))</f>
        <v>9993.0047305361677</v>
      </c>
      <c r="AL13" s="207">
        <f>INDEX('New population'!$AR$4:$AW$124, MATCH('Expected Property Value'!AL$1, 'New population'!$A$4:$A$124,0),MATCH('Expected Property Value'!$K13,'New population'!$AR$2:$AW$2,0))</f>
        <v>9982.6779346903113</v>
      </c>
      <c r="AM13" s="207">
        <f>INDEX('New population'!$AR$4:$AW$124, MATCH('Expected Property Value'!AM$1, 'New population'!$A$4:$A$124,0),MATCH('Expected Property Value'!$K13,'New population'!$AR$2:$AW$2,0))</f>
        <v>9972.3948212793548</v>
      </c>
      <c r="AN13" s="207">
        <f>INDEX('New population'!$AR$4:$AW$124, MATCH('Expected Property Value'!AN$1, 'New population'!$A$4:$A$124,0),MATCH('Expected Property Value'!$K13,'New population'!$AR$2:$AW$2,0))</f>
        <v>9962.1552022901233</v>
      </c>
      <c r="AO13" s="207">
        <f>INDEX('New population'!$AR$4:$AW$124, MATCH('Expected Property Value'!AO$1, 'New population'!$A$4:$A$124,0),MATCH('Expected Property Value'!$K13,'New population'!$AR$2:$AW$2,0))</f>
        <v>9951.9588905464279</v>
      </c>
      <c r="AP13" s="207">
        <f>INDEX('New population'!$AR$4:$AW$124, MATCH('Expected Property Value'!AP$1, 'New population'!$A$4:$A$124,0),MATCH('Expected Property Value'!$K13,'New population'!$AR$2:$AW$2,0))</f>
        <v>9941.8056997051208</v>
      </c>
      <c r="AQ13" s="207">
        <f>INDEX('New population'!$AR$4:$AW$124, MATCH('Expected Property Value'!AQ$1, 'New population'!$A$4:$A$124,0),MATCH('Expected Property Value'!$K13,'New population'!$AR$2:$AW$2,0))</f>
        <v>9931.695444252211</v>
      </c>
      <c r="AR13" s="207">
        <f>INDEX('New population'!$AR$4:$AW$124, MATCH('Expected Property Value'!AR$1, 'New population'!$A$4:$A$124,0),MATCH('Expected Property Value'!$K13,'New population'!$AR$2:$AW$2,0))</f>
        <v>9921.6279394989924</v>
      </c>
      <c r="AS13" s="207">
        <f>INDEX('New population'!$AR$4:$AW$124, MATCH('Expected Property Value'!AS$1, 'New population'!$A$4:$A$124,0),MATCH('Expected Property Value'!$K13,'New population'!$AR$2:$AW$2,0))</f>
        <v>9911.6030015781726</v>
      </c>
      <c r="AT13" s="207">
        <f>INDEX('New population'!$AR$4:$AW$124, MATCH('Expected Property Value'!AT$1, 'New population'!$A$4:$A$124,0),MATCH('Expected Property Value'!$K13,'New population'!$AR$2:$AW$2,0))</f>
        <v>9901.6204474400438</v>
      </c>
      <c r="AU13" s="207">
        <f>INDEX('New population'!$AR$4:$AW$124, MATCH('Expected Property Value'!AU$1, 'New population'!$A$4:$A$124,0),MATCH('Expected Property Value'!$K13,'New population'!$AR$2:$AW$2,0))</f>
        <v>9891.6800948486598</v>
      </c>
      <c r="AV13" s="207">
        <f>INDEX('New population'!$AR$4:$AW$124, MATCH('Expected Property Value'!AV$1, 'New population'!$A$4:$A$124,0),MATCH('Expected Property Value'!$K13,'New population'!$AR$2:$AW$2,0))</f>
        <v>9881.7817623780356</v>
      </c>
      <c r="AW13" s="207">
        <f>INDEX('New population'!$AR$4:$AW$124, MATCH('Expected Property Value'!AW$1, 'New population'!$A$4:$A$124,0),MATCH('Expected Property Value'!$K13,'New population'!$AR$2:$AW$2,0))</f>
        <v>9871.925269408368</v>
      </c>
      <c r="AX13" s="207">
        <f>INDEX('New population'!$AR$4:$AW$124, MATCH('Expected Property Value'!AX$1, 'New population'!$A$4:$A$124,0),MATCH('Expected Property Value'!$K13,'New population'!$AR$2:$AW$2,0))</f>
        <v>9862.1104361222642</v>
      </c>
      <c r="AY13" s="207">
        <f>INDEX('New population'!$AR$4:$AW$124, MATCH('Expected Property Value'!AY$1, 'New population'!$A$4:$A$124,0),MATCH('Expected Property Value'!$K13,'New population'!$AR$2:$AW$2,0))</f>
        <v>9852.3370835010101</v>
      </c>
      <c r="AZ13" s="207">
        <f>INDEX('New population'!$AR$4:$AW$124, MATCH('Expected Property Value'!AZ$1, 'New population'!$A$4:$A$124,0),MATCH('Expected Property Value'!$K13,'New population'!$AR$2:$AW$2,0))</f>
        <v>9842.6050333208295</v>
      </c>
      <c r="BA13" s="207">
        <f>INDEX('New population'!$AR$4:$AW$124, MATCH('Expected Property Value'!BA$1, 'New population'!$A$4:$A$124,0),MATCH('Expected Property Value'!$K13,'New population'!$AR$2:$AW$2,0))</f>
        <v>9832.9141081491907</v>
      </c>
      <c r="BB13" s="207">
        <f>INDEX('New population'!$AR$4:$AW$124, MATCH('Expected Property Value'!BB$1, 'New population'!$A$4:$A$124,0),MATCH('Expected Property Value'!$K13,'New population'!$AR$2:$AW$2,0))</f>
        <v>9823.264131341115</v>
      </c>
      <c r="BC13" s="207">
        <f>INDEX('New population'!$AR$4:$AW$124, MATCH('Expected Property Value'!BC$1, 'New population'!$A$4:$A$124,0),MATCH('Expected Property Value'!$K13,'New population'!$AR$2:$AW$2,0))</f>
        <v>9813.6549270354935</v>
      </c>
      <c r="BD13" s="207">
        <f>INDEX('New population'!$AR$4:$AW$124, MATCH('Expected Property Value'!BD$1, 'New population'!$A$4:$A$124,0),MATCH('Expected Property Value'!$K13,'New population'!$AR$2:$AW$2,0))</f>
        <v>9804.0863201514549</v>
      </c>
      <c r="BE13" s="207">
        <f>INDEX('New population'!$AR$4:$AW$124, MATCH('Expected Property Value'!BE$1, 'New population'!$A$4:$A$124,0),MATCH('Expected Property Value'!$K13,'New population'!$AR$2:$AW$2,0))</f>
        <v>9794.5581363847177</v>
      </c>
      <c r="BF13" s="207">
        <f>INDEX('New population'!$AR$4:$AW$124, MATCH('Expected Property Value'!BF$1, 'New population'!$A$4:$A$124,0),MATCH('Expected Property Value'!$K13,'New population'!$AR$2:$AW$2,0))</f>
        <v>9785.0702022039732</v>
      </c>
      <c r="BG13" s="207">
        <f>INDEX('New population'!$AR$4:$AW$124, MATCH('Expected Property Value'!BG$1, 'New population'!$A$4:$A$124,0),MATCH('Expected Property Value'!$K13,'New population'!$AR$2:$AW$2,0))</f>
        <v>9775.6223448472956</v>
      </c>
      <c r="BH13" s="207">
        <f>INDEX('New population'!$AR$4:$AW$124, MATCH('Expected Property Value'!BH$1, 'New population'!$A$4:$A$124,0),MATCH('Expected Property Value'!$K13,'New population'!$AR$2:$AW$2,0))</f>
        <v>9766.2143923185558</v>
      </c>
      <c r="BI13" s="207">
        <f>INDEX('New population'!$AR$4:$AW$124, MATCH('Expected Property Value'!BI$1, 'New population'!$A$4:$A$124,0),MATCH('Expected Property Value'!$K13,'New population'!$AR$2:$AW$2,0))</f>
        <v>9756.8461733838576</v>
      </c>
      <c r="BJ13" s="207">
        <f>INDEX('New population'!$AR$4:$AW$124, MATCH('Expected Property Value'!BJ$1, 'New population'!$A$4:$A$124,0),MATCH('Expected Property Value'!$K13,'New population'!$AR$2:$AW$2,0))</f>
        <v>9747.5175175680033</v>
      </c>
      <c r="BK13" s="206"/>
      <c r="BL13" s="206"/>
      <c r="BM13" s="206"/>
    </row>
    <row r="14" spans="1:65" ht="15">
      <c r="A14" s="16" t="s">
        <v>229</v>
      </c>
      <c r="B14" s="16">
        <v>2000</v>
      </c>
      <c r="C14" s="17">
        <v>6.0000000000000001E-3</v>
      </c>
      <c r="D14" s="17">
        <v>3.7000000000000002E-3</v>
      </c>
      <c r="E14" s="17">
        <v>3.8E-3</v>
      </c>
      <c r="F14" s="17">
        <v>3.2000000000000002E-3</v>
      </c>
      <c r="G14" s="17">
        <v>4.8999999999999998E-3</v>
      </c>
      <c r="H14" s="17">
        <v>4.0000000000000001E-3</v>
      </c>
      <c r="K14" s="3" t="s">
        <v>178</v>
      </c>
      <c r="M14" s="206">
        <f>INDEX('New population'!$AR$4:$AW$124, MATCH('Expected Property Value'!M$1, 'New population'!$A$4:$A$124,0),MATCH('Expected Property Value'!$K14,'New population'!$AR$2:$AW$2,0))</f>
        <v>0</v>
      </c>
      <c r="N14" s="207">
        <f>INDEX('New population'!$AR$4:$AW$124, MATCH('Expected Property Value'!N$1, 'New population'!$A$4:$A$124,0),MATCH('Expected Property Value'!$K14,'New population'!$AR$2:$AW$2,0))</f>
        <v>6488.4400006053056</v>
      </c>
      <c r="O14" s="207">
        <f>INDEX('New population'!$AR$4:$AW$124, MATCH('Expected Property Value'!O$1, 'New population'!$A$4:$A$124,0),MATCH('Expected Property Value'!$K14,'New population'!$AR$2:$AW$2,0))</f>
        <v>6429.7407390629814</v>
      </c>
      <c r="P14" s="207">
        <f>INDEX('New population'!$AR$4:$AW$124, MATCH('Expected Property Value'!P$1, 'New population'!$A$4:$A$124,0),MATCH('Expected Property Value'!$K14,'New population'!$AR$2:$AW$2,0))</f>
        <v>6371.692199350583</v>
      </c>
      <c r="Q14" s="207">
        <f>INDEX('New population'!$AR$4:$AW$124, MATCH('Expected Property Value'!Q$1, 'New population'!$A$4:$A$124,0),MATCH('Expected Property Value'!$K14,'New population'!$AR$2:$AW$2,0))</f>
        <v>6314.2870149171131</v>
      </c>
      <c r="R14" s="207">
        <f>INDEX('New population'!$AR$4:$AW$124, MATCH('Expected Property Value'!R$1, 'New population'!$A$4:$A$124,0),MATCH('Expected Property Value'!$K14,'New population'!$AR$2:$AW$2,0))</f>
        <v>2501.8974277498396</v>
      </c>
      <c r="S14" s="207">
        <f>INDEX('New population'!$AR$4:$AW$124, MATCH('Expected Property Value'!S$1, 'New population'!$A$4:$A$124,0),MATCH('Expected Property Value'!$K14,'New population'!$AR$2:$AW$2,0))</f>
        <v>2490.5557353941035</v>
      </c>
      <c r="T14" s="207">
        <f>INDEX('New population'!$AR$4:$AW$124, MATCH('Expected Property Value'!T$1, 'New population'!$A$4:$A$124,0),MATCH('Expected Property Value'!$K14,'New population'!$AR$2:$AW$2,0))</f>
        <v>2479.2878557736676</v>
      </c>
      <c r="U14" s="207">
        <f>INDEX('New population'!$AR$4:$AW$124, MATCH('Expected Property Value'!U$1, 'New population'!$A$4:$A$124,0),MATCH('Expected Property Value'!$K14,'New population'!$AR$2:$AW$2,0))</f>
        <v>2468.0932908594818</v>
      </c>
      <c r="V14" s="207">
        <f>INDEX('New population'!$AR$4:$AW$124, MATCH('Expected Property Value'!V$1, 'New population'!$A$4:$A$124,0),MATCH('Expected Property Value'!$K14,'New population'!$AR$2:$AW$2,0))</f>
        <v>2456.9715460576231</v>
      </c>
      <c r="W14" s="207">
        <f>INDEX('New population'!$AR$4:$AW$124, MATCH('Expected Property Value'!W$1, 'New population'!$A$4:$A$124,0),MATCH('Expected Property Value'!$K14,'New population'!$AR$2:$AW$2,0))</f>
        <v>2445.9221301852754</v>
      </c>
      <c r="X14" s="207">
        <f>INDEX('New population'!$AR$4:$AW$124, MATCH('Expected Property Value'!X$1, 'New population'!$A$4:$A$124,0),MATCH('Expected Property Value'!$K14,'New population'!$AR$2:$AW$2,0))</f>
        <v>2434.9445554468894</v>
      </c>
      <c r="Y14" s="207">
        <f>INDEX('New population'!$AR$4:$AW$124, MATCH('Expected Property Value'!Y$1, 'New population'!$A$4:$A$124,0),MATCH('Expected Property Value'!$K14,'New population'!$AR$2:$AW$2,0))</f>
        <v>2424.038337410504</v>
      </c>
      <c r="Z14" s="207">
        <f>INDEX('New population'!$AR$4:$AW$124, MATCH('Expected Property Value'!Z$1, 'New population'!$A$4:$A$124,0),MATCH('Expected Property Value'!$K14,'New population'!$AR$2:$AW$2,0))</f>
        <v>2413.2029949842372</v>
      </c>
      <c r="AA14" s="207">
        <f>INDEX('New population'!$AR$4:$AW$124, MATCH('Expected Property Value'!AA$1, 'New population'!$A$4:$A$124,0),MATCH('Expected Property Value'!$K14,'New population'!$AR$2:$AW$2,0))</f>
        <v>2402.4380503929406</v>
      </c>
      <c r="AB14" s="207">
        <f>INDEX('New population'!$AR$4:$AW$124, MATCH('Expected Property Value'!AB$1, 'New population'!$A$4:$A$124,0),MATCH('Expected Property Value'!$K14,'New population'!$AR$2:$AW$2,0))</f>
        <v>2391.7430291550227</v>
      </c>
      <c r="AC14" s="207">
        <f>INDEX('New population'!$AR$4:$AW$124, MATCH('Expected Property Value'!AC$1, 'New population'!$A$4:$A$124,0),MATCH('Expected Property Value'!$K14,'New population'!$AR$2:$AW$2,0))</f>
        <v>2381.11746005943</v>
      </c>
      <c r="AD14" s="207">
        <f>INDEX('New population'!$AR$4:$AW$124, MATCH('Expected Property Value'!AD$1, 'New population'!$A$4:$A$124,0),MATCH('Expected Property Value'!$K14,'New population'!$AR$2:$AW$2,0))</f>
        <v>2370.5608751427962</v>
      </c>
      <c r="AE14" s="207">
        <f>INDEX('New population'!$AR$4:$AW$124, MATCH('Expected Property Value'!AE$1, 'New population'!$A$4:$A$124,0),MATCH('Expected Property Value'!$K14,'New population'!$AR$2:$AW$2,0))</f>
        <v>2360.0728096667453</v>
      </c>
      <c r="AF14" s="207">
        <f>INDEX('New population'!$AR$4:$AW$124, MATCH('Expected Property Value'!AF$1, 'New population'!$A$4:$A$124,0),MATCH('Expected Property Value'!$K14,'New population'!$AR$2:$AW$2,0))</f>
        <v>2349.6528020953629</v>
      </c>
      <c r="AG14" s="207">
        <f>INDEX('New population'!$AR$4:$AW$124, MATCH('Expected Property Value'!AG$1, 'New population'!$A$4:$A$124,0),MATCH('Expected Property Value'!$K14,'New population'!$AR$2:$AW$2,0))</f>
        <v>2339.3003940728195</v>
      </c>
      <c r="AH14" s="207">
        <f>INDEX('New population'!$AR$4:$AW$124, MATCH('Expected Property Value'!AH$1, 'New population'!$A$4:$A$124,0),MATCH('Expected Property Value'!$K14,'New population'!$AR$2:$AW$2,0))</f>
        <v>2329.0151304011542</v>
      </c>
      <c r="AI14" s="207">
        <f>INDEX('New population'!$AR$4:$AW$124, MATCH('Expected Property Value'!AI$1, 'New population'!$A$4:$A$124,0),MATCH('Expected Property Value'!$K14,'New population'!$AR$2:$AW$2,0))</f>
        <v>2318.7965590182162</v>
      </c>
      <c r="AJ14" s="207">
        <f>INDEX('New population'!$AR$4:$AW$124, MATCH('Expected Property Value'!AJ$1, 'New population'!$A$4:$A$124,0),MATCH('Expected Property Value'!$K14,'New population'!$AR$2:$AW$2,0))</f>
        <v>2308.6442309757595</v>
      </c>
      <c r="AK14" s="207">
        <f>INDEX('New population'!$AR$4:$AW$124, MATCH('Expected Property Value'!AK$1, 'New population'!$A$4:$A$124,0),MATCH('Expected Property Value'!$K14,'New population'!$AR$2:$AW$2,0))</f>
        <v>2298.5577004176921</v>
      </c>
      <c r="AL14" s="207">
        <f>INDEX('New population'!$AR$4:$AW$124, MATCH('Expected Property Value'!AL$1, 'New population'!$A$4:$A$124,0),MATCH('Expected Property Value'!$K14,'New population'!$AR$2:$AW$2,0))</f>
        <v>2288.5365245584794</v>
      </c>
      <c r="AM14" s="207">
        <f>INDEX('New population'!$AR$4:$AW$124, MATCH('Expected Property Value'!AM$1, 'New population'!$A$4:$A$124,0),MATCH('Expected Property Value'!$K14,'New population'!$AR$2:$AW$2,0))</f>
        <v>2278.5802636617009</v>
      </c>
      <c r="AN14" s="207">
        <f>INDEX('New population'!$AR$4:$AW$124, MATCH('Expected Property Value'!AN$1, 'New population'!$A$4:$A$124,0),MATCH('Expected Property Value'!$K14,'New population'!$AR$2:$AW$2,0))</f>
        <v>2268.6884810187548</v>
      </c>
      <c r="AO14" s="207">
        <f>INDEX('New population'!$AR$4:$AW$124, MATCH('Expected Property Value'!AO$1, 'New population'!$A$4:$A$124,0),MATCH('Expected Property Value'!$K14,'New population'!$AR$2:$AW$2,0))</f>
        <v>2258.8607429277149</v>
      </c>
      <c r="AP14" s="207">
        <f>INDEX('New population'!$AR$4:$AW$124, MATCH('Expected Property Value'!AP$1, 'New population'!$A$4:$A$124,0),MATCH('Expected Property Value'!$K14,'New population'!$AR$2:$AW$2,0))</f>
        <v>2249.0966186723363</v>
      </c>
      <c r="AQ14" s="207">
        <f>INDEX('New population'!$AR$4:$AW$124, MATCH('Expected Property Value'!AQ$1, 'New population'!$A$4:$A$124,0),MATCH('Expected Property Value'!$K14,'New population'!$AR$2:$AW$2,0))</f>
        <v>2239.3956805012072</v>
      </c>
      <c r="AR14" s="207">
        <f>INDEX('New population'!$AR$4:$AW$124, MATCH('Expected Property Value'!AR$1, 'New population'!$A$4:$A$124,0),MATCH('Expected Property Value'!$K14,'New population'!$AR$2:$AW$2,0))</f>
        <v>2229.7575036070502</v>
      </c>
      <c r="AS14" s="207">
        <f>INDEX('New population'!$AR$4:$AW$124, MATCH('Expected Property Value'!AS$1, 'New population'!$A$4:$A$124,0),MATCH('Expected Property Value'!$K14,'New population'!$AR$2:$AW$2,0))</f>
        <v>2220.1816661061689</v>
      </c>
      <c r="AT14" s="207">
        <f>INDEX('New population'!$AR$4:$AW$124, MATCH('Expected Property Value'!AT$1, 'New population'!$A$4:$A$124,0),MATCH('Expected Property Value'!$K14,'New population'!$AR$2:$AW$2,0))</f>
        <v>2210.6677490180359</v>
      </c>
      <c r="AU14" s="207">
        <f>INDEX('New population'!$AR$4:$AW$124, MATCH('Expected Property Value'!AU$1, 'New population'!$A$4:$A$124,0),MATCH('Expected Property Value'!$K14,'New population'!$AR$2:$AW$2,0))</f>
        <v>2201.2153362450299</v>
      </c>
      <c r="AV14" s="207">
        <f>INDEX('New population'!$AR$4:$AW$124, MATCH('Expected Property Value'!AV$1, 'New population'!$A$4:$A$124,0),MATCH('Expected Property Value'!$K14,'New population'!$AR$2:$AW$2,0))</f>
        <v>2191.82401455231</v>
      </c>
      <c r="AW14" s="207">
        <f>INDEX('New population'!$AR$4:$AW$124, MATCH('Expected Property Value'!AW$1, 'New population'!$A$4:$A$124,0),MATCH('Expected Property Value'!$K14,'New population'!$AR$2:$AW$2,0))</f>
        <v>2182.493373547838</v>
      </c>
      <c r="AX14" s="207">
        <f>INDEX('New population'!$AR$4:$AW$124, MATCH('Expected Property Value'!AX$1, 'New population'!$A$4:$A$124,0),MATCH('Expected Property Value'!$K14,'New population'!$AR$2:$AW$2,0))</f>
        <v>2173.2230056625326</v>
      </c>
      <c r="AY14" s="207">
        <f>INDEX('New population'!$AR$4:$AW$124, MATCH('Expected Property Value'!AY$1, 'New population'!$A$4:$A$124,0),MATCH('Expected Property Value'!$K14,'New population'!$AR$2:$AW$2,0))</f>
        <v>2164.0125061305739</v>
      </c>
      <c r="AZ14" s="207">
        <f>INDEX('New population'!$AR$4:$AW$124, MATCH('Expected Property Value'!AZ$1, 'New population'!$A$4:$A$124,0),MATCH('Expected Property Value'!$K14,'New population'!$AR$2:$AW$2,0))</f>
        <v>2154.8614729698397</v>
      </c>
      <c r="BA14" s="207">
        <f>INDEX('New population'!$AR$4:$AW$124, MATCH('Expected Property Value'!BA$1, 'New population'!$A$4:$A$124,0),MATCH('Expected Property Value'!$K14,'New population'!$AR$2:$AW$2,0))</f>
        <v>2145.7695069624783</v>
      </c>
      <c r="BB14" s="207">
        <f>INDEX('New population'!$AR$4:$AW$124, MATCH('Expected Property Value'!BB$1, 'New population'!$A$4:$A$124,0),MATCH('Expected Property Value'!$K14,'New population'!$AR$2:$AW$2,0))</f>
        <v>2136.7362116356258</v>
      </c>
      <c r="BC14" s="207">
        <f>INDEX('New population'!$AR$4:$AW$124, MATCH('Expected Property Value'!BC$1, 'New population'!$A$4:$A$124,0),MATCH('Expected Property Value'!$K14,'New population'!$AR$2:$AW$2,0))</f>
        <v>2127.7611932422492</v>
      </c>
      <c r="BD14" s="207">
        <f>INDEX('New population'!$AR$4:$AW$124, MATCH('Expected Property Value'!BD$1, 'New population'!$A$4:$A$124,0),MATCH('Expected Property Value'!$K14,'New population'!$AR$2:$AW$2,0))</f>
        <v>2118.8440607421335</v>
      </c>
      <c r="BE14" s="207">
        <f>INDEX('New population'!$AR$4:$AW$124, MATCH('Expected Property Value'!BE$1, 'New population'!$A$4:$A$124,0),MATCH('Expected Property Value'!$K14,'New population'!$AR$2:$AW$2,0))</f>
        <v>2109.9844257829977</v>
      </c>
      <c r="BF14" s="207">
        <f>INDEX('New population'!$AR$4:$AW$124, MATCH('Expected Property Value'!BF$1, 'New population'!$A$4:$A$124,0),MATCH('Expected Property Value'!$K14,'New population'!$AR$2:$AW$2,0))</f>
        <v>2101.1819026817416</v>
      </c>
      <c r="BG14" s="207">
        <f>INDEX('New population'!$AR$4:$AW$124, MATCH('Expected Property Value'!BG$1, 'New population'!$A$4:$A$124,0),MATCH('Expected Property Value'!$K14,'New population'!$AR$2:$AW$2,0))</f>
        <v>2092.4361084058328</v>
      </c>
      <c r="BH14" s="207">
        <f>INDEX('New population'!$AR$4:$AW$124, MATCH('Expected Property Value'!BH$1, 'New population'!$A$4:$A$124,0),MATCH('Expected Property Value'!$K14,'New population'!$AR$2:$AW$2,0))</f>
        <v>2083.7466625548145</v>
      </c>
      <c r="BI14" s="207">
        <f>INDEX('New population'!$AR$4:$AW$124, MATCH('Expected Property Value'!BI$1, 'New population'!$A$4:$A$124,0),MATCH('Expected Property Value'!$K14,'New population'!$AR$2:$AW$2,0))</f>
        <v>2075.1131873419522</v>
      </c>
      <c r="BJ14" s="207">
        <f>INDEX('New population'!$AR$4:$AW$124, MATCH('Expected Property Value'!BJ$1, 'New population'!$A$4:$A$124,0),MATCH('Expected Property Value'!$K14,'New population'!$AR$2:$AW$2,0))</f>
        <v>2066.5353075760049</v>
      </c>
      <c r="BK14" s="206"/>
      <c r="BL14" s="206"/>
      <c r="BM14" s="206"/>
    </row>
    <row r="15" spans="1:65" ht="15">
      <c r="A15" s="18" t="s">
        <v>230</v>
      </c>
      <c r="B15" s="18" t="s">
        <v>159</v>
      </c>
      <c r="C15" s="19">
        <f>SUMPRODUCT($B2:$B14,C2:C14)</f>
        <v>359.82749999999999</v>
      </c>
      <c r="D15" s="19">
        <f t="shared" ref="D15:H15" si="0">SUMPRODUCT($B2:$B14,D2:D14)</f>
        <v>313.21750000000003</v>
      </c>
      <c r="E15" s="19">
        <f t="shared" si="0"/>
        <v>302.86250000000001</v>
      </c>
      <c r="F15" s="19">
        <f t="shared" si="0"/>
        <v>187.35999999999999</v>
      </c>
      <c r="G15" s="19">
        <f t="shared" si="0"/>
        <v>206.86250000000001</v>
      </c>
      <c r="H15" s="19">
        <f t="shared" si="0"/>
        <v>247.59749999999997</v>
      </c>
      <c r="K15" s="3" t="s">
        <v>179</v>
      </c>
      <c r="M15" s="206">
        <f>INDEX('New population'!$AR$4:$AW$124, MATCH('Expected Property Value'!M$1, 'New population'!$A$4:$A$124,0),MATCH('Expected Property Value'!$K15,'New population'!$AR$2:$AW$2,0))</f>
        <v>0</v>
      </c>
      <c r="N15" s="207">
        <f>INDEX('New population'!$AR$4:$AW$124, MATCH('Expected Property Value'!N$1, 'New population'!$A$4:$A$124,0),MATCH('Expected Property Value'!$K15,'New population'!$AR$2:$AW$2,0))</f>
        <v>25246.699496363395</v>
      </c>
      <c r="O15" s="207">
        <f>INDEX('New population'!$AR$4:$AW$124, MATCH('Expected Property Value'!O$1, 'New population'!$A$4:$A$124,0),MATCH('Expected Property Value'!$K15,'New population'!$AR$2:$AW$2,0))</f>
        <v>25141.227559055958</v>
      </c>
      <c r="P15" s="207">
        <f>INDEX('New population'!$AR$4:$AW$124, MATCH('Expected Property Value'!P$1, 'New population'!$A$4:$A$124,0),MATCH('Expected Property Value'!$K15,'New population'!$AR$2:$AW$2,0))</f>
        <v>25036.366741166705</v>
      </c>
      <c r="Q15" s="207">
        <f>INDEX('New population'!$AR$4:$AW$124, MATCH('Expected Property Value'!Q$1, 'New population'!$A$4:$A$124,0),MATCH('Expected Property Value'!$K15,'New population'!$AR$2:$AW$2,0))</f>
        <v>24932.113430872956</v>
      </c>
      <c r="R15" s="207">
        <f>INDEX('New population'!$AR$4:$AW$124, MATCH('Expected Property Value'!R$1, 'New population'!$A$4:$A$124,0),MATCH('Expected Property Value'!$K15,'New population'!$AR$2:$AW$2,0))</f>
        <v>9926.9824346885434</v>
      </c>
      <c r="S15" s="207">
        <f>INDEX('New population'!$AR$4:$AW$124, MATCH('Expected Property Value'!S$1, 'New population'!$A$4:$A$124,0),MATCH('Expected Property Value'!$K15,'New population'!$AR$2:$AW$2,0))</f>
        <v>9903.4051002768065</v>
      </c>
      <c r="T15" s="207">
        <f>INDEX('New population'!$AR$4:$AW$124, MATCH('Expected Property Value'!T$1, 'New population'!$A$4:$A$124,0),MATCH('Expected Property Value'!$K15,'New population'!$AR$2:$AW$2,0))</f>
        <v>9879.9226910127927</v>
      </c>
      <c r="U15" s="207">
        <f>INDEX('New population'!$AR$4:$AW$124, MATCH('Expected Property Value'!U$1, 'New population'!$A$4:$A$124,0),MATCH('Expected Property Value'!$K15,'New population'!$AR$2:$AW$2,0))</f>
        <v>9856.5348097214719</v>
      </c>
      <c r="V15" s="207">
        <f>INDEX('New population'!$AR$4:$AW$124, MATCH('Expected Property Value'!V$1, 'New population'!$A$4:$A$124,0),MATCH('Expected Property Value'!$K15,'New population'!$AR$2:$AW$2,0))</f>
        <v>9833.2410609737362</v>
      </c>
      <c r="W15" s="207">
        <f>INDEX('New population'!$AR$4:$AW$124, MATCH('Expected Property Value'!W$1, 'New population'!$A$4:$A$124,0),MATCH('Expected Property Value'!$K15,'New population'!$AR$2:$AW$2,0))</f>
        <v>9810.0410510782312</v>
      </c>
      <c r="X15" s="207">
        <f>INDEX('New population'!$AR$4:$AW$124, MATCH('Expected Property Value'!X$1, 'New population'!$A$4:$A$124,0),MATCH('Expected Property Value'!$K15,'New population'!$AR$2:$AW$2,0))</f>
        <v>9786.9343880732249</v>
      </c>
      <c r="Y15" s="207">
        <f>INDEX('New population'!$AR$4:$AW$124, MATCH('Expected Property Value'!Y$1, 'New population'!$A$4:$A$124,0),MATCH('Expected Property Value'!$K15,'New population'!$AR$2:$AW$2,0))</f>
        <v>9763.920681718555</v>
      </c>
      <c r="Z15" s="207">
        <f>INDEX('New population'!$AR$4:$AW$124, MATCH('Expected Property Value'!Z$1, 'New population'!$A$4:$A$124,0),MATCH('Expected Property Value'!$K15,'New population'!$AR$2:$AW$2,0))</f>
        <v>9740.9995434875673</v>
      </c>
      <c r="AA15" s="207">
        <f>INDEX('New population'!$AR$4:$AW$124, MATCH('Expected Property Value'!AA$1, 'New population'!$A$4:$A$124,0),MATCH('Expected Property Value'!$K15,'New population'!$AR$2:$AW$2,0))</f>
        <v>9718.1705865591248</v>
      </c>
      <c r="AB15" s="207">
        <f>INDEX('New population'!$AR$4:$AW$124, MATCH('Expected Property Value'!AB$1, 'New population'!$A$4:$A$124,0),MATCH('Expected Property Value'!$K15,'New population'!$AR$2:$AW$2,0))</f>
        <v>9695.433425809646</v>
      </c>
      <c r="AC15" s="207">
        <f>INDEX('New population'!$AR$4:$AW$124, MATCH('Expected Property Value'!AC$1, 'New population'!$A$4:$A$124,0),MATCH('Expected Property Value'!$K15,'New population'!$AR$2:$AW$2,0))</f>
        <v>9672.7876778051977</v>
      </c>
      <c r="AD15" s="207">
        <f>INDEX('New population'!$AR$4:$AW$124, MATCH('Expected Property Value'!AD$1, 'New population'!$A$4:$A$124,0),MATCH('Expected Property Value'!$K15,'New population'!$AR$2:$AW$2,0))</f>
        <v>9650.2329607935953</v>
      </c>
      <c r="AE15" s="207">
        <f>INDEX('New population'!$AR$4:$AW$124, MATCH('Expected Property Value'!AE$1, 'New population'!$A$4:$A$124,0),MATCH('Expected Property Value'!$K15,'New population'!$AR$2:$AW$2,0))</f>
        <v>9627.7688946965773</v>
      </c>
      <c r="AF15" s="207">
        <f>INDEX('New population'!$AR$4:$AW$124, MATCH('Expected Property Value'!AF$1, 'New population'!$A$4:$A$124,0),MATCH('Expected Property Value'!$K15,'New population'!$AR$2:$AW$2,0))</f>
        <v>9605.3951011020072</v>
      </c>
      <c r="AG15" s="207">
        <f>INDEX('New population'!$AR$4:$AW$124, MATCH('Expected Property Value'!AG$1, 'New population'!$A$4:$A$124,0),MATCH('Expected Property Value'!$K15,'New population'!$AR$2:$AW$2,0))</f>
        <v>9583.1112032560959</v>
      </c>
      <c r="AH15" s="207">
        <f>INDEX('New population'!$AR$4:$AW$124, MATCH('Expected Property Value'!AH$1, 'New population'!$A$4:$A$124,0),MATCH('Expected Property Value'!$K15,'New population'!$AR$2:$AW$2,0))</f>
        <v>9560.9168260556944</v>
      </c>
      <c r="AI15" s="207">
        <f>INDEX('New population'!$AR$4:$AW$124, MATCH('Expected Property Value'!AI$1, 'New population'!$A$4:$A$124,0),MATCH('Expected Property Value'!$K15,'New population'!$AR$2:$AW$2,0))</f>
        <v>9538.8115960406049</v>
      </c>
      <c r="AJ15" s="207">
        <f>INDEX('New population'!$AR$4:$AW$124, MATCH('Expected Property Value'!AJ$1, 'New population'!$A$4:$A$124,0),MATCH('Expected Property Value'!$K15,'New population'!$AR$2:$AW$2,0))</f>
        <v>9516.7951413859337</v>
      </c>
      <c r="AK15" s="207">
        <f>INDEX('New population'!$AR$4:$AW$124, MATCH('Expected Property Value'!AK$1, 'New population'!$A$4:$A$124,0),MATCH('Expected Property Value'!$K15,'New population'!$AR$2:$AW$2,0))</f>
        <v>9494.8670918944827</v>
      </c>
      <c r="AL15" s="207">
        <f>INDEX('New population'!$AR$4:$AW$124, MATCH('Expected Property Value'!AL$1, 'New population'!$A$4:$A$124,0),MATCH('Expected Property Value'!$K15,'New population'!$AR$2:$AW$2,0))</f>
        <v>9473.0270789891765</v>
      </c>
      <c r="AM15" s="207">
        <f>INDEX('New population'!$AR$4:$AW$124, MATCH('Expected Property Value'!AM$1, 'New population'!$A$4:$A$124,0),MATCH('Expected Property Value'!$K15,'New population'!$AR$2:$AW$2,0))</f>
        <v>9451.2747357055505</v>
      </c>
      <c r="AN15" s="207">
        <f>INDEX('New population'!$AR$4:$AW$124, MATCH('Expected Property Value'!AN$1, 'New population'!$A$4:$A$124,0),MATCH('Expected Property Value'!$K15,'New population'!$AR$2:$AW$2,0))</f>
        <v>9429.6096966842179</v>
      </c>
      <c r="AO15" s="207">
        <f>INDEX('New population'!$AR$4:$AW$124, MATCH('Expected Property Value'!AO$1, 'New population'!$A$4:$A$124,0),MATCH('Expected Property Value'!$K15,'New population'!$AR$2:$AW$2,0))</f>
        <v>9408.0315981634576</v>
      </c>
      <c r="AP15" s="207">
        <f>INDEX('New population'!$AR$4:$AW$124, MATCH('Expected Property Value'!AP$1, 'New population'!$A$4:$A$124,0),MATCH('Expected Property Value'!$K15,'New population'!$AR$2:$AW$2,0))</f>
        <v>9386.5400779717584</v>
      </c>
      <c r="AQ15" s="207">
        <f>INDEX('New population'!$AR$4:$AW$124, MATCH('Expected Property Value'!AQ$1, 'New population'!$A$4:$A$124,0),MATCH('Expected Property Value'!$K15,'New population'!$AR$2:$AW$2,0))</f>
        <v>9365.1347755204533</v>
      </c>
      <c r="AR15" s="207">
        <f>INDEX('New population'!$AR$4:$AW$124, MATCH('Expected Property Value'!AR$1, 'New population'!$A$4:$A$124,0),MATCH('Expected Property Value'!$K15,'New population'!$AR$2:$AW$2,0))</f>
        <v>9343.8153317963734</v>
      </c>
      <c r="AS15" s="207">
        <f>INDEX('New population'!$AR$4:$AW$124, MATCH('Expected Property Value'!AS$1, 'New population'!$A$4:$A$124,0),MATCH('Expected Property Value'!$K15,'New population'!$AR$2:$AW$2,0))</f>
        <v>9322.5813893545292</v>
      </c>
      <c r="AT15" s="207">
        <f>INDEX('New population'!$AR$4:$AW$124, MATCH('Expected Property Value'!AT$1, 'New population'!$A$4:$A$124,0),MATCH('Expected Property Value'!$K15,'New population'!$AR$2:$AW$2,0))</f>
        <v>9301.4325923108499</v>
      </c>
      <c r="AU15" s="207">
        <f>INDEX('New population'!$AR$4:$AW$124, MATCH('Expected Property Value'!AU$1, 'New population'!$A$4:$A$124,0),MATCH('Expected Property Value'!$K15,'New population'!$AR$2:$AW$2,0))</f>
        <v>9280.3685863349365</v>
      </c>
      <c r="AV15" s="207">
        <f>INDEX('New population'!$AR$4:$AW$124, MATCH('Expected Property Value'!AV$1, 'New population'!$A$4:$A$124,0),MATCH('Expected Property Value'!$K15,'New population'!$AR$2:$AW$2,0))</f>
        <v>9259.3890186428634</v>
      </c>
      <c r="AW15" s="207">
        <f>INDEX('New population'!$AR$4:$AW$124, MATCH('Expected Property Value'!AW$1, 'New population'!$A$4:$A$124,0),MATCH('Expected Property Value'!$K15,'New population'!$AR$2:$AW$2,0))</f>
        <v>9238.4935379900162</v>
      </c>
      <c r="AX15" s="207">
        <f>INDEX('New population'!$AR$4:$AW$124, MATCH('Expected Property Value'!AX$1, 'New population'!$A$4:$A$124,0),MATCH('Expected Property Value'!$K15,'New population'!$AR$2:$AW$2,0))</f>
        <v>9217.6817946639549</v>
      </c>
      <c r="AY15" s="207">
        <f>INDEX('New population'!$AR$4:$AW$124, MATCH('Expected Property Value'!AY$1, 'New population'!$A$4:$A$124,0),MATCH('Expected Property Value'!$K15,'New population'!$AR$2:$AW$2,0))</f>
        <v>9196.9534404773312</v>
      </c>
      <c r="AZ15" s="207">
        <f>INDEX('New population'!$AR$4:$AW$124, MATCH('Expected Property Value'!AZ$1, 'New population'!$A$4:$A$124,0),MATCH('Expected Property Value'!$K15,'New population'!$AR$2:$AW$2,0))</f>
        <v>9176.3081287608165</v>
      </c>
      <c r="BA15" s="207">
        <f>INDEX('New population'!$AR$4:$AW$124, MATCH('Expected Property Value'!BA$1, 'New population'!$A$4:$A$124,0),MATCH('Expected Property Value'!$K15,'New population'!$AR$2:$AW$2,0))</f>
        <v>9155.7455143560856</v>
      </c>
      <c r="BB15" s="207">
        <f>INDEX('New population'!$AR$4:$AW$124, MATCH('Expected Property Value'!BB$1, 'New population'!$A$4:$A$124,0),MATCH('Expected Property Value'!$K15,'New population'!$AR$2:$AW$2,0))</f>
        <v>9135.2652536088281</v>
      </c>
      <c r="BC15" s="207">
        <f>INDEX('New population'!$AR$4:$AW$124, MATCH('Expected Property Value'!BC$1, 'New population'!$A$4:$A$124,0),MATCH('Expected Property Value'!$K15,'New population'!$AR$2:$AW$2,0))</f>
        <v>9114.8670043617876</v>
      </c>
      <c r="BD15" s="207">
        <f>INDEX('New population'!$AR$4:$AW$124, MATCH('Expected Property Value'!BD$1, 'New population'!$A$4:$A$124,0),MATCH('Expected Property Value'!$K15,'New population'!$AR$2:$AW$2,0))</f>
        <v>9094.5504259478512</v>
      </c>
      <c r="BE15" s="207">
        <f>INDEX('New population'!$AR$4:$AW$124, MATCH('Expected Property Value'!BE$1, 'New population'!$A$4:$A$124,0),MATCH('Expected Property Value'!$K15,'New population'!$AR$2:$AW$2,0))</f>
        <v>9074.3151791831569</v>
      </c>
      <c r="BF15" s="207">
        <f>INDEX('New population'!$AR$4:$AW$124, MATCH('Expected Property Value'!BF$1, 'New population'!$A$4:$A$124,0),MATCH('Expected Property Value'!$K15,'New population'!$AR$2:$AW$2,0))</f>
        <v>9054.1609263602404</v>
      </c>
      <c r="BG15" s="207">
        <f>INDEX('New population'!$AR$4:$AW$124, MATCH('Expected Property Value'!BG$1, 'New population'!$A$4:$A$124,0),MATCH('Expected Property Value'!$K15,'New population'!$AR$2:$AW$2,0))</f>
        <v>9034.0873312412223</v>
      </c>
      <c r="BH15" s="207">
        <f>INDEX('New population'!$AR$4:$AW$124, MATCH('Expected Property Value'!BH$1, 'New population'!$A$4:$A$124,0),MATCH('Expected Property Value'!$K15,'New population'!$AR$2:$AW$2,0))</f>
        <v>9014.0940590510236</v>
      </c>
      <c r="BI15" s="207">
        <f>INDEX('New population'!$AR$4:$AW$124, MATCH('Expected Property Value'!BI$1, 'New population'!$A$4:$A$124,0),MATCH('Expected Property Value'!$K15,'New population'!$AR$2:$AW$2,0))</f>
        <v>8994.1807764706082</v>
      </c>
      <c r="BJ15" s="207">
        <f>INDEX('New population'!$AR$4:$AW$124, MATCH('Expected Property Value'!BJ$1, 'New population'!$A$4:$A$124,0),MATCH('Expected Property Value'!$K15,'New population'!$AR$2:$AW$2,0))</f>
        <v>8974.3471516302834</v>
      </c>
      <c r="BK15" s="206"/>
      <c r="BL15" s="206"/>
      <c r="BM15" s="206"/>
    </row>
    <row r="16" spans="1:65" ht="15">
      <c r="A16" s="16"/>
      <c r="B16" s="16"/>
      <c r="C16" s="17"/>
      <c r="D16" s="17"/>
      <c r="E16" s="17"/>
      <c r="F16" s="17"/>
      <c r="G16" s="17"/>
      <c r="H16" s="17"/>
      <c r="M16" s="206"/>
      <c r="N16" s="206"/>
      <c r="O16" s="206"/>
      <c r="P16" s="206"/>
      <c r="Q16" s="206"/>
      <c r="R16" s="206"/>
      <c r="S16" s="206"/>
      <c r="T16" s="206"/>
      <c r="U16" s="206"/>
      <c r="V16" s="206"/>
      <c r="W16" s="206"/>
      <c r="X16" s="206"/>
      <c r="Y16" s="206"/>
      <c r="Z16" s="206"/>
      <c r="AA16" s="206"/>
      <c r="AB16" s="206"/>
      <c r="AC16" s="206"/>
      <c r="AD16" s="206"/>
      <c r="AE16" s="206"/>
      <c r="AF16" s="206"/>
      <c r="AG16" s="206"/>
      <c r="AH16" s="206"/>
      <c r="AI16" s="206"/>
      <c r="AJ16" s="206"/>
      <c r="AK16" s="206"/>
      <c r="AL16" s="206"/>
      <c r="AM16" s="206"/>
      <c r="AN16" s="206"/>
      <c r="AO16" s="206"/>
      <c r="AP16" s="206"/>
      <c r="AQ16" s="206"/>
      <c r="AR16" s="206"/>
      <c r="AS16" s="206"/>
      <c r="AT16" s="206"/>
      <c r="AU16" s="206"/>
      <c r="AV16" s="206"/>
      <c r="AW16" s="206"/>
      <c r="AX16" s="206"/>
      <c r="AY16" s="206"/>
      <c r="AZ16" s="206"/>
      <c r="BA16" s="206"/>
      <c r="BB16" s="206"/>
      <c r="BC16" s="206"/>
      <c r="BD16" s="206"/>
      <c r="BE16" s="206"/>
      <c r="BF16" s="206"/>
      <c r="BG16" s="206"/>
      <c r="BH16" s="206"/>
      <c r="BI16" s="206"/>
      <c r="BJ16" s="206"/>
      <c r="BK16" s="206"/>
      <c r="BL16" s="206"/>
      <c r="BM16" s="206"/>
    </row>
    <row r="17" spans="1:62">
      <c r="A17" t="s">
        <v>231</v>
      </c>
      <c r="L17" s="4" t="s">
        <v>232</v>
      </c>
      <c r="M17">
        <v>2021</v>
      </c>
      <c r="N17">
        <v>2022</v>
      </c>
      <c r="O17">
        <v>2023</v>
      </c>
      <c r="P17">
        <v>2024</v>
      </c>
      <c r="Q17">
        <v>2025</v>
      </c>
      <c r="R17">
        <v>2026</v>
      </c>
      <c r="S17">
        <v>2027</v>
      </c>
      <c r="T17">
        <v>2028</v>
      </c>
      <c r="U17">
        <v>2029</v>
      </c>
      <c r="V17">
        <v>2030</v>
      </c>
      <c r="W17">
        <v>2031</v>
      </c>
      <c r="X17">
        <v>2032</v>
      </c>
      <c r="Y17">
        <v>2033</v>
      </c>
      <c r="Z17">
        <v>2034</v>
      </c>
      <c r="AA17">
        <v>2035</v>
      </c>
      <c r="AB17">
        <v>2036</v>
      </c>
      <c r="AC17">
        <v>2037</v>
      </c>
      <c r="AD17">
        <v>2038</v>
      </c>
      <c r="AE17">
        <v>2039</v>
      </c>
      <c r="AF17">
        <v>2040</v>
      </c>
      <c r="AG17">
        <v>2041</v>
      </c>
      <c r="AH17">
        <v>2042</v>
      </c>
      <c r="AI17">
        <v>2043</v>
      </c>
      <c r="AJ17">
        <v>2044</v>
      </c>
      <c r="AK17">
        <v>2045</v>
      </c>
      <c r="AL17">
        <v>2046</v>
      </c>
      <c r="AM17">
        <v>2047</v>
      </c>
      <c r="AN17">
        <v>2048</v>
      </c>
      <c r="AO17">
        <v>2049</v>
      </c>
      <c r="AP17">
        <v>2050</v>
      </c>
      <c r="AQ17">
        <v>2051</v>
      </c>
      <c r="AR17">
        <v>2052</v>
      </c>
      <c r="AS17">
        <v>2053</v>
      </c>
      <c r="AT17">
        <v>2054</v>
      </c>
      <c r="AU17">
        <v>2055</v>
      </c>
      <c r="AV17">
        <v>2056</v>
      </c>
      <c r="AW17">
        <v>2057</v>
      </c>
      <c r="AX17">
        <v>2058</v>
      </c>
      <c r="AY17">
        <v>2059</v>
      </c>
      <c r="AZ17">
        <v>2060</v>
      </c>
      <c r="BA17">
        <v>2061</v>
      </c>
      <c r="BB17">
        <v>2062</v>
      </c>
      <c r="BC17">
        <v>2063</v>
      </c>
      <c r="BD17">
        <v>2064</v>
      </c>
      <c r="BE17">
        <v>2065</v>
      </c>
      <c r="BF17">
        <v>2066</v>
      </c>
      <c r="BG17">
        <v>2067</v>
      </c>
      <c r="BH17">
        <v>2068</v>
      </c>
      <c r="BI17">
        <v>2069</v>
      </c>
      <c r="BJ17">
        <v>2070</v>
      </c>
    </row>
    <row r="18" spans="1:62">
      <c r="K18" s="3" t="s">
        <v>176</v>
      </c>
      <c r="M18" s="21">
        <f>M2*M10</f>
        <v>0</v>
      </c>
      <c r="N18" s="21">
        <f t="shared" ref="N18:V18" si="1">N2*N10</f>
        <v>95444004.95212613</v>
      </c>
      <c r="O18" s="21">
        <f t="shared" si="1"/>
        <v>96796262.825269818</v>
      </c>
      <c r="P18" s="21">
        <f t="shared" si="1"/>
        <v>98169507.397621796</v>
      </c>
      <c r="Q18" s="21">
        <f t="shared" si="1"/>
        <v>99564088.58356303</v>
      </c>
      <c r="R18" s="21">
        <f t="shared" si="1"/>
        <v>40374236.712038502</v>
      </c>
      <c r="S18" s="21">
        <f t="shared" si="1"/>
        <v>41095538.273998268</v>
      </c>
      <c r="T18" s="21">
        <f t="shared" si="1"/>
        <v>41829979.201812014</v>
      </c>
      <c r="U18" s="21">
        <f t="shared" si="1"/>
        <v>42577802.648598261</v>
      </c>
      <c r="V18" s="21">
        <f t="shared" si="1"/>
        <v>43339256.325234815</v>
      </c>
      <c r="W18" s="21">
        <f t="shared" ref="W18:BJ18" si="2">W2*W10</f>
        <v>44114592.586692788</v>
      </c>
      <c r="X18" s="21">
        <f t="shared" si="2"/>
        <v>44904068.520020343</v>
      </c>
      <c r="Y18" s="21">
        <f t="shared" si="2"/>
        <v>45707946.034007721</v>
      </c>
      <c r="Z18" s="21">
        <f t="shared" si="2"/>
        <v>46526491.950566038</v>
      </c>
      <c r="AA18" s="21">
        <f t="shared" si="2"/>
        <v>47359978.097852767</v>
      </c>
      <c r="AB18" s="21">
        <f t="shared" si="2"/>
        <v>48208681.40517769</v>
      </c>
      <c r="AC18" s="21">
        <f t="shared" si="2"/>
        <v>49072883.9997233</v>
      </c>
      <c r="AD18" s="21">
        <f t="shared" si="2"/>
        <v>49952873.305115022</v>
      </c>
      <c r="AE18" s="21">
        <f t="shared" si="2"/>
        <v>50848942.141876362</v>
      </c>
      <c r="AF18" s="21">
        <f t="shared" si="2"/>
        <v>51761388.829805821</v>
      </c>
      <c r="AG18" s="21">
        <f t="shared" si="2"/>
        <v>52690517.292312212</v>
      </c>
      <c r="AH18" s="21">
        <f t="shared" si="2"/>
        <v>53636637.162746221</v>
      </c>
      <c r="AI18" s="21">
        <f t="shared" si="2"/>
        <v>54600063.892766833</v>
      </c>
      <c r="AJ18" s="21">
        <f t="shared" si="2"/>
        <v>55581118.862781532</v>
      </c>
      <c r="AK18" s="21">
        <f t="shared" si="2"/>
        <v>56580129.49450054</v>
      </c>
      <c r="AL18" s="21">
        <f t="shared" si="2"/>
        <v>57597429.36564564</v>
      </c>
      <c r="AM18" s="21">
        <f t="shared" si="2"/>
        <v>58633358.326855242</v>
      </c>
      <c r="AN18" s="21">
        <f t="shared" si="2"/>
        <v>59688262.620827951</v>
      </c>
      <c r="AO18" s="21">
        <f t="shared" si="2"/>
        <v>60762495.003747813</v>
      </c>
      <c r="AP18" s="21">
        <f t="shared" si="2"/>
        <v>61856414.869035318</v>
      </c>
      <c r="AQ18" s="21">
        <f t="shared" si="2"/>
        <v>62970388.373468876</v>
      </c>
      <c r="AR18" s="21">
        <f t="shared" si="2"/>
        <v>64104788.565722622</v>
      </c>
      <c r="AS18" s="21">
        <f t="shared" si="2"/>
        <v>65259995.517367043</v>
      </c>
      <c r="AT18" s="21">
        <f t="shared" si="2"/>
        <v>66436396.456380069</v>
      </c>
      <c r="AU18" s="21">
        <f t="shared" si="2"/>
        <v>67634385.903216943</v>
      </c>
      <c r="AV18" s="21">
        <f t="shared" si="2"/>
        <v>68854365.809488222</v>
      </c>
      <c r="AW18" s="21">
        <f t="shared" si="2"/>
        <v>70096745.699296504</v>
      </c>
      <c r="AX18" s="21">
        <f t="shared" si="2"/>
        <v>71361942.813282773</v>
      </c>
      <c r="AY18" s="21">
        <f t="shared" si="2"/>
        <v>72650382.255435079</v>
      </c>
      <c r="AZ18" s="21">
        <f t="shared" si="2"/>
        <v>73962497.142712668</v>
      </c>
      <c r="BA18" s="21">
        <f t="shared" si="2"/>
        <v>75298728.757539764</v>
      </c>
      <c r="BB18" s="21">
        <f t="shared" si="2"/>
        <v>76659526.703224882</v>
      </c>
      <c r="BC18" s="21">
        <f t="shared" si="2"/>
        <v>78045349.062361568</v>
      </c>
      <c r="BD18" s="21">
        <f t="shared" si="2"/>
        <v>79456662.558268726</v>
      </c>
      <c r="BE18" s="21">
        <f t="shared" si="2"/>
        <v>80893942.719528824</v>
      </c>
      <c r="BF18" s="21">
        <f t="shared" si="2"/>
        <v>82357674.04768391</v>
      </c>
      <c r="BG18" s="21">
        <f t="shared" si="2"/>
        <v>83848350.188150689</v>
      </c>
      <c r="BH18" s="21">
        <f t="shared" si="2"/>
        <v>85366474.104416445</v>
      </c>
      <c r="BI18" s="21">
        <f t="shared" si="2"/>
        <v>86912558.255579576</v>
      </c>
      <c r="BJ18" s="21">
        <f t="shared" si="2"/>
        <v>88487124.777299181</v>
      </c>
    </row>
    <row r="19" spans="1:62">
      <c r="C19" s="15" t="s">
        <v>176</v>
      </c>
      <c r="D19" s="15" t="s">
        <v>27</v>
      </c>
      <c r="E19" s="15" t="s">
        <v>177</v>
      </c>
      <c r="F19" s="15" t="s">
        <v>29</v>
      </c>
      <c r="G19" s="15" t="s">
        <v>178</v>
      </c>
      <c r="H19" s="15" t="s">
        <v>179</v>
      </c>
      <c r="K19" s="3" t="s">
        <v>27</v>
      </c>
      <c r="M19" s="21">
        <f t="shared" ref="M19:V23" si="3">M3*M11</f>
        <v>0</v>
      </c>
      <c r="N19" s="21">
        <f>N3*N11</f>
        <v>0</v>
      </c>
      <c r="O19" s="21">
        <f t="shared" si="3"/>
        <v>0</v>
      </c>
      <c r="P19" s="21">
        <f t="shared" si="3"/>
        <v>0</v>
      </c>
      <c r="Q19" s="21">
        <f t="shared" si="3"/>
        <v>0</v>
      </c>
      <c r="R19" s="21">
        <f t="shared" si="3"/>
        <v>0</v>
      </c>
      <c r="S19" s="21">
        <f t="shared" si="3"/>
        <v>0</v>
      </c>
      <c r="T19" s="21">
        <f t="shared" si="3"/>
        <v>0</v>
      </c>
      <c r="U19" s="21">
        <f t="shared" si="3"/>
        <v>0</v>
      </c>
      <c r="V19" s="21">
        <f t="shared" si="3"/>
        <v>0</v>
      </c>
      <c r="W19" s="21">
        <f t="shared" ref="W19:BJ19" si="4">W3*W11</f>
        <v>0</v>
      </c>
      <c r="X19" s="21">
        <f t="shared" si="4"/>
        <v>0</v>
      </c>
      <c r="Y19" s="21">
        <f t="shared" si="4"/>
        <v>0</v>
      </c>
      <c r="Z19" s="21">
        <f t="shared" si="4"/>
        <v>0</v>
      </c>
      <c r="AA19" s="21">
        <f t="shared" si="4"/>
        <v>0</v>
      </c>
      <c r="AB19" s="21">
        <f t="shared" si="4"/>
        <v>0</v>
      </c>
      <c r="AC19" s="21">
        <f t="shared" si="4"/>
        <v>0</v>
      </c>
      <c r="AD19" s="21">
        <f t="shared" si="4"/>
        <v>0</v>
      </c>
      <c r="AE19" s="21">
        <f t="shared" si="4"/>
        <v>0</v>
      </c>
      <c r="AF19" s="21">
        <f t="shared" si="4"/>
        <v>0</v>
      </c>
      <c r="AG19" s="21">
        <f t="shared" si="4"/>
        <v>0</v>
      </c>
      <c r="AH19" s="21">
        <f t="shared" si="4"/>
        <v>0</v>
      </c>
      <c r="AI19" s="21">
        <f t="shared" si="4"/>
        <v>0</v>
      </c>
      <c r="AJ19" s="21">
        <f t="shared" si="4"/>
        <v>0</v>
      </c>
      <c r="AK19" s="21">
        <f t="shared" si="4"/>
        <v>0</v>
      </c>
      <c r="AL19" s="21">
        <f t="shared" si="4"/>
        <v>0</v>
      </c>
      <c r="AM19" s="21">
        <f t="shared" si="4"/>
        <v>0</v>
      </c>
      <c r="AN19" s="21">
        <f t="shared" si="4"/>
        <v>0</v>
      </c>
      <c r="AO19" s="21">
        <f t="shared" si="4"/>
        <v>0</v>
      </c>
      <c r="AP19" s="21">
        <f t="shared" si="4"/>
        <v>0</v>
      </c>
      <c r="AQ19" s="21">
        <f t="shared" si="4"/>
        <v>0</v>
      </c>
      <c r="AR19" s="21">
        <f t="shared" si="4"/>
        <v>0</v>
      </c>
      <c r="AS19" s="21">
        <f t="shared" si="4"/>
        <v>0</v>
      </c>
      <c r="AT19" s="21">
        <f t="shared" si="4"/>
        <v>0</v>
      </c>
      <c r="AU19" s="21">
        <f t="shared" si="4"/>
        <v>0</v>
      </c>
      <c r="AV19" s="21">
        <f t="shared" si="4"/>
        <v>0</v>
      </c>
      <c r="AW19" s="21">
        <f t="shared" si="4"/>
        <v>0</v>
      </c>
      <c r="AX19" s="21">
        <f t="shared" si="4"/>
        <v>0</v>
      </c>
      <c r="AY19" s="21">
        <f t="shared" si="4"/>
        <v>0</v>
      </c>
      <c r="AZ19" s="21">
        <f t="shared" si="4"/>
        <v>0</v>
      </c>
      <c r="BA19" s="21">
        <f t="shared" si="4"/>
        <v>0</v>
      </c>
      <c r="BB19" s="21">
        <f t="shared" si="4"/>
        <v>0</v>
      </c>
      <c r="BC19" s="21">
        <f t="shared" si="4"/>
        <v>0</v>
      </c>
      <c r="BD19" s="21">
        <f t="shared" si="4"/>
        <v>0</v>
      </c>
      <c r="BE19" s="21">
        <f t="shared" si="4"/>
        <v>0</v>
      </c>
      <c r="BF19" s="21">
        <f t="shared" si="4"/>
        <v>0</v>
      </c>
      <c r="BG19" s="21">
        <f t="shared" si="4"/>
        <v>0</v>
      </c>
      <c r="BH19" s="21">
        <f t="shared" si="4"/>
        <v>0</v>
      </c>
      <c r="BI19" s="21">
        <f t="shared" si="4"/>
        <v>0</v>
      </c>
      <c r="BJ19" s="21">
        <f t="shared" si="4"/>
        <v>0</v>
      </c>
    </row>
    <row r="20" spans="1:62">
      <c r="A20" s="18" t="s">
        <v>233</v>
      </c>
      <c r="B20" s="18"/>
      <c r="C20" s="19">
        <f>C15*1000</f>
        <v>359827.5</v>
      </c>
      <c r="D20" s="19">
        <f t="shared" ref="D20:H20" si="5">D15*1000</f>
        <v>313217.50000000006</v>
      </c>
      <c r="E20" s="19">
        <f t="shared" si="5"/>
        <v>302862.5</v>
      </c>
      <c r="F20" s="19">
        <f t="shared" si="5"/>
        <v>187359.99999999997</v>
      </c>
      <c r="G20" s="19">
        <f t="shared" si="5"/>
        <v>206862.5</v>
      </c>
      <c r="H20" s="19">
        <f t="shared" si="5"/>
        <v>247597.49999999997</v>
      </c>
      <c r="K20" s="3" t="s">
        <v>177</v>
      </c>
      <c r="M20" s="21">
        <f t="shared" si="3"/>
        <v>0</v>
      </c>
      <c r="N20" s="21">
        <f t="shared" si="3"/>
        <v>171513510.60868016</v>
      </c>
      <c r="O20" s="21">
        <f t="shared" si="3"/>
        <v>173974317.93835601</v>
      </c>
      <c r="P20" s="21">
        <f t="shared" si="3"/>
        <v>176472482.81552377</v>
      </c>
      <c r="Q20" s="21">
        <f t="shared" si="3"/>
        <v>179008604.66584307</v>
      </c>
      <c r="R20" s="21">
        <f t="shared" si="3"/>
        <v>72601114.494135231</v>
      </c>
      <c r="S20" s="21">
        <f t="shared" si="3"/>
        <v>73843407.737428263</v>
      </c>
      <c r="T20" s="21">
        <f t="shared" si="3"/>
        <v>75107399.324205101</v>
      </c>
      <c r="U20" s="21">
        <f t="shared" si="3"/>
        <v>76393475.609180495</v>
      </c>
      <c r="V20" s="21">
        <f t="shared" si="3"/>
        <v>77702029.948463246</v>
      </c>
      <c r="W20" s="21">
        <f t="shared" ref="W20:BJ20" si="6">W4*W12</f>
        <v>79033462.828443408</v>
      </c>
      <c r="X20" s="21">
        <f t="shared" si="6"/>
        <v>80388181.997084856</v>
      </c>
      <c r="Y20" s="21">
        <f t="shared" si="6"/>
        <v>81766602.597669333</v>
      </c>
      <c r="Z20" s="21">
        <f t="shared" si="6"/>
        <v>83169147.305037305</v>
      </c>
      <c r="AA20" s="21">
        <f t="shared" si="6"/>
        <v>84596246.464373469</v>
      </c>
      <c r="AB20" s="21">
        <f t="shared" si="6"/>
        <v>86048338.232585073</v>
      </c>
      <c r="AC20" s="21">
        <f t="shared" si="6"/>
        <v>87525868.722321302</v>
      </c>
      <c r="AD20" s="21">
        <f t="shared" si="6"/>
        <v>89029292.148684666</v>
      </c>
      <c r="AE20" s="21">
        <f t="shared" si="6"/>
        <v>90559070.978684396</v>
      </c>
      <c r="AF20" s="21">
        <f t="shared" si="6"/>
        <v>92115676.083484396</v>
      </c>
      <c r="AG20" s="21">
        <f t="shared" si="6"/>
        <v>93699586.893498123</v>
      </c>
      <c r="AH20" s="21">
        <f t="shared" si="6"/>
        <v>95311291.556384414</v>
      </c>
      <c r="AI20" s="21">
        <f t="shared" si="6"/>
        <v>96951287.097999334</v>
      </c>
      <c r="AJ20" s="21">
        <f t="shared" si="6"/>
        <v>98620079.586359814</v>
      </c>
      <c r="AK20" s="21">
        <f t="shared" si="6"/>
        <v>100318184.29867584</v>
      </c>
      <c r="AL20" s="21">
        <f t="shared" si="6"/>
        <v>102046125.89150988</v>
      </c>
      <c r="AM20" s="21">
        <f t="shared" si="6"/>
        <v>103804438.57412241</v>
      </c>
      <c r="AN20" s="21">
        <f t="shared" si="6"/>
        <v>105593666.28506356</v>
      </c>
      <c r="AO20" s="21">
        <f t="shared" si="6"/>
        <v>107414362.8720732</v>
      </c>
      <c r="AP20" s="21">
        <f t="shared" si="6"/>
        <v>109267092.27535129</v>
      </c>
      <c r="AQ20" s="21">
        <f t="shared" si="6"/>
        <v>111152428.71426296</v>
      </c>
      <c r="AR20" s="21">
        <f t="shared" si="6"/>
        <v>113070956.87754303</v>
      </c>
      <c r="AS20" s="21">
        <f t="shared" si="6"/>
        <v>115023272.11706667</v>
      </c>
      <c r="AT20" s="21">
        <f t="shared" si="6"/>
        <v>117009980.64525336</v>
      </c>
      <c r="AU20" s="21">
        <f t="shared" si="6"/>
        <v>119031699.73617356</v>
      </c>
      <c r="AV20" s="21">
        <f t="shared" si="6"/>
        <v>121089057.9304278</v>
      </c>
      <c r="AW20" s="21">
        <f t="shared" si="6"/>
        <v>123182695.24387011</v>
      </c>
      <c r="AX20" s="21">
        <f t="shared" si="6"/>
        <v>125313263.38024873</v>
      </c>
      <c r="AY20" s="21">
        <f t="shared" si="6"/>
        <v>127481425.94783828</v>
      </c>
      <c r="AZ20" s="21">
        <f t="shared" si="6"/>
        <v>129687858.68013884</v>
      </c>
      <c r="BA20" s="21">
        <f t="shared" si="6"/>
        <v>131933249.66072017</v>
      </c>
      <c r="BB20" s="21">
        <f t="shared" si="6"/>
        <v>134218299.55228859</v>
      </c>
      <c r="BC20" s="21">
        <f t="shared" si="6"/>
        <v>136543721.83005708</v>
      </c>
      <c r="BD20" s="21">
        <f t="shared" si="6"/>
        <v>138910243.01950115</v>
      </c>
      <c r="BE20" s="21">
        <f t="shared" si="6"/>
        <v>141318602.93858245</v>
      </c>
      <c r="BF20" s="21">
        <f t="shared" si="6"/>
        <v>143769554.94452569</v>
      </c>
      <c r="BG20" s="21">
        <f t="shared" si="6"/>
        <v>146263866.18523592</v>
      </c>
      <c r="BH20" s="21">
        <f t="shared" si="6"/>
        <v>148802317.85544321</v>
      </c>
      <c r="BI20" s="21">
        <f t="shared" si="6"/>
        <v>151385705.45766521</v>
      </c>
      <c r="BJ20" s="21">
        <f t="shared" si="6"/>
        <v>154014839.06807983</v>
      </c>
    </row>
    <row r="21" spans="1:62">
      <c r="A21" s="18" t="s">
        <v>234</v>
      </c>
      <c r="B21" s="18"/>
      <c r="C21" s="184">
        <v>0.03</v>
      </c>
      <c r="D21" s="184">
        <v>0.03</v>
      </c>
      <c r="E21" s="184">
        <v>0.03</v>
      </c>
      <c r="F21" s="184">
        <v>0.03</v>
      </c>
      <c r="G21" s="184">
        <v>0.03</v>
      </c>
      <c r="H21" s="184">
        <v>0.03</v>
      </c>
      <c r="I21" s="180"/>
      <c r="K21" s="3" t="s">
        <v>29</v>
      </c>
      <c r="M21" s="21">
        <f t="shared" si="3"/>
        <v>0</v>
      </c>
      <c r="N21" s="21">
        <f t="shared" si="3"/>
        <v>153066379.81564122</v>
      </c>
      <c r="O21" s="21">
        <f t="shared" si="3"/>
        <v>155813904.89298263</v>
      </c>
      <c r="P21" s="21">
        <f t="shared" si="3"/>
        <v>158611726.51435938</v>
      </c>
      <c r="Q21" s="21">
        <f t="shared" si="3"/>
        <v>161460781.00578094</v>
      </c>
      <c r="R21" s="21">
        <f t="shared" si="3"/>
        <v>65715660.319228299</v>
      </c>
      <c r="S21" s="21">
        <f t="shared" si="3"/>
        <v>66956397.779090106</v>
      </c>
      <c r="T21" s="21">
        <f t="shared" si="3"/>
        <v>68220796.392591357</v>
      </c>
      <c r="U21" s="21">
        <f t="shared" si="3"/>
        <v>69509311.269522369</v>
      </c>
      <c r="V21" s="21">
        <f t="shared" si="3"/>
        <v>70822406.337165058</v>
      </c>
      <c r="W21" s="21">
        <f t="shared" ref="W21:BJ21" si="7">W5*W13</f>
        <v>72160554.512164757</v>
      </c>
      <c r="X21" s="21">
        <f t="shared" si="7"/>
        <v>73524237.875768751</v>
      </c>
      <c r="Y21" s="21">
        <f t="shared" si="7"/>
        <v>74913947.852498606</v>
      </c>
      <c r="Z21" s="21">
        <f t="shared" si="7"/>
        <v>76330185.392322585</v>
      </c>
      <c r="AA21" s="21">
        <f t="shared" si="7"/>
        <v>77773461.156398118</v>
      </c>
      <c r="AB21" s="21">
        <f t="shared" si="7"/>
        <v>79244295.706453905</v>
      </c>
      <c r="AC21" s="21">
        <f t="shared" si="7"/>
        <v>80743219.697883651</v>
      </c>
      <c r="AD21" s="21">
        <f t="shared" si="7"/>
        <v>82270774.076624095</v>
      </c>
      <c r="AE21" s="21">
        <f t="shared" si="7"/>
        <v>83827510.279892132</v>
      </c>
      <c r="AF21" s="21">
        <f t="shared" si="7"/>
        <v>85413990.440856889</v>
      </c>
      <c r="AG21" s="21">
        <f t="shared" si="7"/>
        <v>87030787.597324014</v>
      </c>
      <c r="AH21" s="21">
        <f t="shared" si="7"/>
        <v>88678485.904511333</v>
      </c>
      <c r="AI21" s="21">
        <f t="shared" si="7"/>
        <v>90357680.851996467</v>
      </c>
      <c r="AJ21" s="21">
        <f t="shared" si="7"/>
        <v>92068979.484918296</v>
      </c>
      <c r="AK21" s="21">
        <f t="shared" si="7"/>
        <v>93813000.62951614</v>
      </c>
      <c r="AL21" s="21">
        <f t="shared" si="7"/>
        <v>95590375.123092115</v>
      </c>
      <c r="AM21" s="21">
        <f t="shared" si="7"/>
        <v>97401746.048483774</v>
      </c>
      <c r="AN21" s="21">
        <f t="shared" si="7"/>
        <v>99247768.973135382</v>
      </c>
      <c r="AO21" s="21">
        <f t="shared" si="7"/>
        <v>101129112.19285926</v>
      </c>
      <c r="AP21" s="21">
        <f t="shared" si="7"/>
        <v>103046456.98037858</v>
      </c>
      <c r="AQ21" s="21">
        <f t="shared" si="7"/>
        <v>105000497.83874644</v>
      </c>
      <c r="AR21" s="21">
        <f t="shared" si="7"/>
        <v>106991942.75973712</v>
      </c>
      <c r="AS21" s="21">
        <f t="shared" si="7"/>
        <v>109021513.4873071</v>
      </c>
      <c r="AT21" s="21">
        <f t="shared" si="7"/>
        <v>111089945.78622621</v>
      </c>
      <c r="AU21" s="21">
        <f t="shared" si="7"/>
        <v>113197989.71598038</v>
      </c>
      <c r="AV21" s="21">
        <f t="shared" si="7"/>
        <v>115346409.91005002</v>
      </c>
      <c r="AW21" s="21">
        <f t="shared" si="7"/>
        <v>117535985.86066984</v>
      </c>
      <c r="AX21" s="21">
        <f t="shared" si="7"/>
        <v>119767512.209178</v>
      </c>
      <c r="AY21" s="21">
        <f t="shared" si="7"/>
        <v>122041799.04206519</v>
      </c>
      <c r="AZ21" s="21">
        <f t="shared" si="7"/>
        <v>124359672.19283515</v>
      </c>
      <c r="BA21" s="21">
        <f t="shared" si="7"/>
        <v>126721973.54979204</v>
      </c>
      <c r="BB21" s="21">
        <f t="shared" si="7"/>
        <v>129129561.36987068</v>
      </c>
      <c r="BC21" s="21">
        <f t="shared" si="7"/>
        <v>131583310.59862915</v>
      </c>
      <c r="BD21" s="21">
        <f t="shared" si="7"/>
        <v>134084113.19652528</v>
      </c>
      <c r="BE21" s="21">
        <f t="shared" si="7"/>
        <v>136632878.47160056</v>
      </c>
      <c r="BF21" s="21">
        <f t="shared" si="7"/>
        <v>139230533.41869789</v>
      </c>
      <c r="BG21" s="21">
        <f t="shared" si="7"/>
        <v>141878023.06534219</v>
      </c>
      <c r="BH21" s="21">
        <f t="shared" si="7"/>
        <v>144576310.82441488</v>
      </c>
      <c r="BI21" s="21">
        <f t="shared" si="7"/>
        <v>147326378.85375622</v>
      </c>
      <c r="BJ21" s="21">
        <f t="shared" si="7"/>
        <v>150129228.4228327</v>
      </c>
    </row>
    <row r="22" spans="1:62">
      <c r="A22" s="18" t="s">
        <v>235</v>
      </c>
      <c r="B22" s="18"/>
      <c r="C22" s="186">
        <f>C20*C21</f>
        <v>10794.824999999999</v>
      </c>
      <c r="D22" s="186">
        <f t="shared" ref="D22:H22" si="8">D20*D21</f>
        <v>9396.5250000000015</v>
      </c>
      <c r="E22" s="186">
        <f t="shared" si="8"/>
        <v>9085.875</v>
      </c>
      <c r="F22" s="186">
        <f t="shared" si="8"/>
        <v>5620.7999999999993</v>
      </c>
      <c r="G22" s="186">
        <f t="shared" si="8"/>
        <v>6205.875</v>
      </c>
      <c r="H22" s="186">
        <f t="shared" si="8"/>
        <v>7427.9249999999993</v>
      </c>
      <c r="K22" s="3" t="s">
        <v>178</v>
      </c>
      <c r="M22" s="21">
        <f t="shared" si="3"/>
        <v>0</v>
      </c>
      <c r="N22" s="21">
        <f t="shared" si="3"/>
        <v>42648932.759687997</v>
      </c>
      <c r="O22" s="21">
        <f t="shared" si="3"/>
        <v>43108360.719260782</v>
      </c>
      <c r="P22" s="21">
        <f t="shared" si="3"/>
        <v>43573556.260834299</v>
      </c>
      <c r="Q22" s="21">
        <f t="shared" si="3"/>
        <v>44044603.932685338</v>
      </c>
      <c r="R22" s="21">
        <f t="shared" si="3"/>
        <v>17800740.233318377</v>
      </c>
      <c r="S22" s="21">
        <f t="shared" si="3"/>
        <v>18074446.176104467</v>
      </c>
      <c r="T22" s="21">
        <f t="shared" si="3"/>
        <v>18352526.447316315</v>
      </c>
      <c r="U22" s="21">
        <f t="shared" si="3"/>
        <v>18635053.705139097</v>
      </c>
      <c r="V22" s="21">
        <f t="shared" si="3"/>
        <v>18922101.858951569</v>
      </c>
      <c r="W22" s="21">
        <f t="shared" ref="W22:BJ22" si="9">W6*W14</f>
        <v>19213746.091567889</v>
      </c>
      <c r="X22" s="21">
        <f t="shared" si="9"/>
        <v>19510062.88188557</v>
      </c>
      <c r="Y22" s="21">
        <f t="shared" si="9"/>
        <v>19811130.027946986</v>
      </c>
      <c r="Z22" s="21">
        <f t="shared" si="9"/>
        <v>20117026.670422241</v>
      </c>
      <c r="AA22" s="21">
        <f t="shared" si="9"/>
        <v>20427833.316521242</v>
      </c>
      <c r="AB22" s="21">
        <f t="shared" si="9"/>
        <v>20743631.864342973</v>
      </c>
      <c r="AC22" s="21">
        <f t="shared" si="9"/>
        <v>21064505.627670158</v>
      </c>
      <c r="AD22" s="21">
        <f t="shared" si="9"/>
        <v>21390539.361217603</v>
      </c>
      <c r="AE22" s="21">
        <f t="shared" si="9"/>
        <v>21721819.286342718</v>
      </c>
      <c r="AF22" s="21">
        <f t="shared" si="9"/>
        <v>22058433.117226847</v>
      </c>
      <c r="AG22" s="21">
        <f t="shared" si="9"/>
        <v>22400470.087536223</v>
      </c>
      <c r="AH22" s="21">
        <f t="shared" si="9"/>
        <v>22748020.977571484</v>
      </c>
      <c r="AI22" s="21">
        <f t="shared" si="9"/>
        <v>23101178.141914934</v>
      </c>
      <c r="AJ22" s="21">
        <f t="shared" si="9"/>
        <v>23460035.537584811</v>
      </c>
      <c r="AK22" s="21">
        <f t="shared" si="9"/>
        <v>23824688.752706118</v>
      </c>
      <c r="AL22" s="21">
        <f t="shared" si="9"/>
        <v>24195235.035707615</v>
      </c>
      <c r="AM22" s="21">
        <f t="shared" si="9"/>
        <v>24571773.325054888</v>
      </c>
      <c r="AN22" s="21">
        <f t="shared" si="9"/>
        <v>24954404.279529519</v>
      </c>
      <c r="AO22" s="21">
        <f t="shared" si="9"/>
        <v>25343230.309064556</v>
      </c>
      <c r="AP22" s="21">
        <f t="shared" si="9"/>
        <v>25738355.60614676</v>
      </c>
      <c r="AQ22" s="21">
        <f t="shared" si="9"/>
        <v>26139886.177796241</v>
      </c>
      <c r="AR22" s="21">
        <f t="shared" si="9"/>
        <v>26547929.878134299</v>
      </c>
      <c r="AS22" s="21">
        <f t="shared" si="9"/>
        <v>26962596.441550538</v>
      </c>
      <c r="AT22" s="21">
        <f t="shared" si="9"/>
        <v>27383997.516480435</v>
      </c>
      <c r="AU22" s="21">
        <f t="shared" si="9"/>
        <v>27812246.699804898</v>
      </c>
      <c r="AV22" s="21">
        <f t="shared" si="9"/>
        <v>28247459.571883451</v>
      </c>
      <c r="AW22" s="21">
        <f t="shared" si="9"/>
        <v>28689753.732232977</v>
      </c>
      <c r="AX22" s="21">
        <f t="shared" si="9"/>
        <v>29139248.835864048</v>
      </c>
      <c r="AY22" s="21">
        <f t="shared" si="9"/>
        <v>29596066.630287405</v>
      </c>
      <c r="AZ22" s="21">
        <f t="shared" si="9"/>
        <v>30060330.993202977</v>
      </c>
      <c r="BA22" s="21">
        <f t="shared" si="9"/>
        <v>30532167.970884312</v>
      </c>
      <c r="BB22" s="21">
        <f t="shared" si="9"/>
        <v>31011705.817271709</v>
      </c>
      <c r="BC22" s="21">
        <f t="shared" si="9"/>
        <v>31499075.033787005</v>
      </c>
      <c r="BD22" s="21">
        <f t="shared" si="9"/>
        <v>31994408.409883995</v>
      </c>
      <c r="BE22" s="21">
        <f t="shared" si="9"/>
        <v>32497841.064348068</v>
      </c>
      <c r="BF22" s="21">
        <f t="shared" si="9"/>
        <v>33009510.487359188</v>
      </c>
      <c r="BG22" s="21">
        <f t="shared" si="9"/>
        <v>33529556.583332844</v>
      </c>
      <c r="BH22" s="21">
        <f t="shared" si="9"/>
        <v>34058121.714553192</v>
      </c>
      <c r="BI22" s="21">
        <f t="shared" si="9"/>
        <v>34595350.745613798</v>
      </c>
      <c r="BJ22" s="21">
        <f t="shared" si="9"/>
        <v>35141391.088680811</v>
      </c>
    </row>
    <row r="23" spans="1:62">
      <c r="A23" s="183" t="s">
        <v>236</v>
      </c>
      <c r="B23" s="183"/>
      <c r="C23" s="184">
        <v>0.01</v>
      </c>
      <c r="D23" s="184">
        <v>0.01</v>
      </c>
      <c r="E23" s="184">
        <v>0.01</v>
      </c>
      <c r="F23" s="184">
        <v>0.01</v>
      </c>
      <c r="G23" s="184">
        <v>0.01</v>
      </c>
      <c r="H23" s="184">
        <v>0.01</v>
      </c>
      <c r="K23" s="3" t="s">
        <v>179</v>
      </c>
      <c r="M23" s="21">
        <f t="shared" si="3"/>
        <v>0</v>
      </c>
      <c r="N23" s="21">
        <f t="shared" si="3"/>
        <v>198626400.32673994</v>
      </c>
      <c r="O23" s="21">
        <f t="shared" si="3"/>
        <v>201752540.41350731</v>
      </c>
      <c r="P23" s="21">
        <f t="shared" si="3"/>
        <v>204929277.71754277</v>
      </c>
      <c r="Q23" s="21">
        <f t="shared" si="3"/>
        <v>208157455.5599834</v>
      </c>
      <c r="R23" s="21">
        <f t="shared" si="3"/>
        <v>84537675.433617949</v>
      </c>
      <c r="S23" s="21">
        <f t="shared" si="3"/>
        <v>86023629.899041593</v>
      </c>
      <c r="T23" s="21">
        <f t="shared" si="3"/>
        <v>87536048.509078309</v>
      </c>
      <c r="U23" s="21">
        <f t="shared" si="3"/>
        <v>89075408.679102391</v>
      </c>
      <c r="V23" s="21">
        <f t="shared" si="3"/>
        <v>90642196.544379652</v>
      </c>
      <c r="W23" s="21">
        <f t="shared" ref="W23:BJ23" si="10">W7*W15</f>
        <v>92236907.12120676</v>
      </c>
      <c r="X23" s="21">
        <f t="shared" si="10"/>
        <v>93860044.471060887</v>
      </c>
      <c r="Y23" s="21">
        <f t="shared" si="10"/>
        <v>95512121.867816612</v>
      </c>
      <c r="Z23" s="21">
        <f t="shared" si="10"/>
        <v>97193661.968087241</v>
      </c>
      <c r="AA23" s="21">
        <f t="shared" si="10"/>
        <v>98905196.984750286</v>
      </c>
      <c r="AB23" s="21">
        <f t="shared" si="10"/>
        <v>100647268.86371674</v>
      </c>
      <c r="AC23" s="21">
        <f t="shared" si="10"/>
        <v>102420429.46400572</v>
      </c>
      <c r="AD23" s="21">
        <f t="shared" si="10"/>
        <v>104225240.74118631</v>
      </c>
      <c r="AE23" s="21">
        <f t="shared" si="10"/>
        <v>106062274.93425097</v>
      </c>
      <c r="AF23" s="21">
        <f t="shared" si="10"/>
        <v>107932114.75598483</v>
      </c>
      <c r="AG23" s="21">
        <f t="shared" si="10"/>
        <v>109835353.58689676</v>
      </c>
      <c r="AH23" s="21">
        <f t="shared" si="10"/>
        <v>111772595.67278008</v>
      </c>
      <c r="AI23" s="21">
        <f t="shared" si="10"/>
        <v>113744456.3259711</v>
      </c>
      <c r="AJ23" s="21">
        <f t="shared" si="10"/>
        <v>115751562.13037525</v>
      </c>
      <c r="AK23" s="21">
        <f t="shared" si="10"/>
        <v>117794551.1503325</v>
      </c>
      <c r="AL23" s="21">
        <f t="shared" si="10"/>
        <v>119874073.14339411</v>
      </c>
      <c r="AM23" s="21">
        <f t="shared" si="10"/>
        <v>121990789.77708536</v>
      </c>
      <c r="AN23" s="21">
        <f t="shared" si="10"/>
        <v>124145374.84972842</v>
      </c>
      <c r="AO23" s="21">
        <f t="shared" si="10"/>
        <v>126338514.51540405</v>
      </c>
      <c r="AP23" s="21">
        <f t="shared" si="10"/>
        <v>128570907.51312825</v>
      </c>
      <c r="AQ23" s="21">
        <f t="shared" si="10"/>
        <v>130843265.40032539</v>
      </c>
      <c r="AR23" s="21">
        <f t="shared" si="10"/>
        <v>133156312.79067823</v>
      </c>
      <c r="AS23" s="21">
        <f t="shared" si="10"/>
        <v>135510787.59643769</v>
      </c>
      <c r="AT23" s="21">
        <f t="shared" si="10"/>
        <v>137907441.27527732</v>
      </c>
      <c r="AU23" s="21">
        <f t="shared" si="10"/>
        <v>140347039.08177772</v>
      </c>
      <c r="AV23" s="21">
        <f t="shared" si="10"/>
        <v>142830360.32362941</v>
      </c>
      <c r="AW23" s="21">
        <f t="shared" si="10"/>
        <v>145358198.62264299</v>
      </c>
      <c r="AX23" s="21">
        <f t="shared" si="10"/>
        <v>147931362.18065754</v>
      </c>
      <c r="AY23" s="21">
        <f t="shared" si="10"/>
        <v>150550674.0504407</v>
      </c>
      <c r="AZ23" s="21">
        <f t="shared" si="10"/>
        <v>153216972.41167435</v>
      </c>
      <c r="BA23" s="21">
        <f t="shared" si="10"/>
        <v>155931110.85212249</v>
      </c>
      <c r="BB23" s="21">
        <f t="shared" si="10"/>
        <v>158693958.65407985</v>
      </c>
      <c r="BC23" s="21">
        <f t="shared" si="10"/>
        <v>161506401.08620051</v>
      </c>
      <c r="BD23" s="21">
        <f t="shared" si="10"/>
        <v>164369339.70080981</v>
      </c>
      <c r="BE23" s="21">
        <f t="shared" si="10"/>
        <v>167283692.63680217</v>
      </c>
      <c r="BF23" s="21">
        <f t="shared" si="10"/>
        <v>170250394.92823151</v>
      </c>
      <c r="BG23" s="21">
        <f t="shared" si="10"/>
        <v>173270398.81870234</v>
      </c>
      <c r="BH23" s="21">
        <f t="shared" si="10"/>
        <v>176344674.08167115</v>
      </c>
      <c r="BI23" s="21">
        <f t="shared" si="10"/>
        <v>179474208.34677035</v>
      </c>
      <c r="BJ23" s="21">
        <f t="shared" si="10"/>
        <v>182660007.43226954</v>
      </c>
    </row>
    <row r="24" spans="1:62">
      <c r="A24" s="18" t="s">
        <v>235</v>
      </c>
      <c r="B24" s="18"/>
      <c r="C24" s="186">
        <f>C20*C23</f>
        <v>3598.2750000000001</v>
      </c>
      <c r="D24" s="186">
        <f t="shared" ref="D24:H24" si="11">D20*D23</f>
        <v>3132.1750000000006</v>
      </c>
      <c r="E24" s="186">
        <f t="shared" si="11"/>
        <v>3028.625</v>
      </c>
      <c r="F24" s="186">
        <f t="shared" si="11"/>
        <v>1873.5999999999997</v>
      </c>
      <c r="G24" s="186">
        <f t="shared" si="11"/>
        <v>2068.625</v>
      </c>
      <c r="H24" s="186">
        <f t="shared" si="11"/>
        <v>2475.9749999999999</v>
      </c>
      <c r="K24" s="68" t="s">
        <v>38</v>
      </c>
      <c r="M24" s="21">
        <f>SUM(M18:M23)</f>
        <v>0</v>
      </c>
      <c r="N24" s="21">
        <f t="shared" ref="N24:BJ24" si="12">SUM(N18:N23)</f>
        <v>661299228.46287549</v>
      </c>
      <c r="O24" s="21">
        <f t="shared" si="12"/>
        <v>671445386.78937662</v>
      </c>
      <c r="P24" s="21">
        <f t="shared" si="12"/>
        <v>681756550.70588207</v>
      </c>
      <c r="Q24" s="21">
        <f t="shared" si="12"/>
        <v>692235533.74785578</v>
      </c>
      <c r="R24" s="21">
        <f t="shared" si="12"/>
        <v>281029427.19233835</v>
      </c>
      <c r="S24" s="21">
        <f t="shared" si="12"/>
        <v>285993419.86566269</v>
      </c>
      <c r="T24" s="21">
        <f t="shared" si="12"/>
        <v>291046749.8750031</v>
      </c>
      <c r="U24" s="21">
        <f t="shared" si="12"/>
        <v>296191051.91154265</v>
      </c>
      <c r="V24" s="21">
        <f t="shared" si="12"/>
        <v>301427991.01419437</v>
      </c>
      <c r="W24" s="21">
        <f t="shared" si="12"/>
        <v>306759263.14007556</v>
      </c>
      <c r="X24" s="21">
        <f t="shared" si="12"/>
        <v>312186595.7458204</v>
      </c>
      <c r="Y24" s="21">
        <f t="shared" si="12"/>
        <v>317711748.37993926</v>
      </c>
      <c r="Z24" s="21">
        <f t="shared" si="12"/>
        <v>323336513.28643543</v>
      </c>
      <c r="AA24" s="21">
        <f t="shared" si="12"/>
        <v>329062716.01989585</v>
      </c>
      <c r="AB24" s="21">
        <f t="shared" si="12"/>
        <v>334892216.07227635</v>
      </c>
      <c r="AC24" s="21">
        <f t="shared" si="12"/>
        <v>340826907.51160413</v>
      </c>
      <c r="AD24" s="21">
        <f t="shared" si="12"/>
        <v>346868719.6328277</v>
      </c>
      <c r="AE24" s="21">
        <f t="shared" si="12"/>
        <v>353019617.6210466</v>
      </c>
      <c r="AF24" s="21">
        <f t="shared" si="12"/>
        <v>359281603.22735876</v>
      </c>
      <c r="AG24" s="21">
        <f t="shared" si="12"/>
        <v>365656715.45756733</v>
      </c>
      <c r="AH24" s="21">
        <f t="shared" si="12"/>
        <v>372147031.27399355</v>
      </c>
      <c r="AI24" s="21">
        <f t="shared" si="12"/>
        <v>378754666.31064868</v>
      </c>
      <c r="AJ24" s="21">
        <f t="shared" si="12"/>
        <v>385481775.60201973</v>
      </c>
      <c r="AK24" s="21">
        <f t="shared" si="12"/>
        <v>392330554.32573116</v>
      </c>
      <c r="AL24" s="21">
        <f t="shared" si="12"/>
        <v>399303238.55934936</v>
      </c>
      <c r="AM24" s="21">
        <f t="shared" si="12"/>
        <v>406402106.05160171</v>
      </c>
      <c r="AN24" s="21">
        <f t="shared" si="12"/>
        <v>413629477.00828481</v>
      </c>
      <c r="AO24" s="21">
        <f t="shared" si="12"/>
        <v>420987714.8931489</v>
      </c>
      <c r="AP24" s="21">
        <f t="shared" si="12"/>
        <v>428479227.24404013</v>
      </c>
      <c r="AQ24" s="21">
        <f t="shared" si="12"/>
        <v>436106466.50459993</v>
      </c>
      <c r="AR24" s="21">
        <f t="shared" si="12"/>
        <v>443871930.87181532</v>
      </c>
      <c r="AS24" s="21">
        <f t="shared" si="12"/>
        <v>451778165.15972906</v>
      </c>
      <c r="AT24" s="21">
        <f t="shared" si="12"/>
        <v>459827761.6796174</v>
      </c>
      <c r="AU24" s="21">
        <f t="shared" si="12"/>
        <v>468023361.13695347</v>
      </c>
      <c r="AV24" s="21">
        <f t="shared" si="12"/>
        <v>476367653.54547894</v>
      </c>
      <c r="AW24" s="21">
        <f t="shared" si="12"/>
        <v>484863379.15871245</v>
      </c>
      <c r="AX24" s="21">
        <f t="shared" si="12"/>
        <v>493513329.41923106</v>
      </c>
      <c r="AY24" s="21">
        <f t="shared" si="12"/>
        <v>502320347.92606664</v>
      </c>
      <c r="AZ24" s="21">
        <f t="shared" si="12"/>
        <v>511287331.42056394</v>
      </c>
      <c r="BA24" s="21">
        <f t="shared" si="12"/>
        <v>520417230.79105878</v>
      </c>
      <c r="BB24" s="21">
        <f t="shared" si="12"/>
        <v>529713052.09673572</v>
      </c>
      <c r="BC24" s="21">
        <f t="shared" si="12"/>
        <v>539177857.61103535</v>
      </c>
      <c r="BD24" s="21">
        <f t="shared" si="12"/>
        <v>548814766.8849889</v>
      </c>
      <c r="BE24" s="21">
        <f t="shared" si="12"/>
        <v>558626957.83086205</v>
      </c>
      <c r="BF24" s="21">
        <f t="shared" si="12"/>
        <v>568617667.82649815</v>
      </c>
      <c r="BG24" s="21">
        <f t="shared" si="12"/>
        <v>578790194.84076405</v>
      </c>
      <c r="BH24" s="21">
        <f t="shared" si="12"/>
        <v>589147898.58049893</v>
      </c>
      <c r="BI24" s="21">
        <f t="shared" si="12"/>
        <v>599694201.6593852</v>
      </c>
      <c r="BJ24" s="21">
        <f t="shared" si="12"/>
        <v>610432590.78916204</v>
      </c>
    </row>
    <row r="26" spans="1:62">
      <c r="K26" s="68" t="s">
        <v>38</v>
      </c>
    </row>
    <row r="27" spans="1:62">
      <c r="K27">
        <v>2021</v>
      </c>
      <c r="L27" s="21">
        <f t="shared" ref="L27:L58" si="13">_xlfn.XLOOKUP(K27,M$17:BJ$17,M$24:BJ$24)</f>
        <v>0</v>
      </c>
    </row>
    <row r="28" spans="1:62">
      <c r="K28">
        <v>2022</v>
      </c>
      <c r="L28" s="21">
        <f t="shared" si="13"/>
        <v>661299228.46287549</v>
      </c>
    </row>
    <row r="29" spans="1:62">
      <c r="K29">
        <v>2023</v>
      </c>
      <c r="L29" s="21">
        <f t="shared" si="13"/>
        <v>671445386.78937662</v>
      </c>
    </row>
    <row r="30" spans="1:62">
      <c r="K30">
        <v>2024</v>
      </c>
      <c r="L30" s="21">
        <f t="shared" si="13"/>
        <v>681756550.70588207</v>
      </c>
    </row>
    <row r="31" spans="1:62">
      <c r="K31">
        <v>2025</v>
      </c>
      <c r="L31" s="21">
        <f t="shared" si="13"/>
        <v>692235533.74785578</v>
      </c>
    </row>
    <row r="32" spans="1:62">
      <c r="K32">
        <v>2026</v>
      </c>
      <c r="L32" s="21">
        <f t="shared" si="13"/>
        <v>281029427.19233835</v>
      </c>
    </row>
    <row r="33" spans="11:12">
      <c r="K33">
        <v>2027</v>
      </c>
      <c r="L33" s="21">
        <f t="shared" si="13"/>
        <v>285993419.86566269</v>
      </c>
    </row>
    <row r="34" spans="11:12">
      <c r="K34">
        <v>2028</v>
      </c>
      <c r="L34" s="21">
        <f t="shared" si="13"/>
        <v>291046749.8750031</v>
      </c>
    </row>
    <row r="35" spans="11:12">
      <c r="K35">
        <v>2029</v>
      </c>
      <c r="L35" s="21">
        <f t="shared" si="13"/>
        <v>296191051.91154265</v>
      </c>
    </row>
    <row r="36" spans="11:12">
      <c r="K36">
        <v>2030</v>
      </c>
      <c r="L36" s="21">
        <f t="shared" si="13"/>
        <v>301427991.01419437</v>
      </c>
    </row>
    <row r="37" spans="11:12">
      <c r="K37">
        <v>2031</v>
      </c>
      <c r="L37" s="21">
        <f t="shared" si="13"/>
        <v>306759263.14007556</v>
      </c>
    </row>
    <row r="38" spans="11:12">
      <c r="K38">
        <v>2032</v>
      </c>
      <c r="L38" s="21">
        <f t="shared" si="13"/>
        <v>312186595.7458204</v>
      </c>
    </row>
    <row r="39" spans="11:12">
      <c r="K39">
        <v>2033</v>
      </c>
      <c r="L39" s="21">
        <f t="shared" si="13"/>
        <v>317711748.37993926</v>
      </c>
    </row>
    <row r="40" spans="11:12">
      <c r="K40">
        <v>2034</v>
      </c>
      <c r="L40" s="21">
        <f t="shared" si="13"/>
        <v>323336513.28643543</v>
      </c>
    </row>
    <row r="41" spans="11:12">
      <c r="K41">
        <v>2035</v>
      </c>
      <c r="L41" s="21">
        <f t="shared" si="13"/>
        <v>329062716.01989585</v>
      </c>
    </row>
    <row r="42" spans="11:12">
      <c r="K42">
        <v>2036</v>
      </c>
      <c r="L42" s="21">
        <f t="shared" si="13"/>
        <v>334892216.07227635</v>
      </c>
    </row>
    <row r="43" spans="11:12">
      <c r="K43">
        <v>2037</v>
      </c>
      <c r="L43" s="21">
        <f t="shared" si="13"/>
        <v>340826907.51160413</v>
      </c>
    </row>
    <row r="44" spans="11:12">
      <c r="K44">
        <v>2038</v>
      </c>
      <c r="L44" s="21">
        <f t="shared" si="13"/>
        <v>346868719.6328277</v>
      </c>
    </row>
    <row r="45" spans="11:12">
      <c r="K45">
        <v>2039</v>
      </c>
      <c r="L45" s="21">
        <f t="shared" si="13"/>
        <v>353019617.6210466</v>
      </c>
    </row>
    <row r="46" spans="11:12">
      <c r="K46">
        <v>2040</v>
      </c>
      <c r="L46" s="21">
        <f t="shared" si="13"/>
        <v>359281603.22735876</v>
      </c>
    </row>
    <row r="47" spans="11:12">
      <c r="K47">
        <v>2041</v>
      </c>
      <c r="L47" s="21">
        <f t="shared" si="13"/>
        <v>365656715.45756733</v>
      </c>
    </row>
    <row r="48" spans="11:12">
      <c r="K48">
        <v>2042</v>
      </c>
      <c r="L48" s="21">
        <f t="shared" si="13"/>
        <v>372147031.27399355</v>
      </c>
    </row>
    <row r="49" spans="11:12">
      <c r="K49">
        <v>2043</v>
      </c>
      <c r="L49" s="21">
        <f t="shared" si="13"/>
        <v>378754666.31064868</v>
      </c>
    </row>
    <row r="50" spans="11:12">
      <c r="K50">
        <v>2044</v>
      </c>
      <c r="L50" s="21">
        <f t="shared" si="13"/>
        <v>385481775.60201973</v>
      </c>
    </row>
    <row r="51" spans="11:12">
      <c r="K51">
        <v>2045</v>
      </c>
      <c r="L51" s="21">
        <f t="shared" si="13"/>
        <v>392330554.32573116</v>
      </c>
    </row>
    <row r="52" spans="11:12">
      <c r="K52">
        <v>2046</v>
      </c>
      <c r="L52" s="21">
        <f t="shared" si="13"/>
        <v>399303238.55934936</v>
      </c>
    </row>
    <row r="53" spans="11:12">
      <c r="K53">
        <v>2047</v>
      </c>
      <c r="L53" s="21">
        <f t="shared" si="13"/>
        <v>406402106.05160171</v>
      </c>
    </row>
    <row r="54" spans="11:12">
      <c r="K54">
        <v>2048</v>
      </c>
      <c r="L54" s="21">
        <f t="shared" si="13"/>
        <v>413629477.00828481</v>
      </c>
    </row>
    <row r="55" spans="11:12">
      <c r="K55">
        <v>2049</v>
      </c>
      <c r="L55" s="21">
        <f t="shared" si="13"/>
        <v>420987714.8931489</v>
      </c>
    </row>
    <row r="56" spans="11:12">
      <c r="K56">
        <v>2050</v>
      </c>
      <c r="L56" s="21">
        <f t="shared" si="13"/>
        <v>428479227.24404013</v>
      </c>
    </row>
    <row r="57" spans="11:12">
      <c r="K57">
        <v>2051</v>
      </c>
      <c r="L57" s="21">
        <f t="shared" si="13"/>
        <v>436106466.50459993</v>
      </c>
    </row>
    <row r="58" spans="11:12">
      <c r="K58">
        <v>2052</v>
      </c>
      <c r="L58" s="21">
        <f t="shared" si="13"/>
        <v>443871930.87181532</v>
      </c>
    </row>
    <row r="59" spans="11:12">
      <c r="K59">
        <v>2053</v>
      </c>
      <c r="L59" s="21">
        <f t="shared" ref="L59:L76" si="14">_xlfn.XLOOKUP(K59,M$17:BJ$17,M$24:BJ$24)</f>
        <v>451778165.15972906</v>
      </c>
    </row>
    <row r="60" spans="11:12">
      <c r="K60">
        <v>2054</v>
      </c>
      <c r="L60" s="21">
        <f t="shared" si="14"/>
        <v>459827761.6796174</v>
      </c>
    </row>
    <row r="61" spans="11:12">
      <c r="K61">
        <v>2055</v>
      </c>
      <c r="L61" s="21">
        <f t="shared" si="14"/>
        <v>468023361.13695347</v>
      </c>
    </row>
    <row r="62" spans="11:12">
      <c r="K62">
        <v>2056</v>
      </c>
      <c r="L62" s="21">
        <f t="shared" si="14"/>
        <v>476367653.54547894</v>
      </c>
    </row>
    <row r="63" spans="11:12">
      <c r="K63">
        <v>2057</v>
      </c>
      <c r="L63" s="21">
        <f t="shared" si="14"/>
        <v>484863379.15871245</v>
      </c>
    </row>
    <row r="64" spans="11:12">
      <c r="K64">
        <v>2058</v>
      </c>
      <c r="L64" s="21">
        <f t="shared" si="14"/>
        <v>493513329.41923106</v>
      </c>
    </row>
    <row r="65" spans="11:12">
      <c r="K65">
        <v>2059</v>
      </c>
      <c r="L65" s="21">
        <f t="shared" si="14"/>
        <v>502320347.92606664</v>
      </c>
    </row>
    <row r="66" spans="11:12">
      <c r="K66">
        <v>2060</v>
      </c>
      <c r="L66" s="21">
        <f t="shared" si="14"/>
        <v>511287331.42056394</v>
      </c>
    </row>
    <row r="67" spans="11:12">
      <c r="K67">
        <v>2061</v>
      </c>
      <c r="L67" s="21">
        <f t="shared" si="14"/>
        <v>520417230.79105878</v>
      </c>
    </row>
    <row r="68" spans="11:12">
      <c r="K68">
        <v>2062</v>
      </c>
      <c r="L68" s="21">
        <f t="shared" si="14"/>
        <v>529713052.09673572</v>
      </c>
    </row>
    <row r="69" spans="11:12">
      <c r="K69">
        <v>2063</v>
      </c>
      <c r="L69" s="21">
        <f t="shared" si="14"/>
        <v>539177857.61103535</v>
      </c>
    </row>
    <row r="70" spans="11:12">
      <c r="K70">
        <v>2064</v>
      </c>
      <c r="L70" s="21">
        <f t="shared" si="14"/>
        <v>548814766.8849889</v>
      </c>
    </row>
    <row r="71" spans="11:12">
      <c r="K71">
        <v>2065</v>
      </c>
      <c r="L71" s="21">
        <f t="shared" si="14"/>
        <v>558626957.83086205</v>
      </c>
    </row>
    <row r="72" spans="11:12">
      <c r="K72">
        <v>2066</v>
      </c>
      <c r="L72" s="21">
        <f t="shared" si="14"/>
        <v>568617667.82649815</v>
      </c>
    </row>
    <row r="73" spans="11:12">
      <c r="K73">
        <v>2067</v>
      </c>
      <c r="L73" s="21">
        <f t="shared" si="14"/>
        <v>578790194.84076405</v>
      </c>
    </row>
    <row r="74" spans="11:12">
      <c r="K74">
        <v>2068</v>
      </c>
      <c r="L74" s="21">
        <f t="shared" si="14"/>
        <v>589147898.58049893</v>
      </c>
    </row>
    <row r="75" spans="11:12">
      <c r="K75">
        <v>2069</v>
      </c>
      <c r="L75" s="21">
        <f t="shared" si="14"/>
        <v>599694201.6593852</v>
      </c>
    </row>
    <row r="76" spans="11:12">
      <c r="K76">
        <v>2070</v>
      </c>
      <c r="L76" s="21">
        <f t="shared" si="14"/>
        <v>610432590.78916204</v>
      </c>
    </row>
  </sheetData>
  <conditionalFormatting sqref="A2:H16">
    <cfRule type="expression" dxfId="13" priority="7">
      <formula>MOD(ROW(),3)=2</formula>
    </cfRule>
  </conditionalFormatting>
  <conditionalFormatting sqref="A20:H20">
    <cfRule type="expression" dxfId="12" priority="4">
      <formula>MOD(ROW(),3)=2</formula>
    </cfRule>
  </conditionalFormatting>
  <conditionalFormatting sqref="A22:H24">
    <cfRule type="expression" dxfId="11" priority="2">
      <formula>MOD(ROW(),3)=2</formula>
    </cfRule>
  </conditionalFormatting>
  <conditionalFormatting sqref="A21:I21">
    <cfRule type="expression" dxfId="10" priority="1">
      <formula>MOD(ROW(),3)=2</formula>
    </cfRule>
  </conditionalFormatting>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5463-D508-4949-9CCC-A9416A9A349D}">
  <dimension ref="A1:BA11"/>
  <sheetViews>
    <sheetView zoomScale="90" zoomScaleNormal="90" workbookViewId="0">
      <selection activeCell="F2" sqref="F2"/>
    </sheetView>
  </sheetViews>
  <sheetFormatPr defaultColWidth="8.85546875" defaultRowHeight="14.45"/>
  <cols>
    <col min="1" max="1" width="33.5703125" customWidth="1"/>
    <col min="2" max="2" width="21" customWidth="1"/>
    <col min="3" max="3" width="15.140625" customWidth="1"/>
    <col min="4" max="4" width="23.140625" customWidth="1"/>
    <col min="5" max="5" width="22.85546875" customWidth="1"/>
    <col min="6" max="6" width="28.42578125" customWidth="1"/>
    <col min="7" max="7" width="29.42578125" customWidth="1"/>
    <col min="8" max="8" width="21.42578125" customWidth="1"/>
    <col min="9" max="9" width="21.5703125" customWidth="1"/>
    <col min="10" max="10" width="20.42578125" customWidth="1"/>
    <col min="11" max="11" width="22" customWidth="1"/>
    <col min="12" max="12" width="21.42578125" customWidth="1"/>
    <col min="13" max="13" width="23.42578125" customWidth="1"/>
    <col min="14" max="14" width="26" customWidth="1"/>
    <col min="15" max="15" width="22.42578125" customWidth="1"/>
    <col min="16" max="33" width="15.5703125" bestFit="1" customWidth="1"/>
    <col min="34" max="53" width="16.85546875" bestFit="1" customWidth="1"/>
  </cols>
  <sheetData>
    <row r="1" spans="1:53">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c r="AR1">
        <v>2061</v>
      </c>
      <c r="AS1">
        <v>2062</v>
      </c>
      <c r="AT1">
        <v>2063</v>
      </c>
      <c r="AU1">
        <v>2064</v>
      </c>
      <c r="AV1">
        <v>2065</v>
      </c>
      <c r="AW1">
        <v>2066</v>
      </c>
      <c r="AX1">
        <v>2067</v>
      </c>
      <c r="AY1">
        <v>2068</v>
      </c>
      <c r="AZ1">
        <v>2069</v>
      </c>
      <c r="BA1">
        <v>2070</v>
      </c>
    </row>
    <row r="2" spans="1:53">
      <c r="A2" s="22" t="s">
        <v>26</v>
      </c>
      <c r="B2" s="21">
        <v>534828123000</v>
      </c>
      <c r="C2" s="21">
        <v>531771287000</v>
      </c>
      <c r="D2" s="21">
        <f>C2*Inflation!$C$3</f>
        <v>552191304420.80005</v>
      </c>
      <c r="E2" s="21">
        <f>D2*Inflation!$C$4</f>
        <v>563235130509.21606</v>
      </c>
      <c r="F2" s="21">
        <f>E2*Inflation!$C$5</f>
        <v>574499833119.40039</v>
      </c>
      <c r="G2" s="21">
        <f>F2*Inflation!$C$6</f>
        <v>585989829781.78845</v>
      </c>
      <c r="H2" s="21">
        <f>G2*Inflation!$C$7</f>
        <v>597709626377.42419</v>
      </c>
      <c r="I2" s="21">
        <f>H2*Inflation!$C$8</f>
        <v>609663818904.97266</v>
      </c>
      <c r="J2" s="21">
        <f>I2*Inflation!$C$9</f>
        <v>621857095283.07214</v>
      </c>
      <c r="K2" s="21">
        <f>J2*Inflation!$C$10</f>
        <v>634294237188.73364</v>
      </c>
      <c r="L2" s="21">
        <f>K2*Inflation!$C$11</f>
        <v>646980121932.5083</v>
      </c>
      <c r="M2" s="21">
        <f>L2*Inflation!$C$12</f>
        <v>659919724371.15845</v>
      </c>
      <c r="N2" s="21">
        <f>M2*Inflation!$C$13</f>
        <v>673118118858.58167</v>
      </c>
      <c r="O2" s="21">
        <f>N2*Inflation!$C$14</f>
        <v>686580481235.7533</v>
      </c>
      <c r="P2" s="21">
        <f>O2*Inflation!$C$15</f>
        <v>700312090860.46838</v>
      </c>
      <c r="Q2" s="21">
        <f>P2*Inflation!$C$16</f>
        <v>714318332677.67773</v>
      </c>
      <c r="R2" s="21">
        <f>Q2*Inflation!$C$17</f>
        <v>728604699331.23132</v>
      </c>
      <c r="S2" s="21">
        <f>R2*Inflation!$C$18</f>
        <v>743176793317.85596</v>
      </c>
      <c r="T2" s="21">
        <f>S2*Inflation!$C$19</f>
        <v>758040329184.21313</v>
      </c>
      <c r="U2" s="21">
        <f>T2*Inflation!$C$20</f>
        <v>773201135767.89746</v>
      </c>
      <c r="V2" s="21">
        <f>U2*Inflation!$C$21</f>
        <v>788665158483.25537</v>
      </c>
      <c r="W2" s="21">
        <f>V2*Inflation!$C$22</f>
        <v>804438461652.92053</v>
      </c>
      <c r="X2" s="21">
        <f>W2*Inflation!$C$23</f>
        <v>820527230885.979</v>
      </c>
      <c r="Y2" s="21">
        <f>X2*Inflation!$C$24</f>
        <v>836937775503.69861</v>
      </c>
      <c r="Z2" s="21">
        <f>Y2*Inflation!$C$25</f>
        <v>853676531013.77258</v>
      </c>
      <c r="AA2" s="21">
        <f>Z2*Inflation!$C$26</f>
        <v>870750061634.0481</v>
      </c>
      <c r="AB2" s="21">
        <f>AA2*Inflation!$C$27</f>
        <v>888165062866.72913</v>
      </c>
      <c r="AC2" s="21">
        <f>AB2*Inflation!$C$28</f>
        <v>905928364124.06372</v>
      </c>
      <c r="AD2" s="21">
        <f>AC2*Inflation!$C$29</f>
        <v>924046931406.54504</v>
      </c>
      <c r="AE2" s="21">
        <f>AD2*Inflation!$C$30</f>
        <v>942527870034.6759</v>
      </c>
      <c r="AF2" s="21">
        <f>AE2*Inflation!$C$31</f>
        <v>961378427435.36938</v>
      </c>
      <c r="AG2" s="21">
        <f>AF2*Inflation!$C$32</f>
        <v>980605995984.07678</v>
      </c>
      <c r="AH2" s="21">
        <f>AG2*Inflation!$C$33</f>
        <v>1000218115903.7583</v>
      </c>
      <c r="AI2" s="21">
        <f>AH2*Inflation!$C$34</f>
        <v>1020222478221.8335</v>
      </c>
      <c r="AJ2" s="21">
        <f>AI2*Inflation!$C$35</f>
        <v>1040626927786.2701</v>
      </c>
      <c r="AK2" s="21">
        <f>AJ2*Inflation!$C$36</f>
        <v>1061439466341.9956</v>
      </c>
      <c r="AL2" s="21">
        <f>AK2*Inflation!$C$37</f>
        <v>1082668255668.8356</v>
      </c>
      <c r="AM2" s="21">
        <f>AL2*Inflation!$C$38</f>
        <v>1104321620782.2124</v>
      </c>
      <c r="AN2" s="21">
        <f>AM2*Inflation!$C$39</f>
        <v>1126408053197.8567</v>
      </c>
      <c r="AO2" s="21">
        <f>AN2*Inflation!$C$40</f>
        <v>1148936214261.814</v>
      </c>
      <c r="AP2" s="21">
        <f>AO2*Inflation!$C$41</f>
        <v>1171914938547.0503</v>
      </c>
      <c r="AQ2" s="21">
        <f>AP2*Inflation!$C$42</f>
        <v>1195353237317.9912</v>
      </c>
      <c r="AR2" s="21">
        <f>AQ2*Inflation!$C$43</f>
        <v>1219260302064.3511</v>
      </c>
      <c r="AS2" s="21">
        <f>AR2*Inflation!$C$44</f>
        <v>1243645508105.6382</v>
      </c>
      <c r="AT2" s="21">
        <f>AS2*Inflation!$C$45</f>
        <v>1268518418267.751</v>
      </c>
      <c r="AU2" s="21">
        <f>AT2*Inflation!$C$46</f>
        <v>1293888786633.106</v>
      </c>
      <c r="AV2" s="21">
        <f>AU2*Inflation!$C$47</f>
        <v>1319766562365.7681</v>
      </c>
      <c r="AW2" s="21">
        <f>AV2*Inflation!$C$48</f>
        <v>1346161893613.0835</v>
      </c>
      <c r="AX2" s="21">
        <f>AW2*Inflation!$C$49</f>
        <v>1373085131485.3452</v>
      </c>
      <c r="AY2" s="21">
        <f>AX2*Inflation!$C$50</f>
        <v>1400546834115.0522</v>
      </c>
      <c r="AZ2" s="21">
        <f>AY2*Inflation!$C$51</f>
        <v>1428557770797.3533</v>
      </c>
      <c r="BA2" s="21">
        <f>AZ2*Inflation!$C$52</f>
        <v>1457128926213.3003</v>
      </c>
    </row>
    <row r="3" spans="1:53">
      <c r="A3" s="22" t="s">
        <v>27</v>
      </c>
      <c r="B3" s="21">
        <v>223457321000</v>
      </c>
      <c r="C3" s="21">
        <v>222153795000</v>
      </c>
      <c r="D3" s="21">
        <f>C3*Inflation!$C$3</f>
        <v>230684500728</v>
      </c>
      <c r="E3" s="21">
        <f>D3*Inflation!$C$4</f>
        <v>235298190742.56</v>
      </c>
      <c r="F3" s="21">
        <f>E3*Inflation!$C$5</f>
        <v>240004154557.41119</v>
      </c>
      <c r="G3" s="21">
        <f>F3*Inflation!$C$6</f>
        <v>244804237648.55942</v>
      </c>
      <c r="H3" s="21">
        <f>G3*Inflation!$C$7</f>
        <v>249700322401.53061</v>
      </c>
      <c r="I3" s="21">
        <f>H3*Inflation!$C$8</f>
        <v>254694328849.56122</v>
      </c>
      <c r="J3" s="21">
        <f>I3*Inflation!$C$9</f>
        <v>259788215426.55246</v>
      </c>
      <c r="K3" s="21">
        <f>J3*Inflation!$C$10</f>
        <v>264983979735.08353</v>
      </c>
      <c r="L3" s="21">
        <f>K3*Inflation!$C$11</f>
        <v>270283659329.78519</v>
      </c>
      <c r="M3" s="21">
        <f>L3*Inflation!$C$12</f>
        <v>275689332516.38092</v>
      </c>
      <c r="N3" s="21">
        <f>M3*Inflation!$C$13</f>
        <v>281203119166.70856</v>
      </c>
      <c r="O3" s="21">
        <f>N3*Inflation!$C$14</f>
        <v>286827181550.04272</v>
      </c>
      <c r="P3" s="21">
        <f>O3*Inflation!$C$15</f>
        <v>292563725181.04358</v>
      </c>
      <c r="Q3" s="21">
        <f>P3*Inflation!$C$16</f>
        <v>298414999684.66443</v>
      </c>
      <c r="R3" s="21">
        <f>Q3*Inflation!$C$17</f>
        <v>304383299678.35773</v>
      </c>
      <c r="S3" s="21">
        <f>R3*Inflation!$C$18</f>
        <v>310470965671.92487</v>
      </c>
      <c r="T3" s="21">
        <f>S3*Inflation!$C$19</f>
        <v>316680384985.36334</v>
      </c>
      <c r="U3" s="21">
        <f>T3*Inflation!$C$20</f>
        <v>323013992685.07062</v>
      </c>
      <c r="V3" s="21">
        <f>U3*Inflation!$C$21</f>
        <v>329474272538.77203</v>
      </c>
      <c r="W3" s="21">
        <f>V3*Inflation!$C$22</f>
        <v>336063757989.54749</v>
      </c>
      <c r="X3" s="21">
        <f>W3*Inflation!$C$23</f>
        <v>342785033149.33844</v>
      </c>
      <c r="Y3" s="21">
        <f>X3*Inflation!$C$24</f>
        <v>349640733812.3252</v>
      </c>
      <c r="Z3" s="21">
        <f>Y3*Inflation!$C$25</f>
        <v>356633548488.57172</v>
      </c>
      <c r="AA3" s="21">
        <f>Z3*Inflation!$C$26</f>
        <v>363766219458.34314</v>
      </c>
      <c r="AB3" s="21">
        <f>AA3*Inflation!$C$27</f>
        <v>371041543847.51001</v>
      </c>
      <c r="AC3" s="21">
        <f>AB3*Inflation!$C$28</f>
        <v>378462374724.46021</v>
      </c>
      <c r="AD3" s="21">
        <f>AC3*Inflation!$C$29</f>
        <v>386031622218.9494</v>
      </c>
      <c r="AE3" s="21">
        <f>AD3*Inflation!$C$30</f>
        <v>393752254663.32837</v>
      </c>
      <c r="AF3" s="21">
        <f>AE3*Inflation!$C$31</f>
        <v>401627299756.59497</v>
      </c>
      <c r="AG3" s="21">
        <f>AF3*Inflation!$C$32</f>
        <v>409659845751.72687</v>
      </c>
      <c r="AH3" s="21">
        <f>AG3*Inflation!$C$33</f>
        <v>417853042666.76141</v>
      </c>
      <c r="AI3" s="21">
        <f>AH3*Inflation!$C$34</f>
        <v>426210103520.09668</v>
      </c>
      <c r="AJ3" s="21">
        <f>AI3*Inflation!$C$35</f>
        <v>434734305590.4986</v>
      </c>
      <c r="AK3" s="21">
        <f>AJ3*Inflation!$C$36</f>
        <v>443428991702.30859</v>
      </c>
      <c r="AL3" s="21">
        <f>AK3*Inflation!$C$37</f>
        <v>452297571536.3548</v>
      </c>
      <c r="AM3" s="21">
        <f>AL3*Inflation!$C$38</f>
        <v>461343522967.08191</v>
      </c>
      <c r="AN3" s="21">
        <f>AM3*Inflation!$C$39</f>
        <v>470570393426.42358</v>
      </c>
      <c r="AO3" s="21">
        <f>AN3*Inflation!$C$40</f>
        <v>479981801294.95209</v>
      </c>
      <c r="AP3" s="21">
        <f>AO3*Inflation!$C$41</f>
        <v>489581437320.85114</v>
      </c>
      <c r="AQ3" s="21">
        <f>AP3*Inflation!$C$42</f>
        <v>499373066067.26819</v>
      </c>
      <c r="AR3" s="21">
        <f>AQ3*Inflation!$C$43</f>
        <v>509360527388.61359</v>
      </c>
      <c r="AS3" s="21">
        <f>AR3*Inflation!$C$44</f>
        <v>519547737936.38586</v>
      </c>
      <c r="AT3" s="21">
        <f>AS3*Inflation!$C$45</f>
        <v>529938692695.11359</v>
      </c>
      <c r="AU3" s="21">
        <f>AT3*Inflation!$C$46</f>
        <v>540537466549.01587</v>
      </c>
      <c r="AV3" s="21">
        <f>AU3*Inflation!$C$47</f>
        <v>551348215879.99622</v>
      </c>
      <c r="AW3" s="21">
        <f>AV3*Inflation!$C$48</f>
        <v>562375180197.59619</v>
      </c>
      <c r="AX3" s="21">
        <f>AW3*Inflation!$C$49</f>
        <v>573622683801.5481</v>
      </c>
      <c r="AY3" s="21">
        <f>AX3*Inflation!$C$50</f>
        <v>585095137477.5791</v>
      </c>
      <c r="AZ3" s="21">
        <f>AY3*Inflation!$C$51</f>
        <v>596797040227.13074</v>
      </c>
      <c r="BA3" s="21">
        <f>AZ3*Inflation!$C$52</f>
        <v>608732981031.67334</v>
      </c>
    </row>
    <row r="4" spans="1:53">
      <c r="A4" s="22" t="s">
        <v>28</v>
      </c>
      <c r="B4" s="21">
        <v>414066160000</v>
      </c>
      <c r="C4" s="21">
        <v>417708522000</v>
      </c>
      <c r="D4" s="21">
        <f>C4*Inflation!$C$3</f>
        <v>433748529244.79999</v>
      </c>
      <c r="E4" s="21">
        <f>D4*Inflation!$C$4</f>
        <v>442423499829.69598</v>
      </c>
      <c r="F4" s="21">
        <f>E4*Inflation!$C$5</f>
        <v>451271969826.28992</v>
      </c>
      <c r="G4" s="21">
        <f>F4*Inflation!$C$6</f>
        <v>460297409222.81573</v>
      </c>
      <c r="H4" s="21">
        <f>G4*Inflation!$C$7</f>
        <v>469503357407.27203</v>
      </c>
      <c r="I4" s="21">
        <f>H4*Inflation!$C$8</f>
        <v>478893424555.41748</v>
      </c>
      <c r="J4" s="21">
        <f>I4*Inflation!$C$9</f>
        <v>488471293046.52582</v>
      </c>
      <c r="K4" s="21">
        <f>J4*Inflation!$C$10</f>
        <v>498240718907.45636</v>
      </c>
      <c r="L4" s="21">
        <f>K4*Inflation!$C$11</f>
        <v>508205533285.60547</v>
      </c>
      <c r="M4" s="21">
        <f>L4*Inflation!$C$12</f>
        <v>518369643951.31757</v>
      </c>
      <c r="N4" s="21">
        <f>M4*Inflation!$C$13</f>
        <v>528737036830.34393</v>
      </c>
      <c r="O4" s="21">
        <f>N4*Inflation!$C$14</f>
        <v>539311777566.95081</v>
      </c>
      <c r="P4" s="21">
        <f>O4*Inflation!$C$15</f>
        <v>550098013118.28979</v>
      </c>
      <c r="Q4" s="21">
        <f>P4*Inflation!$C$16</f>
        <v>561099973380.65564</v>
      </c>
      <c r="R4" s="21">
        <f>Q4*Inflation!$C$17</f>
        <v>572321972848.2688</v>
      </c>
      <c r="S4" s="21">
        <f>R4*Inflation!$C$18</f>
        <v>583768412305.23413</v>
      </c>
      <c r="T4" s="21">
        <f>S4*Inflation!$C$19</f>
        <v>595443780551.33887</v>
      </c>
      <c r="U4" s="21">
        <f>T4*Inflation!$C$20</f>
        <v>607352656162.3656</v>
      </c>
      <c r="V4" s="21">
        <f>U4*Inflation!$C$21</f>
        <v>619499709285.61292</v>
      </c>
      <c r="W4" s="21">
        <f>V4*Inflation!$C$22</f>
        <v>631889703471.3252</v>
      </c>
      <c r="X4" s="21">
        <f>W4*Inflation!$C$23</f>
        <v>644527497540.75171</v>
      </c>
      <c r="Y4" s="21">
        <f>X4*Inflation!$C$24</f>
        <v>657418047491.56677</v>
      </c>
      <c r="Z4" s="21">
        <f>Y4*Inflation!$C$25</f>
        <v>670566408441.39807</v>
      </c>
      <c r="AA4" s="21">
        <f>Z4*Inflation!$C$26</f>
        <v>683977736610.22607</v>
      </c>
      <c r="AB4" s="21">
        <f>AA4*Inflation!$C$27</f>
        <v>697657291342.43066</v>
      </c>
      <c r="AC4" s="21">
        <f>AB4*Inflation!$C$28</f>
        <v>711610437169.2793</v>
      </c>
      <c r="AD4" s="21">
        <f>AC4*Inflation!$C$29</f>
        <v>725842645912.66492</v>
      </c>
      <c r="AE4" s="21">
        <f>AD4*Inflation!$C$30</f>
        <v>740359498830.91821</v>
      </c>
      <c r="AF4" s="21">
        <f>AE4*Inflation!$C$31</f>
        <v>755166688807.53662</v>
      </c>
      <c r="AG4" s="21">
        <f>AF4*Inflation!$C$32</f>
        <v>770270022583.68738</v>
      </c>
      <c r="AH4" s="21">
        <f>AG4*Inflation!$C$33</f>
        <v>785675423035.36108</v>
      </c>
      <c r="AI4" s="21">
        <f>AH4*Inflation!$C$34</f>
        <v>801388931496.06836</v>
      </c>
      <c r="AJ4" s="21">
        <f>AI4*Inflation!$C$35</f>
        <v>817416710125.98975</v>
      </c>
      <c r="AK4" s="21">
        <f>AJ4*Inflation!$C$36</f>
        <v>833765044328.50952</v>
      </c>
      <c r="AL4" s="21">
        <f>AK4*Inflation!$C$37</f>
        <v>850440345215.07971</v>
      </c>
      <c r="AM4" s="21">
        <f>AL4*Inflation!$C$38</f>
        <v>867449152119.38135</v>
      </c>
      <c r="AN4" s="21">
        <f>AM4*Inflation!$C$39</f>
        <v>884798135161.76904</v>
      </c>
      <c r="AO4" s="21">
        <f>AN4*Inflation!$C$40</f>
        <v>902494097865.00439</v>
      </c>
      <c r="AP4" s="21">
        <f>AO4*Inflation!$C$41</f>
        <v>920543979822.30444</v>
      </c>
      <c r="AQ4" s="21">
        <f>AP4*Inflation!$C$42</f>
        <v>938954859418.75049</v>
      </c>
      <c r="AR4" s="21">
        <f>AQ4*Inflation!$C$43</f>
        <v>957733956607.12549</v>
      </c>
      <c r="AS4" s="21">
        <f>AR4*Inflation!$C$44</f>
        <v>976888635739.26807</v>
      </c>
      <c r="AT4" s="21">
        <f>AS4*Inflation!$C$45</f>
        <v>996426408454.05347</v>
      </c>
      <c r="AU4" s="21">
        <f>AT4*Inflation!$C$46</f>
        <v>1016354936623.1345</v>
      </c>
      <c r="AV4" s="21">
        <f>AU4*Inflation!$C$47</f>
        <v>1036682035355.5973</v>
      </c>
      <c r="AW4" s="21">
        <f>AV4*Inflation!$C$48</f>
        <v>1057415676062.7092</v>
      </c>
      <c r="AX4" s="21">
        <f>AW4*Inflation!$C$49</f>
        <v>1078563989583.9634</v>
      </c>
      <c r="AY4" s="21">
        <f>AX4*Inflation!$C$50</f>
        <v>1100135269375.6426</v>
      </c>
      <c r="AZ4" s="21">
        <f>AY4*Inflation!$C$51</f>
        <v>1122137974763.1555</v>
      </c>
      <c r="BA4" s="21">
        <f>AZ4*Inflation!$C$52</f>
        <v>1144580734258.4187</v>
      </c>
    </row>
    <row r="5" spans="1:53">
      <c r="A5" s="22" t="s">
        <v>29</v>
      </c>
      <c r="B5" s="21">
        <v>46354925000</v>
      </c>
      <c r="C5" s="21">
        <v>45815957000</v>
      </c>
      <c r="D5" s="21">
        <f>C5*Inflation!$C$3</f>
        <v>47575289748.800003</v>
      </c>
      <c r="E5" s="21">
        <f>D5*Inflation!$C$4</f>
        <v>48526795543.776001</v>
      </c>
      <c r="F5" s="21">
        <f>E5*Inflation!$C$5</f>
        <v>49497331454.65152</v>
      </c>
      <c r="G5" s="21">
        <f>F5*Inflation!$C$6</f>
        <v>50487278083.744553</v>
      </c>
      <c r="H5" s="21">
        <f>G5*Inflation!$C$7</f>
        <v>51497023645.419441</v>
      </c>
      <c r="I5" s="21">
        <f>H5*Inflation!$C$8</f>
        <v>52526964118.327827</v>
      </c>
      <c r="J5" s="21">
        <f>I5*Inflation!$C$9</f>
        <v>53577503400.694382</v>
      </c>
      <c r="K5" s="21">
        <f>J5*Inflation!$C$10</f>
        <v>54649053468.708267</v>
      </c>
      <c r="L5" s="21">
        <f>K5*Inflation!$C$11</f>
        <v>55742034538.082436</v>
      </c>
      <c r="M5" s="21">
        <f>L5*Inflation!$C$12</f>
        <v>56856875228.844086</v>
      </c>
      <c r="N5" s="21">
        <f>M5*Inflation!$C$13</f>
        <v>57994012733.420967</v>
      </c>
      <c r="O5" s="21">
        <f>N5*Inflation!$C$14</f>
        <v>59153892988.089386</v>
      </c>
      <c r="P5" s="21">
        <f>O5*Inflation!$C$15</f>
        <v>60336970847.851173</v>
      </c>
      <c r="Q5" s="21">
        <f>P5*Inflation!$C$16</f>
        <v>61543710264.808197</v>
      </c>
      <c r="R5" s="21">
        <f>Q5*Inflation!$C$17</f>
        <v>62774584470.104362</v>
      </c>
      <c r="S5" s="21">
        <f>R5*Inflation!$C$18</f>
        <v>64030076159.506454</v>
      </c>
      <c r="T5" s="21">
        <f>S5*Inflation!$C$19</f>
        <v>65310677682.696587</v>
      </c>
      <c r="U5" s="21">
        <f>T5*Inflation!$C$20</f>
        <v>66616891236.350517</v>
      </c>
      <c r="V5" s="21">
        <f>U5*Inflation!$C$21</f>
        <v>67949229061.07753</v>
      </c>
      <c r="W5" s="21">
        <f>V5*Inflation!$C$22</f>
        <v>69308213642.299088</v>
      </c>
      <c r="X5" s="21">
        <f>W5*Inflation!$C$23</f>
        <v>70694377915.145065</v>
      </c>
      <c r="Y5" s="21">
        <f>X5*Inflation!$C$24</f>
        <v>72108265473.447968</v>
      </c>
      <c r="Z5" s="21">
        <f>Y5*Inflation!$C$25</f>
        <v>73550430782.916931</v>
      </c>
      <c r="AA5" s="21">
        <f>Z5*Inflation!$C$26</f>
        <v>75021439398.575272</v>
      </c>
      <c r="AB5" s="21">
        <f>AA5*Inflation!$C$27</f>
        <v>76521868186.546783</v>
      </c>
      <c r="AC5" s="21">
        <f>AB5*Inflation!$C$28</f>
        <v>78052305550.277725</v>
      </c>
      <c r="AD5" s="21">
        <f>AC5*Inflation!$C$29</f>
        <v>79613351661.283279</v>
      </c>
      <c r="AE5" s="21">
        <f>AD5*Inflation!$C$30</f>
        <v>81205618694.508942</v>
      </c>
      <c r="AF5" s="21">
        <f>AE5*Inflation!$C$31</f>
        <v>82829731068.399124</v>
      </c>
      <c r="AG5" s="21">
        <f>AF5*Inflation!$C$32</f>
        <v>84486325689.767105</v>
      </c>
      <c r="AH5" s="21">
        <f>AG5*Inflation!$C$33</f>
        <v>86176052203.562454</v>
      </c>
      <c r="AI5" s="21">
        <f>AH5*Inflation!$C$34</f>
        <v>87899573247.633698</v>
      </c>
      <c r="AJ5" s="21">
        <f>AI5*Inflation!$C$35</f>
        <v>89657564712.58638</v>
      </c>
      <c r="AK5" s="21">
        <f>AJ5*Inflation!$C$36</f>
        <v>91450716006.838104</v>
      </c>
      <c r="AL5" s="21">
        <f>AK5*Inflation!$C$37</f>
        <v>93279730326.974869</v>
      </c>
      <c r="AM5" s="21">
        <f>AL5*Inflation!$C$38</f>
        <v>95145324933.514374</v>
      </c>
      <c r="AN5" s="21">
        <f>AM5*Inflation!$C$39</f>
        <v>97048231432.184662</v>
      </c>
      <c r="AO5" s="21">
        <f>AN5*Inflation!$C$40</f>
        <v>98989196060.828354</v>
      </c>
      <c r="AP5" s="21">
        <f>AO5*Inflation!$C$41</f>
        <v>100968979982.04492</v>
      </c>
      <c r="AQ5" s="21">
        <f>AP5*Inflation!$C$42</f>
        <v>102988359581.68582</v>
      </c>
      <c r="AR5" s="21">
        <f>AQ5*Inflation!$C$43</f>
        <v>105048126773.31953</v>
      </c>
      <c r="AS5" s="21">
        <f>AR5*Inflation!$C$44</f>
        <v>107149089308.78593</v>
      </c>
      <c r="AT5" s="21">
        <f>AS5*Inflation!$C$45</f>
        <v>109292071094.96165</v>
      </c>
      <c r="AU5" s="21">
        <f>AT5*Inflation!$C$46</f>
        <v>111477912516.86089</v>
      </c>
      <c r="AV5" s="21">
        <f>AU5*Inflation!$C$47</f>
        <v>113707470767.1981</v>
      </c>
      <c r="AW5" s="21">
        <f>AV5*Inflation!$C$48</f>
        <v>115981620182.54207</v>
      </c>
      <c r="AX5" s="21">
        <f>AW5*Inflation!$C$49</f>
        <v>118301252586.19292</v>
      </c>
      <c r="AY5" s="21">
        <f>AX5*Inflation!$C$50</f>
        <v>120667277637.91678</v>
      </c>
      <c r="AZ5" s="21">
        <f>AY5*Inflation!$C$51</f>
        <v>123080623190.67511</v>
      </c>
      <c r="BA5" s="21">
        <f>AZ5*Inflation!$C$52</f>
        <v>125542235654.48862</v>
      </c>
    </row>
    <row r="6" spans="1:53">
      <c r="A6" s="22" t="s">
        <v>30</v>
      </c>
      <c r="B6" s="21">
        <v>68360180000</v>
      </c>
      <c r="C6" s="21">
        <v>69643447000</v>
      </c>
      <c r="D6" s="21">
        <f>C6*Inflation!$C$3</f>
        <v>72317755364.800003</v>
      </c>
      <c r="E6" s="21">
        <f>D6*Inflation!$C$4</f>
        <v>73764110472.096008</v>
      </c>
      <c r="F6" s="21">
        <f>E6*Inflation!$C$5</f>
        <v>75239392681.537933</v>
      </c>
      <c r="G6" s="21">
        <f>F6*Inflation!$C$6</f>
        <v>76744180535.168686</v>
      </c>
      <c r="H6" s="21">
        <f>G6*Inflation!$C$7</f>
        <v>78279064145.872055</v>
      </c>
      <c r="I6" s="21">
        <f>H6*Inflation!$C$8</f>
        <v>79844645428.789505</v>
      </c>
      <c r="J6" s="21">
        <f>I6*Inflation!$C$9</f>
        <v>81441538337.365295</v>
      </c>
      <c r="K6" s="21">
        <f>J6*Inflation!$C$10</f>
        <v>83070369104.11261</v>
      </c>
      <c r="L6" s="21">
        <f>K6*Inflation!$C$11</f>
        <v>84731776486.19487</v>
      </c>
      <c r="M6" s="21">
        <f>L6*Inflation!$C$12</f>
        <v>86426412015.918762</v>
      </c>
      <c r="N6" s="21">
        <f>M6*Inflation!$C$13</f>
        <v>88154940256.237137</v>
      </c>
      <c r="O6" s="21">
        <f>N6*Inflation!$C$14</f>
        <v>89918039061.361877</v>
      </c>
      <c r="P6" s="21">
        <f>O6*Inflation!$C$15</f>
        <v>91716399842.589111</v>
      </c>
      <c r="Q6" s="21">
        <f>P6*Inflation!$C$16</f>
        <v>93550727839.440903</v>
      </c>
      <c r="R6" s="21">
        <f>Q6*Inflation!$C$17</f>
        <v>95421742396.229721</v>
      </c>
      <c r="S6" s="21">
        <f>R6*Inflation!$C$18</f>
        <v>97330177244.154312</v>
      </c>
      <c r="T6" s="21">
        <f>S6*Inflation!$C$19</f>
        <v>99276780789.037399</v>
      </c>
      <c r="U6" s="21">
        <f>T6*Inflation!$C$20</f>
        <v>101262316404.81815</v>
      </c>
      <c r="V6" s="21">
        <f>U6*Inflation!$C$21</f>
        <v>103287562732.91451</v>
      </c>
      <c r="W6" s="21">
        <f>V6*Inflation!$C$22</f>
        <v>105353313987.5728</v>
      </c>
      <c r="X6" s="21">
        <f>W6*Inflation!$C$23</f>
        <v>107460380267.32426</v>
      </c>
      <c r="Y6" s="21">
        <f>X6*Inflation!$C$24</f>
        <v>109609587872.67075</v>
      </c>
      <c r="Z6" s="21">
        <f>Y6*Inflation!$C$25</f>
        <v>111801779630.12416</v>
      </c>
      <c r="AA6" s="21">
        <f>Z6*Inflation!$C$26</f>
        <v>114037815222.72664</v>
      </c>
      <c r="AB6" s="21">
        <f>AA6*Inflation!$C$27</f>
        <v>116318571527.18117</v>
      </c>
      <c r="AC6" s="21">
        <f>AB6*Inflation!$C$28</f>
        <v>118644942957.72479</v>
      </c>
      <c r="AD6" s="21">
        <f>AC6*Inflation!$C$29</f>
        <v>121017841816.87929</v>
      </c>
      <c r="AE6" s="21">
        <f>AD6*Inflation!$C$30</f>
        <v>123438198653.21687</v>
      </c>
      <c r="AF6" s="21">
        <f>AE6*Inflation!$C$31</f>
        <v>125906962626.28122</v>
      </c>
      <c r="AG6" s="21">
        <f>AF6*Inflation!$C$32</f>
        <v>128425101878.80684</v>
      </c>
      <c r="AH6" s="21">
        <f>AG6*Inflation!$C$33</f>
        <v>130993603916.38298</v>
      </c>
      <c r="AI6" s="21">
        <f>AH6*Inflation!$C$34</f>
        <v>133613475994.71065</v>
      </c>
      <c r="AJ6" s="21">
        <f>AI6*Inflation!$C$35</f>
        <v>136285745514.60486</v>
      </c>
      <c r="AK6" s="21">
        <f>AJ6*Inflation!$C$36</f>
        <v>139011460424.89697</v>
      </c>
      <c r="AL6" s="21">
        <f>AK6*Inflation!$C$37</f>
        <v>141791689633.39493</v>
      </c>
      <c r="AM6" s="21">
        <f>AL6*Inflation!$C$38</f>
        <v>144627523426.06284</v>
      </c>
      <c r="AN6" s="21">
        <f>AM6*Inflation!$C$39</f>
        <v>147520073894.58411</v>
      </c>
      <c r="AO6" s="21">
        <f>AN6*Inflation!$C$40</f>
        <v>150470475372.4758</v>
      </c>
      <c r="AP6" s="21">
        <f>AO6*Inflation!$C$41</f>
        <v>153479884879.92532</v>
      </c>
      <c r="AQ6" s="21">
        <f>AP6*Inflation!$C$42</f>
        <v>156549482577.52383</v>
      </c>
      <c r="AR6" s="21">
        <f>AQ6*Inflation!$C$43</f>
        <v>159680472229.07431</v>
      </c>
      <c r="AS6" s="21">
        <f>AR6*Inflation!$C$44</f>
        <v>162874081673.65579</v>
      </c>
      <c r="AT6" s="21">
        <f>AS6*Inflation!$C$45</f>
        <v>166131563307.12891</v>
      </c>
      <c r="AU6" s="21">
        <f>AT6*Inflation!$C$46</f>
        <v>169454194573.27148</v>
      </c>
      <c r="AV6" s="21">
        <f>AU6*Inflation!$C$47</f>
        <v>172843278464.73691</v>
      </c>
      <c r="AW6" s="21">
        <f>AV6*Inflation!$C$48</f>
        <v>176300144034.03165</v>
      </c>
      <c r="AX6" s="21">
        <f>AW6*Inflation!$C$49</f>
        <v>179826146914.71228</v>
      </c>
      <c r="AY6" s="21">
        <f>AX6*Inflation!$C$50</f>
        <v>183422669853.00653</v>
      </c>
      <c r="AZ6" s="21">
        <f>AY6*Inflation!$C$51</f>
        <v>187091123250.06665</v>
      </c>
      <c r="BA6" s="21">
        <f>AZ6*Inflation!$C$52</f>
        <v>190832945715.06799</v>
      </c>
    </row>
    <row r="7" spans="1:53">
      <c r="A7" s="22" t="s">
        <v>31</v>
      </c>
      <c r="B7" s="21">
        <v>9766147000</v>
      </c>
      <c r="C7" s="21">
        <v>9845914000</v>
      </c>
      <c r="D7" s="21">
        <f>C7*Inflation!$C$3</f>
        <v>10223997097.6</v>
      </c>
      <c r="E7" s="21">
        <f>D7*Inflation!$C$4</f>
        <v>10428477039.552</v>
      </c>
      <c r="F7" s="21">
        <f>E7*Inflation!$C$5</f>
        <v>10637046580.34304</v>
      </c>
      <c r="G7" s="21">
        <f>F7*Inflation!$C$6</f>
        <v>10849787511.949902</v>
      </c>
      <c r="H7" s="21">
        <f>G7*Inflation!$C$7</f>
        <v>11066783262.1889</v>
      </c>
      <c r="I7" s="21">
        <f>H7*Inflation!$C$8</f>
        <v>11288118927.432678</v>
      </c>
      <c r="J7" s="21">
        <f>I7*Inflation!$C$9</f>
        <v>11513881305.981333</v>
      </c>
      <c r="K7" s="21">
        <f>J7*Inflation!$C$10</f>
        <v>11744158932.10096</v>
      </c>
      <c r="L7" s="21">
        <f>K7*Inflation!$C$11</f>
        <v>11979042110.742979</v>
      </c>
      <c r="M7" s="21">
        <f>L7*Inflation!$C$12</f>
        <v>12218622952.957838</v>
      </c>
      <c r="N7" s="21">
        <f>M7*Inflation!$C$13</f>
        <v>12462995412.016994</v>
      </c>
      <c r="O7" s="21">
        <f>N7*Inflation!$C$14</f>
        <v>12712255320.257334</v>
      </c>
      <c r="P7" s="21">
        <f>O7*Inflation!$C$15</f>
        <v>12966500426.662481</v>
      </c>
      <c r="Q7" s="21">
        <f>P7*Inflation!$C$16</f>
        <v>13225830435.195732</v>
      </c>
      <c r="R7" s="21">
        <f>Q7*Inflation!$C$17</f>
        <v>13490347043.899647</v>
      </c>
      <c r="S7" s="21">
        <f>R7*Inflation!$C$18</f>
        <v>13760153984.777639</v>
      </c>
      <c r="T7" s="21">
        <f>S7*Inflation!$C$19</f>
        <v>14035357064.473192</v>
      </c>
      <c r="U7" s="21">
        <f>T7*Inflation!$C$20</f>
        <v>14316064205.762657</v>
      </c>
      <c r="V7" s="21">
        <f>U7*Inflation!$C$21</f>
        <v>14602385489.877911</v>
      </c>
      <c r="W7" s="21">
        <f>V7*Inflation!$C$22</f>
        <v>14894433199.675468</v>
      </c>
      <c r="X7" s="21">
        <f>W7*Inflation!$C$23</f>
        <v>15192321863.668978</v>
      </c>
      <c r="Y7" s="21">
        <f>X7*Inflation!$C$24</f>
        <v>15496168300.942358</v>
      </c>
      <c r="Z7" s="21">
        <f>Y7*Inflation!$C$25</f>
        <v>15806091666.961205</v>
      </c>
      <c r="AA7" s="21">
        <f>Z7*Inflation!$C$26</f>
        <v>16122213500.300428</v>
      </c>
      <c r="AB7" s="21">
        <f>AA7*Inflation!$C$27</f>
        <v>16444657770.306437</v>
      </c>
      <c r="AC7" s="21">
        <f>AB7*Inflation!$C$28</f>
        <v>16773550925.712566</v>
      </c>
      <c r="AD7" s="21">
        <f>AC7*Inflation!$C$29</f>
        <v>17109021944.226818</v>
      </c>
      <c r="AE7" s="21">
        <f>AD7*Inflation!$C$30</f>
        <v>17451202383.111355</v>
      </c>
      <c r="AF7" s="21">
        <f>AE7*Inflation!$C$31</f>
        <v>17800226430.773582</v>
      </c>
      <c r="AG7" s="21">
        <f>AF7*Inflation!$C$32</f>
        <v>18156230959.389053</v>
      </c>
      <c r="AH7" s="21">
        <f>AG7*Inflation!$C$33</f>
        <v>18519355578.576836</v>
      </c>
      <c r="AI7" s="21">
        <f>AH7*Inflation!$C$34</f>
        <v>18889742690.148373</v>
      </c>
      <c r="AJ7" s="21">
        <f>AI7*Inflation!$C$35</f>
        <v>19267537543.95134</v>
      </c>
      <c r="AK7" s="21">
        <f>AJ7*Inflation!$C$36</f>
        <v>19652888294.830368</v>
      </c>
      <c r="AL7" s="21">
        <f>AK7*Inflation!$C$37</f>
        <v>20045946060.726974</v>
      </c>
      <c r="AM7" s="21">
        <f>AL7*Inflation!$C$38</f>
        <v>20446864981.941513</v>
      </c>
      <c r="AN7" s="21">
        <f>AM7*Inflation!$C$39</f>
        <v>20855802281.580345</v>
      </c>
      <c r="AO7" s="21">
        <f>AN7*Inflation!$C$40</f>
        <v>21272918327.211952</v>
      </c>
      <c r="AP7" s="21">
        <f>AO7*Inflation!$C$41</f>
        <v>21698376693.756191</v>
      </c>
      <c r="AQ7" s="21">
        <f>AP7*Inflation!$C$42</f>
        <v>22132344227.631317</v>
      </c>
      <c r="AR7" s="21">
        <f>AQ7*Inflation!$C$43</f>
        <v>22574991112.183945</v>
      </c>
      <c r="AS7" s="21">
        <f>AR7*Inflation!$C$44</f>
        <v>23026490934.427624</v>
      </c>
      <c r="AT7" s="21">
        <f>AS7*Inflation!$C$45</f>
        <v>23487020753.116177</v>
      </c>
      <c r="AU7" s="21">
        <f>AT7*Inflation!$C$46</f>
        <v>23956761168.178501</v>
      </c>
      <c r="AV7" s="21">
        <f>AU7*Inflation!$C$47</f>
        <v>24435896391.542072</v>
      </c>
      <c r="AW7" s="21">
        <f>AV7*Inflation!$C$48</f>
        <v>24924614319.372913</v>
      </c>
      <c r="AX7" s="21">
        <f>AW7*Inflation!$C$49</f>
        <v>25423106605.760372</v>
      </c>
      <c r="AY7" s="21">
        <f>AX7*Inflation!$C$50</f>
        <v>25931568737.87558</v>
      </c>
      <c r="AZ7" s="21">
        <f>AY7*Inflation!$C$51</f>
        <v>26450200112.633091</v>
      </c>
      <c r="BA7" s="21">
        <f>AZ7*Inflation!$C$52</f>
        <v>26979204114.885754</v>
      </c>
    </row>
    <row r="8" spans="1:53">
      <c r="A8" s="22" t="s">
        <v>38</v>
      </c>
      <c r="B8" s="21">
        <f>SUM(B2:B7)</f>
        <v>1296832856000</v>
      </c>
      <c r="C8" s="21">
        <f>SUM(C2:C7)</f>
        <v>1296938922000</v>
      </c>
      <c r="D8" s="21">
        <f>C8*Inflation!$C$3</f>
        <v>1346741376604.8</v>
      </c>
      <c r="E8" s="21">
        <f>D8*Inflation!$C$4</f>
        <v>1373676204136.896</v>
      </c>
      <c r="F8" s="21">
        <f>E8*Inflation!$C$5</f>
        <v>1401149728219.634</v>
      </c>
      <c r="G8" s="21">
        <f>F8*Inflation!$C$6</f>
        <v>1429172722784.0269</v>
      </c>
      <c r="H8" s="21">
        <f>G8*Inflation!$C$7</f>
        <v>1457756177239.7075</v>
      </c>
      <c r="I8" s="21">
        <f>H8*Inflation!$C$8</f>
        <v>1486911300784.5017</v>
      </c>
      <c r="J8" s="21">
        <f>I8*Inflation!$C$9</f>
        <v>1516649526800.1917</v>
      </c>
      <c r="K8" s="21">
        <f>J8*Inflation!$C$10</f>
        <v>1546982517336.1956</v>
      </c>
      <c r="L8" s="21">
        <f>K8*Inflation!$C$11</f>
        <v>1577922167682.9194</v>
      </c>
      <c r="M8" s="21">
        <f>L8*Inflation!$C$12</f>
        <v>1609480611036.5779</v>
      </c>
      <c r="N8" s="21">
        <f>M8*Inflation!$C$13</f>
        <v>1641670223257.3096</v>
      </c>
      <c r="O8" s="21">
        <f>N8*Inflation!$C$14</f>
        <v>1674503627722.4558</v>
      </c>
      <c r="P8" s="21">
        <f>O8*Inflation!$C$15</f>
        <v>1707993700276.905</v>
      </c>
      <c r="Q8" s="21">
        <f>P8*Inflation!$C$16</f>
        <v>1742153574282.4431</v>
      </c>
      <c r="R8" s="21">
        <f>Q8*Inflation!$C$17</f>
        <v>1776996645768.092</v>
      </c>
      <c r="S8" s="21">
        <f>R8*Inflation!$C$18</f>
        <v>1812536578683.4539</v>
      </c>
      <c r="T8" s="21">
        <f>S8*Inflation!$C$19</f>
        <v>1848787310257.123</v>
      </c>
      <c r="U8" s="21">
        <f>T8*Inflation!$C$20</f>
        <v>1885763056462.2656</v>
      </c>
      <c r="V8" s="21">
        <f>U8*Inflation!$C$21</f>
        <v>1923478317591.511</v>
      </c>
      <c r="W8" s="21">
        <f>V8*Inflation!$C$22</f>
        <v>1961947883943.3413</v>
      </c>
      <c r="X8" s="21">
        <f>W8*Inflation!$C$23</f>
        <v>2001186841622.2083</v>
      </c>
      <c r="Y8" s="21">
        <f>X8*Inflation!$C$24</f>
        <v>2041210578454.6523</v>
      </c>
      <c r="Z8" s="21">
        <f>Y8*Inflation!$C$25</f>
        <v>2082034790023.7454</v>
      </c>
      <c r="AA8" s="21">
        <f>Z8*Inflation!$C$26</f>
        <v>2123675485824.2202</v>
      </c>
      <c r="AB8" s="21">
        <f>AA8*Inflation!$C$27</f>
        <v>2166148995540.7046</v>
      </c>
      <c r="AC8" s="21">
        <f>AB8*Inflation!$C$28</f>
        <v>2209471975451.5186</v>
      </c>
      <c r="AD8" s="21">
        <f>AC8*Inflation!$C$29</f>
        <v>2253661414960.5488</v>
      </c>
      <c r="AE8" s="21">
        <f>AD8*Inflation!$C$30</f>
        <v>2298734643259.7598</v>
      </c>
      <c r="AF8" s="21">
        <f>AE8*Inflation!$C$31</f>
        <v>2344709336124.9551</v>
      </c>
      <c r="AG8" s="21">
        <f>AF8*Inflation!$C$32</f>
        <v>2391603522847.4541</v>
      </c>
      <c r="AH8" s="21">
        <f>AG8*Inflation!$C$33</f>
        <v>2439435593304.4033</v>
      </c>
      <c r="AI8" s="21">
        <f>AH8*Inflation!$C$34</f>
        <v>2488224305170.4912</v>
      </c>
      <c r="AJ8" s="21">
        <f>AI8*Inflation!$C$35</f>
        <v>2537988791273.9009</v>
      </c>
      <c r="AK8" s="21">
        <f>AJ8*Inflation!$C$36</f>
        <v>2588748567099.3789</v>
      </c>
      <c r="AL8" s="21">
        <f>AK8*Inflation!$C$37</f>
        <v>2640523538441.3667</v>
      </c>
      <c r="AM8" s="21">
        <f>AL8*Inflation!$C$38</f>
        <v>2693334009210.1938</v>
      </c>
      <c r="AN8" s="21">
        <f>AM8*Inflation!$C$39</f>
        <v>2747200689394.3979</v>
      </c>
      <c r="AO8" s="21">
        <f>AN8*Inflation!$C$40</f>
        <v>2802144703182.2861</v>
      </c>
      <c r="AP8" s="21">
        <f>AO8*Inflation!$C$41</f>
        <v>2858187597245.9321</v>
      </c>
      <c r="AQ8" s="21">
        <f>AP8*Inflation!$C$42</f>
        <v>2915351349190.8506</v>
      </c>
      <c r="AR8" s="21">
        <f>AQ8*Inflation!$C$43</f>
        <v>2973658376174.6675</v>
      </c>
      <c r="AS8" s="21">
        <f>AR8*Inflation!$C$44</f>
        <v>3033131543698.1606</v>
      </c>
      <c r="AT8" s="21">
        <f>AS8*Inflation!$C$45</f>
        <v>3093794174572.124</v>
      </c>
      <c r="AU8" s="21">
        <f>AT8*Inflation!$C$46</f>
        <v>3155670058063.5664</v>
      </c>
      <c r="AV8" s="21">
        <f>AU8*Inflation!$C$47</f>
        <v>3218783459224.8379</v>
      </c>
      <c r="AW8" s="21">
        <f>AV8*Inflation!$C$48</f>
        <v>3283159128409.3345</v>
      </c>
      <c r="AX8" s="21">
        <f>AW8*Inflation!$C$49</f>
        <v>3348822310977.521</v>
      </c>
      <c r="AY8" s="21">
        <f>AX8*Inflation!$C$50</f>
        <v>3415798757197.0713</v>
      </c>
      <c r="AZ8" s="21">
        <f>AY8*Inflation!$C$51</f>
        <v>3484114732341.0127</v>
      </c>
      <c r="BA8" s="21">
        <f>AZ8*Inflation!$C$52</f>
        <v>3553797026987.833</v>
      </c>
    </row>
    <row r="10" spans="1:53">
      <c r="A10" s="22" t="s">
        <v>237</v>
      </c>
      <c r="B10" s="84" t="s">
        <v>159</v>
      </c>
      <c r="C10" s="84" t="s">
        <v>159</v>
      </c>
      <c r="D10" s="21">
        <f>'Expected Property Value'!M24</f>
        <v>0</v>
      </c>
      <c r="E10" s="21">
        <f>'Expected Property Value'!N24</f>
        <v>661299228.46287549</v>
      </c>
      <c r="F10" s="21">
        <f>'Expected Property Value'!O24</f>
        <v>671445386.78937662</v>
      </c>
      <c r="G10" s="21">
        <f>'Expected Property Value'!P24</f>
        <v>681756550.70588207</v>
      </c>
      <c r="H10" s="21">
        <f>'Expected Property Value'!Q24</f>
        <v>692235533.74785578</v>
      </c>
      <c r="I10" s="21">
        <f>'Expected Property Value'!R24</f>
        <v>281029427.19233835</v>
      </c>
      <c r="J10" s="21">
        <f>'Expected Property Value'!S24</f>
        <v>285993419.86566269</v>
      </c>
      <c r="K10" s="21">
        <f>'Expected Property Value'!T24</f>
        <v>291046749.8750031</v>
      </c>
      <c r="L10" s="21">
        <f>'Expected Property Value'!U24</f>
        <v>296191051.91154265</v>
      </c>
      <c r="M10" s="21">
        <f>'Expected Property Value'!V24</f>
        <v>301427991.01419437</v>
      </c>
      <c r="N10" s="21">
        <f>'Expected Property Value'!W24</f>
        <v>306759263.14007556</v>
      </c>
      <c r="O10" s="21">
        <f>'Expected Property Value'!X24</f>
        <v>312186595.7458204</v>
      </c>
      <c r="P10" s="21">
        <f>'Expected Property Value'!Y24</f>
        <v>317711748.37993926</v>
      </c>
      <c r="Q10" s="21">
        <f>'Expected Property Value'!Z24</f>
        <v>323336513.28643543</v>
      </c>
      <c r="R10" s="21">
        <f>'Expected Property Value'!AA24</f>
        <v>329062716.01989585</v>
      </c>
      <c r="S10" s="21">
        <f>'Expected Property Value'!AB24</f>
        <v>334892216.07227635</v>
      </c>
      <c r="T10" s="21">
        <f>'Expected Property Value'!AC24</f>
        <v>340826907.51160413</v>
      </c>
      <c r="U10" s="21">
        <f>'Expected Property Value'!AD24</f>
        <v>346868719.6328277</v>
      </c>
      <c r="V10" s="21">
        <f>'Expected Property Value'!AE24</f>
        <v>353019617.6210466</v>
      </c>
      <c r="W10" s="21">
        <f>'Expected Property Value'!AF24</f>
        <v>359281603.22735876</v>
      </c>
      <c r="X10" s="21">
        <f>'Expected Property Value'!AG24</f>
        <v>365656715.45756733</v>
      </c>
      <c r="Y10" s="21">
        <f>'Expected Property Value'!AH24</f>
        <v>372147031.27399355</v>
      </c>
      <c r="Z10" s="21">
        <f>'Expected Property Value'!AI24</f>
        <v>378754666.31064868</v>
      </c>
      <c r="AA10" s="21">
        <f>'Expected Property Value'!AJ24</f>
        <v>385481775.60201973</v>
      </c>
      <c r="AB10" s="21">
        <f>'Expected Property Value'!AK24</f>
        <v>392330554.32573116</v>
      </c>
      <c r="AC10" s="21">
        <f>'Expected Property Value'!AL24</f>
        <v>399303238.55934936</v>
      </c>
      <c r="AD10" s="21">
        <f>'Expected Property Value'!AM24</f>
        <v>406402106.05160171</v>
      </c>
      <c r="AE10" s="21">
        <f>'Expected Property Value'!AN24</f>
        <v>413629477.00828481</v>
      </c>
      <c r="AF10" s="21">
        <f>'Expected Property Value'!AO24</f>
        <v>420987714.8931489</v>
      </c>
      <c r="AG10" s="21">
        <f>'Expected Property Value'!AP24</f>
        <v>428479227.24404013</v>
      </c>
      <c r="AH10" s="21">
        <f>'Expected Property Value'!AQ24</f>
        <v>436106466.50459993</v>
      </c>
      <c r="AI10" s="21">
        <f>'Expected Property Value'!AR24</f>
        <v>443871930.87181532</v>
      </c>
      <c r="AJ10" s="21">
        <f>'Expected Property Value'!AS24</f>
        <v>451778165.15972906</v>
      </c>
      <c r="AK10" s="21">
        <f>'Expected Property Value'!AT24</f>
        <v>459827761.6796174</v>
      </c>
      <c r="AL10" s="21">
        <f>'Expected Property Value'!AU24</f>
        <v>468023361.13695347</v>
      </c>
      <c r="AM10" s="21">
        <f>'Expected Property Value'!AV24</f>
        <v>476367653.54547894</v>
      </c>
      <c r="AN10" s="21">
        <f>'Expected Property Value'!AW24</f>
        <v>484863379.15871245</v>
      </c>
      <c r="AO10" s="21">
        <f>'Expected Property Value'!AX24</f>
        <v>493513329.41923106</v>
      </c>
      <c r="AP10" s="21">
        <f>'Expected Property Value'!AY24</f>
        <v>502320347.92606664</v>
      </c>
      <c r="AQ10" s="21">
        <f>'Expected Property Value'!AZ24</f>
        <v>511287331.42056394</v>
      </c>
      <c r="AR10" s="21">
        <f>'Expected Property Value'!BA24</f>
        <v>520417230.79105878</v>
      </c>
      <c r="AS10" s="21">
        <f>'Expected Property Value'!BB24</f>
        <v>529713052.09673572</v>
      </c>
      <c r="AT10" s="21">
        <f>'Expected Property Value'!BC24</f>
        <v>539177857.61103535</v>
      </c>
      <c r="AU10" s="21">
        <f>'Expected Property Value'!BD24</f>
        <v>548814766.8849889</v>
      </c>
      <c r="AV10" s="21">
        <f>'Expected Property Value'!BE24</f>
        <v>558626957.83086205</v>
      </c>
      <c r="AW10" s="21">
        <f>'Expected Property Value'!BF24</f>
        <v>568617667.82649815</v>
      </c>
      <c r="AX10" s="21">
        <f>'Expected Property Value'!BG24</f>
        <v>578790194.84076405</v>
      </c>
      <c r="AY10" s="21">
        <f>'Expected Property Value'!BH24</f>
        <v>589147898.58049893</v>
      </c>
      <c r="AZ10" s="21">
        <f>'Expected Property Value'!BI24</f>
        <v>599694201.6593852</v>
      </c>
      <c r="BA10" s="21">
        <f>'Expected Property Value'!BJ24</f>
        <v>610432590.78916204</v>
      </c>
    </row>
    <row r="11" spans="1:53">
      <c r="A11" s="22" t="s">
        <v>238</v>
      </c>
      <c r="B11" s="84" t="s">
        <v>159</v>
      </c>
      <c r="C11" s="84" t="s">
        <v>159</v>
      </c>
      <c r="D11">
        <f>D10/D8</f>
        <v>0</v>
      </c>
      <c r="E11">
        <f t="shared" ref="E11:BA11" si="0">E10/E8</f>
        <v>4.8140837445632322E-4</v>
      </c>
      <c r="F11">
        <f t="shared" si="0"/>
        <v>4.7921030370005234E-4</v>
      </c>
      <c r="G11">
        <f t="shared" si="0"/>
        <v>4.7702880123392019E-4</v>
      </c>
      <c r="H11">
        <f t="shared" si="0"/>
        <v>4.7486372862340983E-4</v>
      </c>
      <c r="I11">
        <f t="shared" si="0"/>
        <v>1.8900214629081496E-4</v>
      </c>
      <c r="J11">
        <f t="shared" si="0"/>
        <v>1.8856922104413143E-4</v>
      </c>
      <c r="K11">
        <f t="shared" si="0"/>
        <v>1.8813835748846528E-4</v>
      </c>
      <c r="L11">
        <f t="shared" si="0"/>
        <v>1.8770954485447199E-4</v>
      </c>
      <c r="M11">
        <f t="shared" si="0"/>
        <v>1.8728277243430799E-4</v>
      </c>
      <c r="N11">
        <f t="shared" si="0"/>
        <v>1.8685802958125238E-4</v>
      </c>
      <c r="O11">
        <f t="shared" si="0"/>
        <v>1.8643530570933134E-4</v>
      </c>
      <c r="P11">
        <f t="shared" si="0"/>
        <v>1.8601459029294481E-4</v>
      </c>
      <c r="Q11">
        <f t="shared" si="0"/>
        <v>1.8559587286649573E-4</v>
      </c>
      <c r="R11">
        <f t="shared" si="0"/>
        <v>1.8517914302402142E-4</v>
      </c>
      <c r="S11">
        <f t="shared" si="0"/>
        <v>1.8476439041882796E-4</v>
      </c>
      <c r="T11">
        <f t="shared" si="0"/>
        <v>1.843516047631261E-4</v>
      </c>
      <c r="U11">
        <f t="shared" si="0"/>
        <v>1.8394077582767015E-4</v>
      </c>
      <c r="V11">
        <f t="shared" si="0"/>
        <v>1.83531893441399E-4</v>
      </c>
      <c r="W11">
        <f t="shared" si="0"/>
        <v>1.8312494749107941E-4</v>
      </c>
      <c r="X11">
        <f t="shared" si="0"/>
        <v>1.8271992792095193E-4</v>
      </c>
      <c r="Y11">
        <f t="shared" si="0"/>
        <v>1.8231682473237839E-4</v>
      </c>
      <c r="Z11">
        <f t="shared" si="0"/>
        <v>1.8191562798349254E-4</v>
      </c>
      <c r="AA11">
        <f t="shared" si="0"/>
        <v>1.8151632778885249E-4</v>
      </c>
      <c r="AB11">
        <f t="shared" si="0"/>
        <v>1.8111891431909526E-4</v>
      </c>
      <c r="AC11">
        <f t="shared" si="0"/>
        <v>1.8072337780059391E-4</v>
      </c>
      <c r="AD11">
        <f t="shared" si="0"/>
        <v>1.803297085151169E-4</v>
      </c>
      <c r="AE11">
        <f t="shared" si="0"/>
        <v>1.7993789679948899E-4</v>
      </c>
      <c r="AF11">
        <f t="shared" si="0"/>
        <v>1.7954793304525549E-4</v>
      </c>
      <c r="AG11">
        <f t="shared" si="0"/>
        <v>1.7915980769834744E-4</v>
      </c>
      <c r="AH11">
        <f t="shared" si="0"/>
        <v>1.7877351125874987E-4</v>
      </c>
      <c r="AI11">
        <f t="shared" si="0"/>
        <v>1.7838903428017176E-4</v>
      </c>
      <c r="AJ11">
        <f t="shared" si="0"/>
        <v>1.780063673697182E-4</v>
      </c>
      <c r="AK11">
        <f t="shared" si="0"/>
        <v>1.7762550118756481E-4</v>
      </c>
      <c r="AL11">
        <f t="shared" si="0"/>
        <v>1.7724642644663402E-4</v>
      </c>
      <c r="AM11">
        <f t="shared" si="0"/>
        <v>1.7686913391227376E-4</v>
      </c>
      <c r="AN11">
        <f t="shared" si="0"/>
        <v>1.7649361440193775E-4</v>
      </c>
      <c r="AO11">
        <f t="shared" si="0"/>
        <v>1.7611985878486836E-4</v>
      </c>
      <c r="AP11">
        <f t="shared" si="0"/>
        <v>1.7574785798178124E-4</v>
      </c>
      <c r="AQ11">
        <f t="shared" si="0"/>
        <v>1.7537760296455198E-4</v>
      </c>
      <c r="AR11">
        <f t="shared" si="0"/>
        <v>1.7500908475590485E-4</v>
      </c>
      <c r="AS11">
        <f t="shared" si="0"/>
        <v>1.746422944291036E-4</v>
      </c>
      <c r="AT11">
        <f t="shared" si="0"/>
        <v>1.7427722310764398E-4</v>
      </c>
      <c r="AU11">
        <f t="shared" si="0"/>
        <v>1.7391386196494876E-4</v>
      </c>
      <c r="AV11">
        <f t="shared" si="0"/>
        <v>1.7355220222406423E-4</v>
      </c>
      <c r="AW11">
        <f t="shared" si="0"/>
        <v>1.7319223515735866E-4</v>
      </c>
      <c r="AX11">
        <f t="shared" si="0"/>
        <v>1.7283395208622318E-4</v>
      </c>
      <c r="AY11">
        <f t="shared" si="0"/>
        <v>1.7247734438077396E-4</v>
      </c>
      <c r="AZ11">
        <f t="shared" si="0"/>
        <v>1.721224034595567E-4</v>
      </c>
      <c r="BA11">
        <f t="shared" si="0"/>
        <v>1.7176912078925322E-4</v>
      </c>
    </row>
  </sheetData>
  <conditionalFormatting sqref="B1:C1">
    <cfRule type="expression" dxfId="9" priority="1">
      <formula>MOD(ROW(),3)=2</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9DF3-D4D8-EC40-AF06-E6571DD92814}">
  <dimension ref="B1:M56"/>
  <sheetViews>
    <sheetView zoomScale="114" workbookViewId="0">
      <selection activeCell="D9" sqref="D9"/>
    </sheetView>
  </sheetViews>
  <sheetFormatPr defaultColWidth="11.42578125" defaultRowHeight="14.45"/>
  <cols>
    <col min="2" max="2" width="13.42578125" customWidth="1"/>
    <col min="3" max="3" width="35.42578125" customWidth="1"/>
    <col min="4" max="4" width="26.140625" customWidth="1"/>
    <col min="5" max="5" width="28.42578125" customWidth="1"/>
    <col min="6" max="6" width="17.42578125" customWidth="1"/>
    <col min="7" max="7" width="16.7109375" customWidth="1"/>
    <col min="8" max="8" width="18.85546875" customWidth="1"/>
  </cols>
  <sheetData>
    <row r="1" spans="2:13">
      <c r="B1" s="153"/>
      <c r="C1" s="154" t="s">
        <v>26</v>
      </c>
      <c r="D1" s="154" t="s">
        <v>27</v>
      </c>
      <c r="E1" s="154" t="s">
        <v>28</v>
      </c>
      <c r="F1" s="154" t="s">
        <v>29</v>
      </c>
      <c r="G1" s="154" t="s">
        <v>30</v>
      </c>
      <c r="H1" s="154" t="s">
        <v>31</v>
      </c>
    </row>
    <row r="2" spans="2:13">
      <c r="B2" s="153"/>
      <c r="C2" s="154"/>
      <c r="D2" s="154"/>
      <c r="E2" s="154"/>
      <c r="F2" s="154"/>
      <c r="G2" s="154"/>
      <c r="H2" s="154"/>
    </row>
    <row r="3" spans="2:13">
      <c r="B3" s="167" t="s">
        <v>239</v>
      </c>
      <c r="C3" s="155">
        <v>531771287000</v>
      </c>
      <c r="D3" s="155">
        <v>222153795000</v>
      </c>
      <c r="E3" s="155">
        <v>417708522000</v>
      </c>
      <c r="F3" s="155">
        <v>45815957000</v>
      </c>
      <c r="G3" s="155">
        <v>69643447000</v>
      </c>
      <c r="H3" s="155">
        <v>9845914000</v>
      </c>
    </row>
    <row r="4" spans="2:13">
      <c r="B4" s="167"/>
      <c r="C4" s="155"/>
      <c r="D4" s="155"/>
      <c r="E4" s="155"/>
      <c r="F4" s="155"/>
      <c r="G4" s="155"/>
      <c r="H4" s="155"/>
      <c r="J4" s="198" t="s">
        <v>172</v>
      </c>
      <c r="K4" s="198"/>
      <c r="L4" s="198"/>
      <c r="M4" s="198"/>
    </row>
    <row r="5" spans="2:13">
      <c r="C5" s="80" t="s">
        <v>142</v>
      </c>
      <c r="D5" s="80" t="s">
        <v>143</v>
      </c>
      <c r="E5" s="80" t="s">
        <v>144</v>
      </c>
      <c r="F5" s="80" t="s">
        <v>145</v>
      </c>
      <c r="H5" s="80" t="s">
        <v>173</v>
      </c>
      <c r="J5" s="80" t="s">
        <v>142</v>
      </c>
      <c r="K5" s="80" t="s">
        <v>143</v>
      </c>
      <c r="L5" s="80" t="s">
        <v>144</v>
      </c>
      <c r="M5" s="80" t="s">
        <v>145</v>
      </c>
    </row>
    <row r="6" spans="2:13">
      <c r="B6" s="62">
        <v>2020</v>
      </c>
      <c r="H6" s="39">
        <f>SUM(C3:H3)</f>
        <v>1296938922000</v>
      </c>
      <c r="J6" s="182">
        <f>C6/H6</f>
        <v>0</v>
      </c>
      <c r="K6" s="182">
        <f>D6/H6</f>
        <v>0</v>
      </c>
      <c r="L6" s="182">
        <f>E6/H6</f>
        <v>0</v>
      </c>
      <c r="M6" s="182">
        <f>F6/H6</f>
        <v>0</v>
      </c>
    </row>
    <row r="7" spans="2:13">
      <c r="B7" s="62">
        <v>2021</v>
      </c>
      <c r="C7" s="21">
        <f>'Expected Property Value'!L27</f>
        <v>0</v>
      </c>
      <c r="D7" s="21">
        <f>'Expected Property Value'!L27</f>
        <v>0</v>
      </c>
      <c r="E7" s="21">
        <f>'Expected Property Value'!L27</f>
        <v>0</v>
      </c>
      <c r="F7" s="21">
        <f>'Expected Property Value'!L27</f>
        <v>0</v>
      </c>
      <c r="H7">
        <f>H6*Inflation!C3</f>
        <v>1346741376604.8</v>
      </c>
      <c r="J7" s="182">
        <f t="shared" ref="J7:J56" si="0">C7/H7</f>
        <v>0</v>
      </c>
      <c r="K7" s="182">
        <f t="shared" ref="K7:K56" si="1">D7/H7</f>
        <v>0</v>
      </c>
      <c r="L7" s="182">
        <f t="shared" ref="L7:L56" si="2">E7/H7</f>
        <v>0</v>
      </c>
      <c r="M7" s="182">
        <f t="shared" ref="M7:M56" si="3">F7/H7</f>
        <v>0</v>
      </c>
    </row>
    <row r="8" spans="2:13">
      <c r="B8" s="62">
        <v>2022</v>
      </c>
      <c r="C8" s="21">
        <f>'Expected Property Value'!L28</f>
        <v>661299228.46287549</v>
      </c>
      <c r="D8" s="21">
        <f>'Expected Property Value'!L28</f>
        <v>661299228.46287549</v>
      </c>
      <c r="E8" s="21">
        <f>'Expected Property Value'!L28</f>
        <v>661299228.46287549</v>
      </c>
      <c r="F8" s="21">
        <f>'Expected Property Value'!L28</f>
        <v>661299228.46287549</v>
      </c>
      <c r="H8">
        <f>H7*Inflation!C4</f>
        <v>1373676204136.896</v>
      </c>
      <c r="J8" s="182">
        <f t="shared" si="0"/>
        <v>4.8140837445632322E-4</v>
      </c>
      <c r="K8" s="182">
        <f t="shared" si="1"/>
        <v>4.8140837445632322E-4</v>
      </c>
      <c r="L8" s="182">
        <f t="shared" si="2"/>
        <v>4.8140837445632322E-4</v>
      </c>
      <c r="M8" s="182">
        <f t="shared" si="3"/>
        <v>4.8140837445632322E-4</v>
      </c>
    </row>
    <row r="9" spans="2:13">
      <c r="B9" s="62">
        <v>2023</v>
      </c>
      <c r="C9" s="21">
        <f>'Expected Property Value'!L29</f>
        <v>671445386.78937662</v>
      </c>
      <c r="D9" s="21">
        <f>'Expected Property Value'!L29</f>
        <v>671445386.78937662</v>
      </c>
      <c r="E9" s="21">
        <f>'Expected Property Value'!L29</f>
        <v>671445386.78937662</v>
      </c>
      <c r="F9" s="21">
        <f>'Expected Property Value'!L29</f>
        <v>671445386.78937662</v>
      </c>
      <c r="H9">
        <f>H8*Inflation!C5</f>
        <v>1401149728219.634</v>
      </c>
      <c r="J9" s="182">
        <f t="shared" si="0"/>
        <v>4.7921030370005234E-4</v>
      </c>
      <c r="K9" s="182">
        <f t="shared" si="1"/>
        <v>4.7921030370005234E-4</v>
      </c>
      <c r="L9" s="182">
        <f t="shared" si="2"/>
        <v>4.7921030370005234E-4</v>
      </c>
      <c r="M9" s="182">
        <f t="shared" si="3"/>
        <v>4.7921030370005234E-4</v>
      </c>
    </row>
    <row r="10" spans="2:13">
      <c r="B10" s="62">
        <v>2024</v>
      </c>
      <c r="C10" s="21">
        <f>'Expected Property Value'!L30</f>
        <v>681756550.70588207</v>
      </c>
      <c r="D10" s="21">
        <f>'Expected Property Value'!L30</f>
        <v>681756550.70588207</v>
      </c>
      <c r="E10" s="21">
        <f>'Expected Property Value'!L30</f>
        <v>681756550.70588207</v>
      </c>
      <c r="F10" s="21">
        <f>'Expected Property Value'!L30</f>
        <v>681756550.70588207</v>
      </c>
      <c r="H10">
        <f>H9*Inflation!C6</f>
        <v>1429172722784.0269</v>
      </c>
      <c r="J10" s="182">
        <f t="shared" si="0"/>
        <v>4.7702880123392019E-4</v>
      </c>
      <c r="K10" s="182">
        <f t="shared" si="1"/>
        <v>4.7702880123392019E-4</v>
      </c>
      <c r="L10" s="182">
        <f t="shared" si="2"/>
        <v>4.7702880123392019E-4</v>
      </c>
      <c r="M10" s="182">
        <f t="shared" si="3"/>
        <v>4.7702880123392019E-4</v>
      </c>
    </row>
    <row r="11" spans="2:13">
      <c r="B11" s="62">
        <v>2025</v>
      </c>
      <c r="C11" s="21">
        <f>'Expected Property Value'!L31</f>
        <v>692235533.74785578</v>
      </c>
      <c r="D11" s="21">
        <f>'Expected Property Value'!L31</f>
        <v>692235533.74785578</v>
      </c>
      <c r="E11" s="21">
        <f>'Expected Property Value'!L31</f>
        <v>692235533.74785578</v>
      </c>
      <c r="F11" s="21">
        <f>'Expected Property Value'!L31</f>
        <v>692235533.74785578</v>
      </c>
      <c r="H11">
        <f>H10*Inflation!C7</f>
        <v>1457756177239.7075</v>
      </c>
      <c r="J11" s="182">
        <f t="shared" si="0"/>
        <v>4.7486372862340983E-4</v>
      </c>
      <c r="K11" s="182">
        <f t="shared" si="1"/>
        <v>4.7486372862340983E-4</v>
      </c>
      <c r="L11" s="182">
        <f t="shared" si="2"/>
        <v>4.7486372862340983E-4</v>
      </c>
      <c r="M11" s="182">
        <f t="shared" si="3"/>
        <v>4.7486372862340983E-4</v>
      </c>
    </row>
    <row r="12" spans="2:13">
      <c r="B12" s="62">
        <v>2026</v>
      </c>
      <c r="C12" s="21">
        <f>'Expected Property Value'!L32</f>
        <v>281029427.19233835</v>
      </c>
      <c r="D12" s="21">
        <f>'Expected Property Value'!L32</f>
        <v>281029427.19233835</v>
      </c>
      <c r="E12" s="21">
        <f>'Expected Property Value'!L32</f>
        <v>281029427.19233835</v>
      </c>
      <c r="F12" s="21">
        <f>'Expected Property Value'!L32</f>
        <v>281029427.19233835</v>
      </c>
      <c r="H12">
        <f>H11*Inflation!C8</f>
        <v>1486911300784.5017</v>
      </c>
      <c r="J12" s="182">
        <f t="shared" si="0"/>
        <v>1.8900214629081496E-4</v>
      </c>
      <c r="K12" s="182">
        <f t="shared" si="1"/>
        <v>1.8900214629081496E-4</v>
      </c>
      <c r="L12" s="182">
        <f t="shared" si="2"/>
        <v>1.8900214629081496E-4</v>
      </c>
      <c r="M12" s="182">
        <f t="shared" si="3"/>
        <v>1.8900214629081496E-4</v>
      </c>
    </row>
    <row r="13" spans="2:13">
      <c r="B13" s="62">
        <v>2027</v>
      </c>
      <c r="C13" s="21">
        <f>'Expected Property Value'!L33</f>
        <v>285993419.86566269</v>
      </c>
      <c r="D13" s="21">
        <f>'Expected Property Value'!L33</f>
        <v>285993419.86566269</v>
      </c>
      <c r="E13" s="21">
        <f>'Expected Property Value'!L33</f>
        <v>285993419.86566269</v>
      </c>
      <c r="F13" s="21">
        <f>'Expected Property Value'!L33</f>
        <v>285993419.86566269</v>
      </c>
      <c r="H13">
        <f>H12*Inflation!C9</f>
        <v>1516649526800.1917</v>
      </c>
      <c r="J13" s="182">
        <f t="shared" si="0"/>
        <v>1.8856922104413143E-4</v>
      </c>
      <c r="K13" s="182">
        <f t="shared" si="1"/>
        <v>1.8856922104413143E-4</v>
      </c>
      <c r="L13" s="182">
        <f t="shared" si="2"/>
        <v>1.8856922104413143E-4</v>
      </c>
      <c r="M13" s="182">
        <f t="shared" si="3"/>
        <v>1.8856922104413143E-4</v>
      </c>
    </row>
    <row r="14" spans="2:13">
      <c r="B14" s="62">
        <v>2028</v>
      </c>
      <c r="C14" s="21">
        <f>'Expected Property Value'!L34</f>
        <v>291046749.8750031</v>
      </c>
      <c r="D14" s="21">
        <f>'Expected Property Value'!L34</f>
        <v>291046749.8750031</v>
      </c>
      <c r="E14" s="21">
        <f>'Expected Property Value'!L34</f>
        <v>291046749.8750031</v>
      </c>
      <c r="F14" s="21">
        <f>'Expected Property Value'!L34</f>
        <v>291046749.8750031</v>
      </c>
      <c r="H14">
        <f>H13*Inflation!C10</f>
        <v>1546982517336.1956</v>
      </c>
      <c r="J14" s="182">
        <f t="shared" si="0"/>
        <v>1.8813835748846528E-4</v>
      </c>
      <c r="K14" s="182">
        <f t="shared" si="1"/>
        <v>1.8813835748846528E-4</v>
      </c>
      <c r="L14" s="182">
        <f t="shared" si="2"/>
        <v>1.8813835748846528E-4</v>
      </c>
      <c r="M14" s="182">
        <f t="shared" si="3"/>
        <v>1.8813835748846528E-4</v>
      </c>
    </row>
    <row r="15" spans="2:13">
      <c r="B15" s="62">
        <v>2029</v>
      </c>
      <c r="C15" s="21">
        <f>'Expected Property Value'!L35</f>
        <v>296191051.91154265</v>
      </c>
      <c r="D15" s="21">
        <f>'Expected Property Value'!L35</f>
        <v>296191051.91154265</v>
      </c>
      <c r="E15" s="21">
        <f>'Expected Property Value'!L35</f>
        <v>296191051.91154265</v>
      </c>
      <c r="F15" s="21">
        <f>'Expected Property Value'!L35</f>
        <v>296191051.91154265</v>
      </c>
      <c r="H15">
        <f>H14*Inflation!C11</f>
        <v>1577922167682.9194</v>
      </c>
      <c r="J15" s="182">
        <f t="shared" si="0"/>
        <v>1.8770954485447199E-4</v>
      </c>
      <c r="K15" s="182">
        <f t="shared" si="1"/>
        <v>1.8770954485447199E-4</v>
      </c>
      <c r="L15" s="182">
        <f t="shared" si="2"/>
        <v>1.8770954485447199E-4</v>
      </c>
      <c r="M15" s="182">
        <f t="shared" si="3"/>
        <v>1.8770954485447199E-4</v>
      </c>
    </row>
    <row r="16" spans="2:13">
      <c r="B16" s="62">
        <v>2030</v>
      </c>
      <c r="C16" s="21">
        <f>'Expected Property Value'!L36</f>
        <v>301427991.01419437</v>
      </c>
      <c r="D16" s="21">
        <f>'Expected Property Value'!L36</f>
        <v>301427991.01419437</v>
      </c>
      <c r="E16" s="21">
        <f>'Expected Property Value'!L36</f>
        <v>301427991.01419437</v>
      </c>
      <c r="F16" s="21">
        <f>'Expected Property Value'!L36</f>
        <v>301427991.01419437</v>
      </c>
      <c r="H16">
        <f>H15*Inflation!C12</f>
        <v>1609480611036.5779</v>
      </c>
      <c r="J16" s="182">
        <f t="shared" si="0"/>
        <v>1.8728277243430799E-4</v>
      </c>
      <c r="K16" s="182">
        <f t="shared" si="1"/>
        <v>1.8728277243430799E-4</v>
      </c>
      <c r="L16" s="182">
        <f t="shared" si="2"/>
        <v>1.8728277243430799E-4</v>
      </c>
      <c r="M16" s="182">
        <f t="shared" si="3"/>
        <v>1.8728277243430799E-4</v>
      </c>
    </row>
    <row r="17" spans="2:13">
      <c r="B17" s="62">
        <v>2031</v>
      </c>
      <c r="C17" s="21">
        <f>'Expected Property Value'!L37</f>
        <v>306759263.14007556</v>
      </c>
      <c r="D17" s="21">
        <f>'Expected Property Value'!L37</f>
        <v>306759263.14007556</v>
      </c>
      <c r="E17" s="21">
        <f>'Expected Property Value'!L37</f>
        <v>306759263.14007556</v>
      </c>
      <c r="F17" s="21">
        <f>'Expected Property Value'!L37</f>
        <v>306759263.14007556</v>
      </c>
      <c r="H17">
        <f>H16*Inflation!C13</f>
        <v>1641670223257.3096</v>
      </c>
      <c r="J17" s="182">
        <f t="shared" si="0"/>
        <v>1.8685802958125238E-4</v>
      </c>
      <c r="K17" s="182">
        <f t="shared" si="1"/>
        <v>1.8685802958125238E-4</v>
      </c>
      <c r="L17" s="182">
        <f t="shared" si="2"/>
        <v>1.8685802958125238E-4</v>
      </c>
      <c r="M17" s="182">
        <f t="shared" si="3"/>
        <v>1.8685802958125238E-4</v>
      </c>
    </row>
    <row r="18" spans="2:13">
      <c r="B18" s="62">
        <v>2032</v>
      </c>
      <c r="C18" s="21">
        <f>'Expected Property Value'!L38</f>
        <v>312186595.7458204</v>
      </c>
      <c r="D18" s="21">
        <f>'Expected Property Value'!L38</f>
        <v>312186595.7458204</v>
      </c>
      <c r="E18" s="21">
        <f>'Expected Property Value'!L38</f>
        <v>312186595.7458204</v>
      </c>
      <c r="F18" s="21">
        <f>'Expected Property Value'!L38</f>
        <v>312186595.7458204</v>
      </c>
      <c r="H18">
        <f>H17*Inflation!C14</f>
        <v>1674503627722.4558</v>
      </c>
      <c r="J18" s="182">
        <f t="shared" si="0"/>
        <v>1.8643530570933134E-4</v>
      </c>
      <c r="K18" s="182">
        <f t="shared" si="1"/>
        <v>1.8643530570933134E-4</v>
      </c>
      <c r="L18" s="182">
        <f t="shared" si="2"/>
        <v>1.8643530570933134E-4</v>
      </c>
      <c r="M18" s="182">
        <f t="shared" si="3"/>
        <v>1.8643530570933134E-4</v>
      </c>
    </row>
    <row r="19" spans="2:13">
      <c r="B19" s="62">
        <v>2033</v>
      </c>
      <c r="C19" s="21">
        <f>'Expected Property Value'!L39</f>
        <v>317711748.37993926</v>
      </c>
      <c r="D19" s="21">
        <f>'Expected Property Value'!L39</f>
        <v>317711748.37993926</v>
      </c>
      <c r="E19" s="21">
        <f>'Expected Property Value'!L39</f>
        <v>317711748.37993926</v>
      </c>
      <c r="F19" s="21">
        <f>'Expected Property Value'!L39</f>
        <v>317711748.37993926</v>
      </c>
      <c r="H19">
        <f>H18*Inflation!C15</f>
        <v>1707993700276.905</v>
      </c>
      <c r="J19" s="182">
        <f t="shared" si="0"/>
        <v>1.8601459029294481E-4</v>
      </c>
      <c r="K19" s="182">
        <f t="shared" si="1"/>
        <v>1.8601459029294481E-4</v>
      </c>
      <c r="L19" s="182">
        <f t="shared" si="2"/>
        <v>1.8601459029294481E-4</v>
      </c>
      <c r="M19" s="182">
        <f t="shared" si="3"/>
        <v>1.8601459029294481E-4</v>
      </c>
    </row>
    <row r="20" spans="2:13">
      <c r="B20" s="62">
        <v>2034</v>
      </c>
      <c r="C20" s="21">
        <f>'Expected Property Value'!L40</f>
        <v>323336513.28643543</v>
      </c>
      <c r="D20" s="21">
        <f>'Expected Property Value'!L40</f>
        <v>323336513.28643543</v>
      </c>
      <c r="E20" s="21">
        <f>'Expected Property Value'!L40</f>
        <v>323336513.28643543</v>
      </c>
      <c r="F20" s="21">
        <f>'Expected Property Value'!L40</f>
        <v>323336513.28643543</v>
      </c>
      <c r="H20">
        <f>H19*Inflation!C16</f>
        <v>1742153574282.4431</v>
      </c>
      <c r="J20" s="182">
        <f t="shared" si="0"/>
        <v>1.8559587286649573E-4</v>
      </c>
      <c r="K20" s="182">
        <f t="shared" si="1"/>
        <v>1.8559587286649573E-4</v>
      </c>
      <c r="L20" s="182">
        <f t="shared" si="2"/>
        <v>1.8559587286649573E-4</v>
      </c>
      <c r="M20" s="182">
        <f t="shared" si="3"/>
        <v>1.8559587286649573E-4</v>
      </c>
    </row>
    <row r="21" spans="2:13">
      <c r="B21" s="62">
        <v>2035</v>
      </c>
      <c r="C21" s="21">
        <f>'Expected Property Value'!L41</f>
        <v>329062716.01989585</v>
      </c>
      <c r="D21" s="21">
        <f>'Expected Property Value'!L41</f>
        <v>329062716.01989585</v>
      </c>
      <c r="E21" s="21">
        <f>'Expected Property Value'!L41</f>
        <v>329062716.01989585</v>
      </c>
      <c r="F21" s="21">
        <f>'Expected Property Value'!L41</f>
        <v>329062716.01989585</v>
      </c>
      <c r="H21">
        <f>H20*Inflation!C17</f>
        <v>1776996645768.092</v>
      </c>
      <c r="J21" s="182">
        <f t="shared" si="0"/>
        <v>1.8517914302402142E-4</v>
      </c>
      <c r="K21" s="182">
        <f t="shared" si="1"/>
        <v>1.8517914302402142E-4</v>
      </c>
      <c r="L21" s="182">
        <f t="shared" si="2"/>
        <v>1.8517914302402142E-4</v>
      </c>
      <c r="M21" s="182">
        <f t="shared" si="3"/>
        <v>1.8517914302402142E-4</v>
      </c>
    </row>
    <row r="22" spans="2:13">
      <c r="B22" s="62">
        <v>2036</v>
      </c>
      <c r="C22" s="21">
        <f>'Expected Property Value'!L42</f>
        <v>334892216.07227635</v>
      </c>
      <c r="D22" s="21">
        <f>'Expected Property Value'!L42</f>
        <v>334892216.07227635</v>
      </c>
      <c r="E22" s="21">
        <f>'Expected Property Value'!L42</f>
        <v>334892216.07227635</v>
      </c>
      <c r="F22" s="21">
        <f>'Expected Property Value'!L42</f>
        <v>334892216.07227635</v>
      </c>
      <c r="H22">
        <f>H21*Inflation!C18</f>
        <v>1812536578683.4539</v>
      </c>
      <c r="J22" s="182">
        <f t="shared" si="0"/>
        <v>1.8476439041882796E-4</v>
      </c>
      <c r="K22" s="182">
        <f t="shared" si="1"/>
        <v>1.8476439041882796E-4</v>
      </c>
      <c r="L22" s="182">
        <f t="shared" si="2"/>
        <v>1.8476439041882796E-4</v>
      </c>
      <c r="M22" s="182">
        <f t="shared" si="3"/>
        <v>1.8476439041882796E-4</v>
      </c>
    </row>
    <row r="23" spans="2:13">
      <c r="B23" s="62">
        <v>2037</v>
      </c>
      <c r="C23" s="21">
        <f>'Expected Property Value'!L43</f>
        <v>340826907.51160413</v>
      </c>
      <c r="D23" s="21">
        <f>'Expected Property Value'!L43</f>
        <v>340826907.51160413</v>
      </c>
      <c r="E23" s="21">
        <f>'Expected Property Value'!L43</f>
        <v>340826907.51160413</v>
      </c>
      <c r="F23" s="21">
        <f>'Expected Property Value'!L43</f>
        <v>340826907.51160413</v>
      </c>
      <c r="H23">
        <f>H22*Inflation!C19</f>
        <v>1848787310257.123</v>
      </c>
      <c r="J23" s="182">
        <f t="shared" si="0"/>
        <v>1.843516047631261E-4</v>
      </c>
      <c r="K23" s="182">
        <f t="shared" si="1"/>
        <v>1.843516047631261E-4</v>
      </c>
      <c r="L23" s="182">
        <f t="shared" si="2"/>
        <v>1.843516047631261E-4</v>
      </c>
      <c r="M23" s="182">
        <f t="shared" si="3"/>
        <v>1.843516047631261E-4</v>
      </c>
    </row>
    <row r="24" spans="2:13">
      <c r="B24" s="62">
        <v>2038</v>
      </c>
      <c r="C24" s="21">
        <f>'Expected Property Value'!L44</f>
        <v>346868719.6328277</v>
      </c>
      <c r="D24" s="21">
        <f>'Expected Property Value'!L44</f>
        <v>346868719.6328277</v>
      </c>
      <c r="E24" s="21">
        <f>'Expected Property Value'!L44</f>
        <v>346868719.6328277</v>
      </c>
      <c r="F24" s="21">
        <f>'Expected Property Value'!L44</f>
        <v>346868719.6328277</v>
      </c>
      <c r="H24">
        <f>H23*Inflation!C20</f>
        <v>1885763056462.2656</v>
      </c>
      <c r="J24" s="182">
        <f t="shared" si="0"/>
        <v>1.8394077582767015E-4</v>
      </c>
      <c r="K24" s="182">
        <f t="shared" si="1"/>
        <v>1.8394077582767015E-4</v>
      </c>
      <c r="L24" s="182">
        <f t="shared" si="2"/>
        <v>1.8394077582767015E-4</v>
      </c>
      <c r="M24" s="182">
        <f t="shared" si="3"/>
        <v>1.8394077582767015E-4</v>
      </c>
    </row>
    <row r="25" spans="2:13">
      <c r="B25" s="62">
        <v>2039</v>
      </c>
      <c r="C25" s="21">
        <f>'Expected Property Value'!L45</f>
        <v>353019617.6210466</v>
      </c>
      <c r="D25" s="21">
        <f>'Expected Property Value'!L45</f>
        <v>353019617.6210466</v>
      </c>
      <c r="E25" s="21">
        <f>'Expected Property Value'!L45</f>
        <v>353019617.6210466</v>
      </c>
      <c r="F25" s="21">
        <f>'Expected Property Value'!L45</f>
        <v>353019617.6210466</v>
      </c>
      <c r="H25">
        <f>H24*Inflation!C21</f>
        <v>1923478317591.511</v>
      </c>
      <c r="J25" s="182">
        <f t="shared" si="0"/>
        <v>1.83531893441399E-4</v>
      </c>
      <c r="K25" s="182">
        <f t="shared" si="1"/>
        <v>1.83531893441399E-4</v>
      </c>
      <c r="L25" s="182">
        <f t="shared" si="2"/>
        <v>1.83531893441399E-4</v>
      </c>
      <c r="M25" s="182">
        <f t="shared" si="3"/>
        <v>1.83531893441399E-4</v>
      </c>
    </row>
    <row r="26" spans="2:13">
      <c r="B26" s="62">
        <v>2040</v>
      </c>
      <c r="C26" s="21">
        <f>'Expected Property Value'!L46</f>
        <v>359281603.22735876</v>
      </c>
      <c r="D26" s="21">
        <f>'Expected Property Value'!L46</f>
        <v>359281603.22735876</v>
      </c>
      <c r="E26" s="21">
        <f>'Expected Property Value'!L46</f>
        <v>359281603.22735876</v>
      </c>
      <c r="F26" s="21">
        <f>'Expected Property Value'!L46</f>
        <v>359281603.22735876</v>
      </c>
      <c r="H26">
        <f>H25*Inflation!C22</f>
        <v>1961947883943.3413</v>
      </c>
      <c r="J26" s="182">
        <f t="shared" si="0"/>
        <v>1.8312494749107941E-4</v>
      </c>
      <c r="K26" s="182">
        <f t="shared" si="1"/>
        <v>1.8312494749107941E-4</v>
      </c>
      <c r="L26" s="182">
        <f t="shared" si="2"/>
        <v>1.8312494749107941E-4</v>
      </c>
      <c r="M26" s="182">
        <f t="shared" si="3"/>
        <v>1.8312494749107941E-4</v>
      </c>
    </row>
    <row r="27" spans="2:13">
      <c r="B27" s="62">
        <v>2041</v>
      </c>
      <c r="C27" s="21">
        <f>'Expected Property Value'!L47</f>
        <v>365656715.45756733</v>
      </c>
      <c r="D27" s="21">
        <f>'Expected Property Value'!L47</f>
        <v>365656715.45756733</v>
      </c>
      <c r="E27" s="21">
        <f>'Expected Property Value'!L47</f>
        <v>365656715.45756733</v>
      </c>
      <c r="F27" s="21">
        <f>'Expected Property Value'!L47</f>
        <v>365656715.45756733</v>
      </c>
      <c r="H27">
        <f>H26*Inflation!C23</f>
        <v>2001186841622.2083</v>
      </c>
      <c r="J27" s="182">
        <f t="shared" si="0"/>
        <v>1.8271992792095193E-4</v>
      </c>
      <c r="K27" s="182">
        <f t="shared" si="1"/>
        <v>1.8271992792095193E-4</v>
      </c>
      <c r="L27" s="182">
        <f t="shared" si="2"/>
        <v>1.8271992792095193E-4</v>
      </c>
      <c r="M27" s="182">
        <f t="shared" si="3"/>
        <v>1.8271992792095193E-4</v>
      </c>
    </row>
    <row r="28" spans="2:13">
      <c r="B28" s="62">
        <v>2042</v>
      </c>
      <c r="C28" s="21">
        <f>'Expected Property Value'!L48</f>
        <v>372147031.27399355</v>
      </c>
      <c r="D28" s="21">
        <f>'Expected Property Value'!L48</f>
        <v>372147031.27399355</v>
      </c>
      <c r="E28" s="21">
        <f>'Expected Property Value'!L48</f>
        <v>372147031.27399355</v>
      </c>
      <c r="F28" s="21">
        <f>'Expected Property Value'!L48</f>
        <v>372147031.27399355</v>
      </c>
      <c r="H28">
        <f>H27*Inflation!C24</f>
        <v>2041210578454.6523</v>
      </c>
      <c r="J28" s="182">
        <f t="shared" si="0"/>
        <v>1.8231682473237839E-4</v>
      </c>
      <c r="K28" s="182">
        <f t="shared" si="1"/>
        <v>1.8231682473237839E-4</v>
      </c>
      <c r="L28" s="182">
        <f t="shared" si="2"/>
        <v>1.8231682473237839E-4</v>
      </c>
      <c r="M28" s="182">
        <f t="shared" si="3"/>
        <v>1.8231682473237839E-4</v>
      </c>
    </row>
    <row r="29" spans="2:13">
      <c r="B29" s="62">
        <v>2043</v>
      </c>
      <c r="C29" s="21">
        <f>'Expected Property Value'!L49</f>
        <v>378754666.31064868</v>
      </c>
      <c r="D29" s="21">
        <f>'Expected Property Value'!L49</f>
        <v>378754666.31064868</v>
      </c>
      <c r="E29" s="21">
        <f>'Expected Property Value'!L49</f>
        <v>378754666.31064868</v>
      </c>
      <c r="F29" s="21">
        <f>'Expected Property Value'!L49</f>
        <v>378754666.31064868</v>
      </c>
      <c r="H29">
        <f>H28*Inflation!C25</f>
        <v>2082034790023.7454</v>
      </c>
      <c r="J29" s="182">
        <f t="shared" si="0"/>
        <v>1.8191562798349254E-4</v>
      </c>
      <c r="K29" s="182">
        <f t="shared" si="1"/>
        <v>1.8191562798349254E-4</v>
      </c>
      <c r="L29" s="182">
        <f t="shared" si="2"/>
        <v>1.8191562798349254E-4</v>
      </c>
      <c r="M29" s="182">
        <f t="shared" si="3"/>
        <v>1.8191562798349254E-4</v>
      </c>
    </row>
    <row r="30" spans="2:13">
      <c r="B30" s="62">
        <v>2044</v>
      </c>
      <c r="C30" s="21">
        <f>'Expected Property Value'!L50</f>
        <v>385481775.60201973</v>
      </c>
      <c r="D30" s="21">
        <f>'Expected Property Value'!L50</f>
        <v>385481775.60201973</v>
      </c>
      <c r="E30" s="21">
        <f>'Expected Property Value'!L50</f>
        <v>385481775.60201973</v>
      </c>
      <c r="F30" s="21">
        <f>'Expected Property Value'!L50</f>
        <v>385481775.60201973</v>
      </c>
      <c r="H30">
        <f>H29*Inflation!C26</f>
        <v>2123675485824.2202</v>
      </c>
      <c r="J30" s="182">
        <f t="shared" si="0"/>
        <v>1.8151632778885249E-4</v>
      </c>
      <c r="K30" s="182">
        <f t="shared" si="1"/>
        <v>1.8151632778885249E-4</v>
      </c>
      <c r="L30" s="182">
        <f t="shared" si="2"/>
        <v>1.8151632778885249E-4</v>
      </c>
      <c r="M30" s="182">
        <f t="shared" si="3"/>
        <v>1.8151632778885249E-4</v>
      </c>
    </row>
    <row r="31" spans="2:13">
      <c r="B31" s="62">
        <v>2045</v>
      </c>
      <c r="C31" s="21">
        <f>'Expected Property Value'!L51</f>
        <v>392330554.32573116</v>
      </c>
      <c r="D31" s="21">
        <f>'Expected Property Value'!L51</f>
        <v>392330554.32573116</v>
      </c>
      <c r="E31" s="21">
        <f>'Expected Property Value'!L51</f>
        <v>392330554.32573116</v>
      </c>
      <c r="F31" s="21">
        <f>'Expected Property Value'!L51</f>
        <v>392330554.32573116</v>
      </c>
      <c r="H31">
        <f>H30*Inflation!C27</f>
        <v>2166148995540.7046</v>
      </c>
      <c r="J31" s="182">
        <f t="shared" si="0"/>
        <v>1.8111891431909526E-4</v>
      </c>
      <c r="K31" s="182">
        <f t="shared" si="1"/>
        <v>1.8111891431909526E-4</v>
      </c>
      <c r="L31" s="182">
        <f t="shared" si="2"/>
        <v>1.8111891431909526E-4</v>
      </c>
      <c r="M31" s="182">
        <f t="shared" si="3"/>
        <v>1.8111891431909526E-4</v>
      </c>
    </row>
    <row r="32" spans="2:13">
      <c r="B32" s="62">
        <v>2046</v>
      </c>
      <c r="C32" s="21">
        <f>'Expected Property Value'!L52</f>
        <v>399303238.55934936</v>
      </c>
      <c r="D32" s="21">
        <f>'Expected Property Value'!L52</f>
        <v>399303238.55934936</v>
      </c>
      <c r="E32" s="21">
        <f>'Expected Property Value'!L52</f>
        <v>399303238.55934936</v>
      </c>
      <c r="F32" s="21">
        <f>'Expected Property Value'!L52</f>
        <v>399303238.55934936</v>
      </c>
      <c r="H32">
        <f>H31*Inflation!C28</f>
        <v>2209471975451.5186</v>
      </c>
      <c r="J32" s="182">
        <f t="shared" si="0"/>
        <v>1.8072337780059391E-4</v>
      </c>
      <c r="K32" s="182">
        <f t="shared" si="1"/>
        <v>1.8072337780059391E-4</v>
      </c>
      <c r="L32" s="182">
        <f t="shared" si="2"/>
        <v>1.8072337780059391E-4</v>
      </c>
      <c r="M32" s="182">
        <f t="shared" si="3"/>
        <v>1.8072337780059391E-4</v>
      </c>
    </row>
    <row r="33" spans="2:13">
      <c r="B33" s="62">
        <v>2047</v>
      </c>
      <c r="C33" s="21">
        <f>'Expected Property Value'!L53</f>
        <v>406402106.05160171</v>
      </c>
      <c r="D33" s="21">
        <f>'Expected Property Value'!L53</f>
        <v>406402106.05160171</v>
      </c>
      <c r="E33" s="21">
        <f>'Expected Property Value'!L53</f>
        <v>406402106.05160171</v>
      </c>
      <c r="F33" s="21">
        <f>'Expected Property Value'!L53</f>
        <v>406402106.05160171</v>
      </c>
      <c r="H33">
        <f>H32*Inflation!C29</f>
        <v>2253661414960.5488</v>
      </c>
      <c r="J33" s="182">
        <f t="shared" si="0"/>
        <v>1.803297085151169E-4</v>
      </c>
      <c r="K33" s="182">
        <f t="shared" si="1"/>
        <v>1.803297085151169E-4</v>
      </c>
      <c r="L33" s="182">
        <f t="shared" si="2"/>
        <v>1.803297085151169E-4</v>
      </c>
      <c r="M33" s="182">
        <f t="shared" si="3"/>
        <v>1.803297085151169E-4</v>
      </c>
    </row>
    <row r="34" spans="2:13">
      <c r="B34" s="62">
        <v>2048</v>
      </c>
      <c r="C34" s="21">
        <f>'Expected Property Value'!L54</f>
        <v>413629477.00828481</v>
      </c>
      <c r="D34" s="21">
        <f>'Expected Property Value'!L54</f>
        <v>413629477.00828481</v>
      </c>
      <c r="E34" s="21">
        <f>'Expected Property Value'!L54</f>
        <v>413629477.00828481</v>
      </c>
      <c r="F34" s="21">
        <f>'Expected Property Value'!L54</f>
        <v>413629477.00828481</v>
      </c>
      <c r="H34">
        <f>H33*Inflation!C30</f>
        <v>2298734643259.7598</v>
      </c>
      <c r="J34" s="182">
        <f t="shared" si="0"/>
        <v>1.7993789679948899E-4</v>
      </c>
      <c r="K34" s="182">
        <f t="shared" si="1"/>
        <v>1.7993789679948899E-4</v>
      </c>
      <c r="L34" s="182">
        <f t="shared" si="2"/>
        <v>1.7993789679948899E-4</v>
      </c>
      <c r="M34" s="182">
        <f t="shared" si="3"/>
        <v>1.7993789679948899E-4</v>
      </c>
    </row>
    <row r="35" spans="2:13">
      <c r="B35" s="62">
        <v>2049</v>
      </c>
      <c r="C35" s="21">
        <f>'Expected Property Value'!L55</f>
        <v>420987714.8931489</v>
      </c>
      <c r="D35" s="21">
        <f>'Expected Property Value'!L55</f>
        <v>420987714.8931489</v>
      </c>
      <c r="E35" s="21">
        <f>'Expected Property Value'!L55</f>
        <v>420987714.8931489</v>
      </c>
      <c r="F35" s="21">
        <f>'Expected Property Value'!L55</f>
        <v>420987714.8931489</v>
      </c>
      <c r="H35">
        <f>H34*Inflation!C31</f>
        <v>2344709336124.9551</v>
      </c>
      <c r="J35" s="182">
        <f t="shared" si="0"/>
        <v>1.7954793304525549E-4</v>
      </c>
      <c r="K35" s="182">
        <f t="shared" si="1"/>
        <v>1.7954793304525549E-4</v>
      </c>
      <c r="L35" s="182">
        <f t="shared" si="2"/>
        <v>1.7954793304525549E-4</v>
      </c>
      <c r="M35" s="182">
        <f t="shared" si="3"/>
        <v>1.7954793304525549E-4</v>
      </c>
    </row>
    <row r="36" spans="2:13">
      <c r="B36" s="62">
        <v>2050</v>
      </c>
      <c r="C36" s="21">
        <f>'Expected Property Value'!L56</f>
        <v>428479227.24404013</v>
      </c>
      <c r="D36" s="21">
        <f>'Expected Property Value'!L56</f>
        <v>428479227.24404013</v>
      </c>
      <c r="E36" s="21">
        <f>'Expected Property Value'!L56</f>
        <v>428479227.24404013</v>
      </c>
      <c r="F36" s="21">
        <f>'Expected Property Value'!L56</f>
        <v>428479227.24404013</v>
      </c>
      <c r="H36">
        <f>H35*Inflation!C32</f>
        <v>2391603522847.4541</v>
      </c>
      <c r="J36" s="182">
        <f t="shared" si="0"/>
        <v>1.7915980769834744E-4</v>
      </c>
      <c r="K36" s="182">
        <f t="shared" si="1"/>
        <v>1.7915980769834744E-4</v>
      </c>
      <c r="L36" s="182">
        <f t="shared" si="2"/>
        <v>1.7915980769834744E-4</v>
      </c>
      <c r="M36" s="182">
        <f t="shared" si="3"/>
        <v>1.7915980769834744E-4</v>
      </c>
    </row>
    <row r="37" spans="2:13">
      <c r="B37" s="62">
        <v>2051</v>
      </c>
      <c r="C37" s="21">
        <f>'Expected Property Value'!L57</f>
        <v>436106466.50459993</v>
      </c>
      <c r="D37" s="21">
        <f>'Expected Property Value'!L57</f>
        <v>436106466.50459993</v>
      </c>
      <c r="E37" s="21">
        <f>'Expected Property Value'!L57</f>
        <v>436106466.50459993</v>
      </c>
      <c r="F37" s="21">
        <f>'Expected Property Value'!L57</f>
        <v>436106466.50459993</v>
      </c>
      <c r="H37">
        <f>H36*Inflation!C33</f>
        <v>2439435593304.4033</v>
      </c>
      <c r="J37" s="182">
        <f t="shared" si="0"/>
        <v>1.7877351125874987E-4</v>
      </c>
      <c r="K37" s="182">
        <f t="shared" si="1"/>
        <v>1.7877351125874987E-4</v>
      </c>
      <c r="L37" s="182">
        <f t="shared" si="2"/>
        <v>1.7877351125874987E-4</v>
      </c>
      <c r="M37" s="182">
        <f t="shared" si="3"/>
        <v>1.7877351125874987E-4</v>
      </c>
    </row>
    <row r="38" spans="2:13">
      <c r="B38" s="62">
        <v>2052</v>
      </c>
      <c r="C38" s="21">
        <f>'Expected Property Value'!L58</f>
        <v>443871930.87181532</v>
      </c>
      <c r="D38" s="21">
        <f>'Expected Property Value'!L58</f>
        <v>443871930.87181532</v>
      </c>
      <c r="E38" s="21">
        <f>'Expected Property Value'!L58</f>
        <v>443871930.87181532</v>
      </c>
      <c r="F38" s="21">
        <f>'Expected Property Value'!L58</f>
        <v>443871930.87181532</v>
      </c>
      <c r="H38">
        <f>H37*Inflation!C34</f>
        <v>2488224305170.4912</v>
      </c>
      <c r="J38" s="182">
        <f t="shared" si="0"/>
        <v>1.7838903428017176E-4</v>
      </c>
      <c r="K38" s="182">
        <f t="shared" si="1"/>
        <v>1.7838903428017176E-4</v>
      </c>
      <c r="L38" s="182">
        <f t="shared" si="2"/>
        <v>1.7838903428017176E-4</v>
      </c>
      <c r="M38" s="182">
        <f t="shared" si="3"/>
        <v>1.7838903428017176E-4</v>
      </c>
    </row>
    <row r="39" spans="2:13">
      <c r="B39" s="62">
        <v>2053</v>
      </c>
      <c r="C39" s="21">
        <f>'Expected Property Value'!L59</f>
        <v>451778165.15972906</v>
      </c>
      <c r="D39" s="21">
        <f>'Expected Property Value'!L59</f>
        <v>451778165.15972906</v>
      </c>
      <c r="E39" s="21">
        <f>'Expected Property Value'!L59</f>
        <v>451778165.15972906</v>
      </c>
      <c r="F39" s="21">
        <f>'Expected Property Value'!L59</f>
        <v>451778165.15972906</v>
      </c>
      <c r="H39">
        <f>H38*Inflation!C35</f>
        <v>2537988791273.9009</v>
      </c>
      <c r="J39" s="182">
        <f t="shared" si="0"/>
        <v>1.780063673697182E-4</v>
      </c>
      <c r="K39" s="182">
        <f t="shared" si="1"/>
        <v>1.780063673697182E-4</v>
      </c>
      <c r="L39" s="182">
        <f t="shared" si="2"/>
        <v>1.780063673697182E-4</v>
      </c>
      <c r="M39" s="182">
        <f t="shared" si="3"/>
        <v>1.780063673697182E-4</v>
      </c>
    </row>
    <row r="40" spans="2:13">
      <c r="B40" s="62">
        <v>2054</v>
      </c>
      <c r="C40" s="21">
        <f>'Expected Property Value'!L60</f>
        <v>459827761.6796174</v>
      </c>
      <c r="D40" s="21">
        <f>'Expected Property Value'!L60</f>
        <v>459827761.6796174</v>
      </c>
      <c r="E40" s="21">
        <f>'Expected Property Value'!L60</f>
        <v>459827761.6796174</v>
      </c>
      <c r="F40" s="21">
        <f>'Expected Property Value'!L60</f>
        <v>459827761.6796174</v>
      </c>
      <c r="H40">
        <f>H39*Inflation!C36</f>
        <v>2588748567099.3789</v>
      </c>
      <c r="J40" s="182">
        <f t="shared" si="0"/>
        <v>1.7762550118756481E-4</v>
      </c>
      <c r="K40" s="182">
        <f t="shared" si="1"/>
        <v>1.7762550118756481E-4</v>
      </c>
      <c r="L40" s="182">
        <f t="shared" si="2"/>
        <v>1.7762550118756481E-4</v>
      </c>
      <c r="M40" s="182">
        <f t="shared" si="3"/>
        <v>1.7762550118756481E-4</v>
      </c>
    </row>
    <row r="41" spans="2:13">
      <c r="B41" s="62">
        <v>2055</v>
      </c>
      <c r="C41" s="21">
        <f>'Expected Property Value'!L61</f>
        <v>468023361.13695347</v>
      </c>
      <c r="D41" s="21">
        <f>'Expected Property Value'!L61</f>
        <v>468023361.13695347</v>
      </c>
      <c r="E41" s="21">
        <f>'Expected Property Value'!L61</f>
        <v>468023361.13695347</v>
      </c>
      <c r="F41" s="21">
        <f>'Expected Property Value'!L61</f>
        <v>468023361.13695347</v>
      </c>
      <c r="H41">
        <f>H40*Inflation!C37</f>
        <v>2640523538441.3667</v>
      </c>
      <c r="J41" s="182">
        <f t="shared" si="0"/>
        <v>1.7724642644663402E-4</v>
      </c>
      <c r="K41" s="182">
        <f t="shared" si="1"/>
        <v>1.7724642644663402E-4</v>
      </c>
      <c r="L41" s="182">
        <f t="shared" si="2"/>
        <v>1.7724642644663402E-4</v>
      </c>
      <c r="M41" s="182">
        <f t="shared" si="3"/>
        <v>1.7724642644663402E-4</v>
      </c>
    </row>
    <row r="42" spans="2:13">
      <c r="B42" s="62">
        <v>2056</v>
      </c>
      <c r="C42" s="21">
        <f>'Expected Property Value'!L62</f>
        <v>476367653.54547894</v>
      </c>
      <c r="D42" s="21">
        <f>'Expected Property Value'!L62</f>
        <v>476367653.54547894</v>
      </c>
      <c r="E42" s="21">
        <f>'Expected Property Value'!L62</f>
        <v>476367653.54547894</v>
      </c>
      <c r="F42" s="21">
        <f>'Expected Property Value'!L62</f>
        <v>476367653.54547894</v>
      </c>
      <c r="H42">
        <f>H41*Inflation!C38</f>
        <v>2693334009210.1938</v>
      </c>
      <c r="J42" s="182">
        <f t="shared" si="0"/>
        <v>1.7686913391227376E-4</v>
      </c>
      <c r="K42" s="182">
        <f t="shared" si="1"/>
        <v>1.7686913391227376E-4</v>
      </c>
      <c r="L42" s="182">
        <f t="shared" si="2"/>
        <v>1.7686913391227376E-4</v>
      </c>
      <c r="M42" s="182">
        <f t="shared" si="3"/>
        <v>1.7686913391227376E-4</v>
      </c>
    </row>
    <row r="43" spans="2:13">
      <c r="B43" s="62">
        <v>2057</v>
      </c>
      <c r="C43" s="21">
        <f>'Expected Property Value'!L63</f>
        <v>484863379.15871245</v>
      </c>
      <c r="D43" s="21">
        <f>'Expected Property Value'!L63</f>
        <v>484863379.15871245</v>
      </c>
      <c r="E43" s="21">
        <f>'Expected Property Value'!L63</f>
        <v>484863379.15871245</v>
      </c>
      <c r="F43" s="21">
        <f>'Expected Property Value'!L63</f>
        <v>484863379.15871245</v>
      </c>
      <c r="H43">
        <f>H42*Inflation!C39</f>
        <v>2747200689394.3979</v>
      </c>
      <c r="J43" s="182">
        <f t="shared" si="0"/>
        <v>1.7649361440193775E-4</v>
      </c>
      <c r="K43" s="182">
        <f t="shared" si="1"/>
        <v>1.7649361440193775E-4</v>
      </c>
      <c r="L43" s="182">
        <f t="shared" si="2"/>
        <v>1.7649361440193775E-4</v>
      </c>
      <c r="M43" s="182">
        <f t="shared" si="3"/>
        <v>1.7649361440193775E-4</v>
      </c>
    </row>
    <row r="44" spans="2:13">
      <c r="B44" s="62">
        <v>2058</v>
      </c>
      <c r="C44" s="21">
        <f>'Expected Property Value'!L64</f>
        <v>493513329.41923106</v>
      </c>
      <c r="D44" s="21">
        <f>'Expected Property Value'!L64</f>
        <v>493513329.41923106</v>
      </c>
      <c r="E44" s="21">
        <f>'Expected Property Value'!L64</f>
        <v>493513329.41923106</v>
      </c>
      <c r="F44" s="21">
        <f>'Expected Property Value'!L64</f>
        <v>493513329.41923106</v>
      </c>
      <c r="H44">
        <f>H43*Inflation!C40</f>
        <v>2802144703182.2861</v>
      </c>
      <c r="J44" s="182">
        <f t="shared" si="0"/>
        <v>1.7611985878486836E-4</v>
      </c>
      <c r="K44" s="182">
        <f t="shared" si="1"/>
        <v>1.7611985878486836E-4</v>
      </c>
      <c r="L44" s="182">
        <f t="shared" si="2"/>
        <v>1.7611985878486836E-4</v>
      </c>
      <c r="M44" s="182">
        <f t="shared" si="3"/>
        <v>1.7611985878486836E-4</v>
      </c>
    </row>
    <row r="45" spans="2:13">
      <c r="B45" s="62">
        <v>2059</v>
      </c>
      <c r="C45" s="21">
        <f>'Expected Property Value'!L65</f>
        <v>502320347.92606664</v>
      </c>
      <c r="D45" s="21">
        <f>'Expected Property Value'!L65</f>
        <v>502320347.92606664</v>
      </c>
      <c r="E45" s="21">
        <f>'Expected Property Value'!L65</f>
        <v>502320347.92606664</v>
      </c>
      <c r="F45" s="21">
        <f>'Expected Property Value'!L65</f>
        <v>502320347.92606664</v>
      </c>
      <c r="H45">
        <f>H44*Inflation!C41</f>
        <v>2858187597245.9321</v>
      </c>
      <c r="J45" s="182">
        <f t="shared" si="0"/>
        <v>1.7574785798178124E-4</v>
      </c>
      <c r="K45" s="182">
        <f t="shared" si="1"/>
        <v>1.7574785798178124E-4</v>
      </c>
      <c r="L45" s="182">
        <f t="shared" si="2"/>
        <v>1.7574785798178124E-4</v>
      </c>
      <c r="M45" s="182">
        <f t="shared" si="3"/>
        <v>1.7574785798178124E-4</v>
      </c>
    </row>
    <row r="46" spans="2:13">
      <c r="B46" s="62">
        <v>2060</v>
      </c>
      <c r="C46" s="21">
        <f>'Expected Property Value'!L66</f>
        <v>511287331.42056394</v>
      </c>
      <c r="D46" s="21">
        <f>'Expected Property Value'!L66</f>
        <v>511287331.42056394</v>
      </c>
      <c r="E46" s="21">
        <f>'Expected Property Value'!L66</f>
        <v>511287331.42056394</v>
      </c>
      <c r="F46" s="21">
        <f>'Expected Property Value'!L66</f>
        <v>511287331.42056394</v>
      </c>
      <c r="H46">
        <f>H45*Inflation!C42</f>
        <v>2915351349190.8506</v>
      </c>
      <c r="J46" s="182">
        <f t="shared" si="0"/>
        <v>1.7537760296455198E-4</v>
      </c>
      <c r="K46" s="182">
        <f t="shared" si="1"/>
        <v>1.7537760296455198E-4</v>
      </c>
      <c r="L46" s="182">
        <f t="shared" si="2"/>
        <v>1.7537760296455198E-4</v>
      </c>
      <c r="M46" s="182">
        <f t="shared" si="3"/>
        <v>1.7537760296455198E-4</v>
      </c>
    </row>
    <row r="47" spans="2:13">
      <c r="B47" s="62">
        <v>2061</v>
      </c>
      <c r="C47" s="21">
        <f>'Expected Property Value'!L67</f>
        <v>520417230.79105878</v>
      </c>
      <c r="D47" s="21">
        <f>'Expected Property Value'!L67</f>
        <v>520417230.79105878</v>
      </c>
      <c r="E47" s="21">
        <f>'Expected Property Value'!L67</f>
        <v>520417230.79105878</v>
      </c>
      <c r="F47" s="21">
        <f>'Expected Property Value'!L67</f>
        <v>520417230.79105878</v>
      </c>
      <c r="H47">
        <f>H46*Inflation!C43</f>
        <v>2973658376174.6675</v>
      </c>
      <c r="J47" s="182">
        <f t="shared" si="0"/>
        <v>1.7500908475590485E-4</v>
      </c>
      <c r="K47" s="182">
        <f t="shared" si="1"/>
        <v>1.7500908475590485E-4</v>
      </c>
      <c r="L47" s="182">
        <f t="shared" si="2"/>
        <v>1.7500908475590485E-4</v>
      </c>
      <c r="M47" s="182">
        <f t="shared" si="3"/>
        <v>1.7500908475590485E-4</v>
      </c>
    </row>
    <row r="48" spans="2:13">
      <c r="B48" s="62">
        <v>2062</v>
      </c>
      <c r="C48" s="21">
        <f>'Expected Property Value'!L68</f>
        <v>529713052.09673572</v>
      </c>
      <c r="D48" s="21">
        <f>'Expected Property Value'!L68</f>
        <v>529713052.09673572</v>
      </c>
      <c r="E48" s="21">
        <f>'Expected Property Value'!L68</f>
        <v>529713052.09673572</v>
      </c>
      <c r="F48" s="21">
        <f>'Expected Property Value'!L68</f>
        <v>529713052.09673572</v>
      </c>
      <c r="H48">
        <f>H47*Inflation!C44</f>
        <v>3033131543698.1606</v>
      </c>
      <c r="J48" s="182">
        <f t="shared" si="0"/>
        <v>1.746422944291036E-4</v>
      </c>
      <c r="K48" s="182">
        <f t="shared" si="1"/>
        <v>1.746422944291036E-4</v>
      </c>
      <c r="L48" s="182">
        <f t="shared" si="2"/>
        <v>1.746422944291036E-4</v>
      </c>
      <c r="M48" s="182">
        <f t="shared" si="3"/>
        <v>1.746422944291036E-4</v>
      </c>
    </row>
    <row r="49" spans="2:13">
      <c r="B49" s="62">
        <v>2063</v>
      </c>
      <c r="C49" s="21">
        <f>'Expected Property Value'!L69</f>
        <v>539177857.61103535</v>
      </c>
      <c r="D49" s="21">
        <f>'Expected Property Value'!L69</f>
        <v>539177857.61103535</v>
      </c>
      <c r="E49" s="21">
        <f>'Expected Property Value'!L69</f>
        <v>539177857.61103535</v>
      </c>
      <c r="F49" s="21">
        <f>'Expected Property Value'!L69</f>
        <v>539177857.61103535</v>
      </c>
      <c r="H49">
        <f>H48*Inflation!C45</f>
        <v>3093794174572.124</v>
      </c>
      <c r="J49" s="182">
        <f t="shared" si="0"/>
        <v>1.7427722310764398E-4</v>
      </c>
      <c r="K49" s="182">
        <f t="shared" si="1"/>
        <v>1.7427722310764398E-4</v>
      </c>
      <c r="L49" s="182">
        <f t="shared" si="2"/>
        <v>1.7427722310764398E-4</v>
      </c>
      <c r="M49" s="182">
        <f t="shared" si="3"/>
        <v>1.7427722310764398E-4</v>
      </c>
    </row>
    <row r="50" spans="2:13">
      <c r="B50" s="62">
        <v>2064</v>
      </c>
      <c r="C50" s="21">
        <f>'Expected Property Value'!L70</f>
        <v>548814766.8849889</v>
      </c>
      <c r="D50" s="21">
        <f>'Expected Property Value'!L70</f>
        <v>548814766.8849889</v>
      </c>
      <c r="E50" s="21">
        <f>'Expected Property Value'!L70</f>
        <v>548814766.8849889</v>
      </c>
      <c r="F50" s="21">
        <f>'Expected Property Value'!L70</f>
        <v>548814766.8849889</v>
      </c>
      <c r="H50">
        <f>H49*Inflation!C46</f>
        <v>3155670058063.5664</v>
      </c>
      <c r="J50" s="182">
        <f t="shared" si="0"/>
        <v>1.7391386196494876E-4</v>
      </c>
      <c r="K50" s="182">
        <f t="shared" si="1"/>
        <v>1.7391386196494876E-4</v>
      </c>
      <c r="L50" s="182">
        <f t="shared" si="2"/>
        <v>1.7391386196494876E-4</v>
      </c>
      <c r="M50" s="182">
        <f t="shared" si="3"/>
        <v>1.7391386196494876E-4</v>
      </c>
    </row>
    <row r="51" spans="2:13">
      <c r="B51" s="62">
        <v>2065</v>
      </c>
      <c r="C51" s="21">
        <f>'Expected Property Value'!L71</f>
        <v>558626957.83086205</v>
      </c>
      <c r="D51" s="21">
        <f>'Expected Property Value'!L71</f>
        <v>558626957.83086205</v>
      </c>
      <c r="E51" s="21">
        <f>'Expected Property Value'!L71</f>
        <v>558626957.83086205</v>
      </c>
      <c r="F51" s="21">
        <f>'Expected Property Value'!L71</f>
        <v>558626957.83086205</v>
      </c>
      <c r="H51">
        <f>H50*Inflation!C47</f>
        <v>3218783459224.8379</v>
      </c>
      <c r="J51" s="182">
        <f t="shared" si="0"/>
        <v>1.7355220222406423E-4</v>
      </c>
      <c r="K51" s="182">
        <f t="shared" si="1"/>
        <v>1.7355220222406423E-4</v>
      </c>
      <c r="L51" s="182">
        <f t="shared" si="2"/>
        <v>1.7355220222406423E-4</v>
      </c>
      <c r="M51" s="182">
        <f t="shared" si="3"/>
        <v>1.7355220222406423E-4</v>
      </c>
    </row>
    <row r="52" spans="2:13">
      <c r="B52" s="62">
        <v>2066</v>
      </c>
      <c r="C52" s="21">
        <f>'Expected Property Value'!L72</f>
        <v>568617667.82649815</v>
      </c>
      <c r="D52" s="21">
        <f>'Expected Property Value'!L72</f>
        <v>568617667.82649815</v>
      </c>
      <c r="E52" s="21">
        <f>'Expected Property Value'!L72</f>
        <v>568617667.82649815</v>
      </c>
      <c r="F52" s="21">
        <f>'Expected Property Value'!L72</f>
        <v>568617667.82649815</v>
      </c>
      <c r="H52">
        <f>H51*Inflation!C48</f>
        <v>3283159128409.3345</v>
      </c>
      <c r="J52" s="182">
        <f t="shared" si="0"/>
        <v>1.7319223515735866E-4</v>
      </c>
      <c r="K52" s="182">
        <f t="shared" si="1"/>
        <v>1.7319223515735866E-4</v>
      </c>
      <c r="L52" s="182">
        <f t="shared" si="2"/>
        <v>1.7319223515735866E-4</v>
      </c>
      <c r="M52" s="182">
        <f t="shared" si="3"/>
        <v>1.7319223515735866E-4</v>
      </c>
    </row>
    <row r="53" spans="2:13">
      <c r="B53" s="62">
        <v>2067</v>
      </c>
      <c r="C53" s="21">
        <f>'Expected Property Value'!L73</f>
        <v>578790194.84076405</v>
      </c>
      <c r="D53" s="21">
        <f>'Expected Property Value'!L73</f>
        <v>578790194.84076405</v>
      </c>
      <c r="E53" s="21">
        <f>'Expected Property Value'!L73</f>
        <v>578790194.84076405</v>
      </c>
      <c r="F53" s="21">
        <f>'Expected Property Value'!L73</f>
        <v>578790194.84076405</v>
      </c>
      <c r="H53">
        <f>H52*Inflation!C49</f>
        <v>3348822310977.521</v>
      </c>
      <c r="J53" s="182">
        <f t="shared" si="0"/>
        <v>1.7283395208622318E-4</v>
      </c>
      <c r="K53" s="182">
        <f t="shared" si="1"/>
        <v>1.7283395208622318E-4</v>
      </c>
      <c r="L53" s="182">
        <f t="shared" si="2"/>
        <v>1.7283395208622318E-4</v>
      </c>
      <c r="M53" s="182">
        <f t="shared" si="3"/>
        <v>1.7283395208622318E-4</v>
      </c>
    </row>
    <row r="54" spans="2:13">
      <c r="B54" s="62">
        <v>2068</v>
      </c>
      <c r="C54" s="21">
        <f>'Expected Property Value'!L74</f>
        <v>589147898.58049893</v>
      </c>
      <c r="D54" s="21">
        <f>'Expected Property Value'!L74</f>
        <v>589147898.58049893</v>
      </c>
      <c r="E54" s="21">
        <f>'Expected Property Value'!L74</f>
        <v>589147898.58049893</v>
      </c>
      <c r="F54" s="21">
        <f>'Expected Property Value'!L74</f>
        <v>589147898.58049893</v>
      </c>
      <c r="H54">
        <f>H53*Inflation!C50</f>
        <v>3415798757197.0713</v>
      </c>
      <c r="J54" s="182">
        <f t="shared" si="0"/>
        <v>1.7247734438077396E-4</v>
      </c>
      <c r="K54" s="182">
        <f t="shared" si="1"/>
        <v>1.7247734438077396E-4</v>
      </c>
      <c r="L54" s="182">
        <f t="shared" si="2"/>
        <v>1.7247734438077396E-4</v>
      </c>
      <c r="M54" s="182">
        <f t="shared" si="3"/>
        <v>1.7247734438077396E-4</v>
      </c>
    </row>
    <row r="55" spans="2:13">
      <c r="B55" s="62">
        <v>2069</v>
      </c>
      <c r="C55" s="21">
        <f>'Expected Property Value'!L75</f>
        <v>599694201.6593852</v>
      </c>
      <c r="D55" s="21">
        <f>'Expected Property Value'!L75</f>
        <v>599694201.6593852</v>
      </c>
      <c r="E55" s="21">
        <f>'Expected Property Value'!L75</f>
        <v>599694201.6593852</v>
      </c>
      <c r="F55" s="21">
        <f>'Expected Property Value'!L75</f>
        <v>599694201.6593852</v>
      </c>
      <c r="H55">
        <f>H54*Inflation!C51</f>
        <v>3484114732341.0127</v>
      </c>
      <c r="J55" s="182">
        <f t="shared" si="0"/>
        <v>1.721224034595567E-4</v>
      </c>
      <c r="K55" s="182">
        <f t="shared" si="1"/>
        <v>1.721224034595567E-4</v>
      </c>
      <c r="L55" s="182">
        <f t="shared" si="2"/>
        <v>1.721224034595567E-4</v>
      </c>
      <c r="M55" s="182">
        <f t="shared" si="3"/>
        <v>1.721224034595567E-4</v>
      </c>
    </row>
    <row r="56" spans="2:13">
      <c r="B56" s="62">
        <v>2070</v>
      </c>
      <c r="C56" s="21">
        <f>'Expected Property Value'!L76</f>
        <v>610432590.78916204</v>
      </c>
      <c r="D56" s="21">
        <f>'Expected Property Value'!L76</f>
        <v>610432590.78916204</v>
      </c>
      <c r="E56" s="21">
        <f>'Expected Property Value'!L76</f>
        <v>610432590.78916204</v>
      </c>
      <c r="F56" s="21">
        <f>'Expected Property Value'!L76</f>
        <v>610432590.78916204</v>
      </c>
      <c r="H56">
        <f>H55*Inflation!C52</f>
        <v>3553797026987.833</v>
      </c>
      <c r="J56" s="182">
        <f t="shared" si="0"/>
        <v>1.7176912078925322E-4</v>
      </c>
      <c r="K56" s="182">
        <f t="shared" si="1"/>
        <v>1.7176912078925322E-4</v>
      </c>
      <c r="L56" s="182">
        <f t="shared" si="2"/>
        <v>1.7176912078925322E-4</v>
      </c>
      <c r="M56" s="182">
        <f t="shared" si="3"/>
        <v>1.7176912078925322E-4</v>
      </c>
    </row>
  </sheetData>
  <mergeCells count="1">
    <mergeCell ref="J4:M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DCDA3-6180-49AF-95C8-58BB7F771855}">
  <sheetPr>
    <tabColor theme="7" tint="0.59999389629810485"/>
  </sheetPr>
  <dimension ref="A1"/>
  <sheetViews>
    <sheetView workbookViewId="0"/>
  </sheetViews>
  <sheetFormatPr defaultColWidth="8.85546875" defaultRowHeight="14.4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DF0FD-ABA6-334B-8588-7249E161A389}">
  <dimension ref="A1:BM121"/>
  <sheetViews>
    <sheetView zoomScale="68" workbookViewId="0">
      <selection activeCell="BK35" sqref="BK35"/>
    </sheetView>
  </sheetViews>
  <sheetFormatPr defaultColWidth="8.85546875" defaultRowHeight="14.45"/>
  <cols>
    <col min="2" max="2" width="13" customWidth="1"/>
    <col min="3" max="3" width="20.42578125" customWidth="1"/>
    <col min="4" max="4" width="22.5703125" customWidth="1"/>
    <col min="5" max="5" width="92" customWidth="1"/>
    <col min="6" max="6" width="16.42578125" customWidth="1"/>
    <col min="7" max="7" width="20.85546875" customWidth="1"/>
    <col min="8" max="8" width="23" customWidth="1"/>
    <col min="9" max="9" width="24.140625" customWidth="1"/>
    <col min="10" max="10" width="17.85546875" customWidth="1"/>
    <col min="11" max="11" width="16.42578125" customWidth="1"/>
    <col min="12" max="12" width="16" customWidth="1"/>
    <col min="13" max="13" width="15.42578125" customWidth="1"/>
    <col min="14" max="14" width="19.85546875" customWidth="1"/>
    <col min="15" max="15" width="15.5703125" customWidth="1"/>
    <col min="16" max="16" width="9.5703125" bestFit="1" customWidth="1"/>
    <col min="17" max="20" width="10.5703125" bestFit="1" customWidth="1"/>
    <col min="21" max="22" width="9.5703125" bestFit="1" customWidth="1"/>
    <col min="23" max="23" width="10.5703125" bestFit="1" customWidth="1"/>
    <col min="24" max="25" width="9.5703125" bestFit="1" customWidth="1"/>
    <col min="26" max="27" width="10.5703125" bestFit="1" customWidth="1"/>
    <col min="28" max="28" width="9.5703125" bestFit="1" customWidth="1"/>
    <col min="29" max="29" width="11.5703125" bestFit="1" customWidth="1"/>
    <col min="30" max="30" width="10.5703125" bestFit="1" customWidth="1"/>
    <col min="31" max="31" width="9.5703125" bestFit="1" customWidth="1"/>
    <col min="32" max="33" width="10.5703125" bestFit="1" customWidth="1"/>
    <col min="34" max="34" width="9.5703125" bestFit="1" customWidth="1"/>
    <col min="35" max="35" width="11.5703125" bestFit="1" customWidth="1"/>
    <col min="36" max="38" width="9.5703125" bestFit="1" customWidth="1"/>
    <col min="39" max="40" width="10.5703125" bestFit="1" customWidth="1"/>
    <col min="41" max="41" width="9.5703125" bestFit="1" customWidth="1"/>
    <col min="42" max="43" width="10.5703125" bestFit="1" customWidth="1"/>
    <col min="44" max="45" width="9.5703125" bestFit="1" customWidth="1"/>
    <col min="46" max="46" width="10.5703125" bestFit="1" customWidth="1"/>
    <col min="47" max="49" width="9.5703125" bestFit="1" customWidth="1"/>
    <col min="50" max="51" width="10.5703125" bestFit="1" customWidth="1"/>
    <col min="52" max="52" width="11.5703125" bestFit="1" customWidth="1"/>
    <col min="53" max="53" width="9.5703125" bestFit="1" customWidth="1"/>
    <col min="54" max="54" width="10.5703125" bestFit="1" customWidth="1"/>
    <col min="55" max="55" width="9.5703125" bestFit="1" customWidth="1"/>
    <col min="56" max="56" width="11.5703125" bestFit="1" customWidth="1"/>
  </cols>
  <sheetData>
    <row r="1" spans="1:56">
      <c r="A1" s="1" t="s">
        <v>36</v>
      </c>
      <c r="B1" s="1" t="s">
        <v>88</v>
      </c>
      <c r="C1" s="1" t="s">
        <v>89</v>
      </c>
      <c r="D1" s="1" t="s">
        <v>240</v>
      </c>
      <c r="E1" s="4" t="s">
        <v>241</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v>2051</v>
      </c>
      <c r="AL1">
        <v>2052</v>
      </c>
      <c r="AM1">
        <v>2053</v>
      </c>
      <c r="AN1">
        <v>2054</v>
      </c>
      <c r="AO1">
        <v>2055</v>
      </c>
      <c r="AP1">
        <v>2056</v>
      </c>
      <c r="AQ1">
        <v>2057</v>
      </c>
      <c r="AR1">
        <v>2058</v>
      </c>
      <c r="AS1">
        <v>2059</v>
      </c>
      <c r="AT1">
        <v>2060</v>
      </c>
      <c r="AU1">
        <v>2061</v>
      </c>
      <c r="AV1">
        <v>2062</v>
      </c>
      <c r="AW1">
        <v>2063</v>
      </c>
      <c r="AX1">
        <v>2064</v>
      </c>
      <c r="AY1">
        <v>2065</v>
      </c>
      <c r="AZ1">
        <v>2066</v>
      </c>
      <c r="BA1">
        <v>2067</v>
      </c>
      <c r="BB1">
        <v>2068</v>
      </c>
      <c r="BC1">
        <v>2069</v>
      </c>
      <c r="BD1">
        <v>2070</v>
      </c>
    </row>
    <row r="2" spans="1:56">
      <c r="A2" s="1">
        <v>1</v>
      </c>
      <c r="B2" s="1" t="s">
        <v>41</v>
      </c>
      <c r="C2" s="173">
        <f>'Severity - 2020'!G2</f>
        <v>1627950.2</v>
      </c>
      <c r="D2" s="173">
        <f>'Severity - 2020'!I2</f>
        <v>1523475.5446381918</v>
      </c>
      <c r="F2" s="89">
        <f>D2+INDEX('Net migration'!$J$10:$O$60, MATCH('Severity Projections - AC'!F$1, 'Net migration'!$A$10:$A$60,0), MATCH('Severity Projections - AC'!$A2, 'Net migration'!$J$7:$O$7,0))</f>
        <v>1523475.5446381918</v>
      </c>
      <c r="G2" s="89">
        <f>F2+INDEX('Net migration'!$J$10:$O$60, MATCH('Severity Projections - AC'!G$1, 'Net migration'!$A$10:$A$60,0), MATCH('Severity Projections - AC'!$A2, 'Net migration'!$J$7:$O$7,0))</f>
        <v>1531731.5545706588</v>
      </c>
      <c r="H2" s="89">
        <f>G2+INDEX('Net migration'!$J$10:$O$60, MATCH('Severity Projections - AC'!H$1, 'Net migration'!$A$10:$A$60,0), MATCH('Severity Projections - AC'!$A2, 'Net migration'!$J$7:$O$7,0))</f>
        <v>1528871.298825827</v>
      </c>
      <c r="I2" s="89">
        <f>H2+INDEX('Net migration'!$J$10:$O$60, MATCH('Severity Projections - AC'!I$1, 'Net migration'!$A$10:$A$60,0), MATCH('Severity Projections - AC'!$A2, 'Net migration'!$J$7:$O$7,0))</f>
        <v>1526029.2909177833</v>
      </c>
      <c r="J2" s="89">
        <f>I2+INDEX('Net migration'!$J$10:$O$60, MATCH('Severity Projections - AC'!J$1, 'Net migration'!$A$10:$A$60,0), MATCH('Severity Projections - AC'!$A2, 'Net migration'!$J$7:$O$7,0))</f>
        <v>1523205.4267284912</v>
      </c>
      <c r="K2" s="89">
        <f>J2+INDEX('Net migration'!$J$10:$O$60, MATCH('Severity Projections - AC'!K$1, 'Net migration'!$A$10:$A$60,0), MATCH('Severity Projections - AC'!$A2, 'Net migration'!$J$7:$O$7,0))</f>
        <v>1520399.6025539858</v>
      </c>
      <c r="L2" s="89">
        <f>K2+INDEX('Net migration'!$J$10:$O$60, MATCH('Severity Projections - AC'!L$1, 'Net migration'!$A$10:$A$60,0), MATCH('Severity Projections - AC'!$A2, 'Net migration'!$J$7:$O$7,0))</f>
        <v>1518589.7020239667</v>
      </c>
      <c r="M2" s="89">
        <f>L2+INDEX('Net migration'!$J$10:$O$60, MATCH('Severity Projections - AC'!M$1, 'Net migration'!$A$10:$A$60,0), MATCH('Severity Projections - AC'!$A2, 'Net migration'!$J$7:$O$7,0))</f>
        <v>1516788.5868329005</v>
      </c>
      <c r="N2" s="89">
        <f>M2+INDEX('Net migration'!$J$10:$O$60, MATCH('Severity Projections - AC'!N$1, 'Net migration'!$A$10:$A$60,0), MATCH('Severity Projections - AC'!$A2, 'Net migration'!$J$7:$O$7,0))</f>
        <v>1514996.2141192111</v>
      </c>
      <c r="O2" s="89">
        <f>N2+INDEX('Net migration'!$J$10:$O$60, MATCH('Severity Projections - AC'!O$1, 'Net migration'!$A$10:$A$60,0), MATCH('Severity Projections - AC'!$A2, 'Net migration'!$J$7:$O$7,0))</f>
        <v>1513212.5412264927</v>
      </c>
      <c r="P2" s="89">
        <f>O2+INDEX('Net migration'!$J$10:$O$60, MATCH('Severity Projections - AC'!P$1, 'Net migration'!$A$10:$A$60,0), MATCH('Severity Projections - AC'!$A2, 'Net migration'!$J$7:$O$7,0))</f>
        <v>1511437.525702582</v>
      </c>
      <c r="Q2" s="89">
        <f>P2+INDEX('Net migration'!$J$10:$O$60, MATCH('Severity Projections - AC'!Q$1, 'Net migration'!$A$10:$A$60,0), MATCH('Severity Projections - AC'!$A2, 'Net migration'!$J$7:$O$7,0))</f>
        <v>1509671.1252986323</v>
      </c>
      <c r="R2" s="89">
        <f>Q2+INDEX('Net migration'!$J$10:$O$60, MATCH('Severity Projections - AC'!R$1, 'Net migration'!$A$10:$A$60,0), MATCH('Severity Projections - AC'!$A2, 'Net migration'!$J$7:$O$7,0))</f>
        <v>1507913.297968193</v>
      </c>
      <c r="S2" s="89">
        <f>R2+INDEX('Net migration'!$J$10:$O$60, MATCH('Severity Projections - AC'!S$1, 'Net migration'!$A$10:$A$60,0), MATCH('Severity Projections - AC'!$A2, 'Net migration'!$J$7:$O$7,0))</f>
        <v>1506164.0018662915</v>
      </c>
      <c r="T2" s="89">
        <f>S2+INDEX('Net migration'!$J$10:$O$60, MATCH('Severity Projections - AC'!T$1, 'Net migration'!$A$10:$A$60,0), MATCH('Severity Projections - AC'!$A2, 'Net migration'!$J$7:$O$7,0))</f>
        <v>1504423.1953485191</v>
      </c>
      <c r="U2" s="89">
        <f>T2+INDEX('Net migration'!$J$10:$O$60, MATCH('Severity Projections - AC'!U$1, 'Net migration'!$A$10:$A$60,0), MATCH('Severity Projections - AC'!$A2, 'Net migration'!$J$7:$O$7,0))</f>
        <v>1502690.8369701207</v>
      </c>
      <c r="V2" s="89">
        <f>U2+INDEX('Net migration'!$J$10:$O$60, MATCH('Severity Projections - AC'!V$1, 'Net migration'!$A$10:$A$60,0), MATCH('Severity Projections - AC'!$A2, 'Net migration'!$J$7:$O$7,0))</f>
        <v>1500966.885485088</v>
      </c>
      <c r="W2" s="89">
        <f>V2+INDEX('Net migration'!$J$10:$O$60, MATCH('Severity Projections - AC'!W$1, 'Net migration'!$A$10:$A$60,0), MATCH('Severity Projections - AC'!$A2, 'Net migration'!$J$7:$O$7,0))</f>
        <v>1499251.2998452568</v>
      </c>
      <c r="X2" s="89">
        <f>W2+INDEX('Net migration'!$J$10:$O$60, MATCH('Severity Projections - AC'!X$1, 'Net migration'!$A$10:$A$60,0), MATCH('Severity Projections - AC'!$A2, 'Net migration'!$J$7:$O$7,0))</f>
        <v>1497544.039199407</v>
      </c>
      <c r="Y2" s="89">
        <f>X2+INDEX('Net migration'!$J$10:$O$60, MATCH('Severity Projections - AC'!Y$1, 'Net migration'!$A$10:$A$60,0), MATCH('Severity Projections - AC'!$A2, 'Net migration'!$J$7:$O$7,0))</f>
        <v>1495845.0628923664</v>
      </c>
      <c r="Z2" s="89">
        <f>Y2+INDEX('Net migration'!$J$10:$O$60, MATCH('Severity Projections - AC'!Z$1, 'Net migration'!$A$10:$A$60,0), MATCH('Severity Projections - AC'!$A2, 'Net migration'!$J$7:$O$7,0))</f>
        <v>1494154.3304641193</v>
      </c>
      <c r="AA2" s="89">
        <f>Z2+INDEX('Net migration'!$J$10:$O$60, MATCH('Severity Projections - AC'!AA$1, 'Net migration'!$A$10:$A$60,0), MATCH('Severity Projections - AC'!$A2, 'Net migration'!$J$7:$O$7,0))</f>
        <v>1492471.8016489169</v>
      </c>
      <c r="AB2" s="89">
        <f>AA2+INDEX('Net migration'!$J$10:$O$60, MATCH('Severity Projections - AC'!AB$1, 'Net migration'!$A$10:$A$60,0), MATCH('Severity Projections - AC'!$A2, 'Net migration'!$J$7:$O$7,0))</f>
        <v>1490797.4363743921</v>
      </c>
      <c r="AC2" s="89">
        <f>AB2+INDEX('Net migration'!$J$10:$O$60, MATCH('Severity Projections - AC'!AC$1, 'Net migration'!$A$10:$A$60,0), MATCH('Severity Projections - AC'!$A2, 'Net migration'!$J$7:$O$7,0))</f>
        <v>1489131.194760679</v>
      </c>
      <c r="AD2" s="89">
        <f>AC2+INDEX('Net migration'!$J$10:$O$60, MATCH('Severity Projections - AC'!AD$1, 'Net migration'!$A$10:$A$60,0), MATCH('Severity Projections - AC'!$A2, 'Net migration'!$J$7:$O$7,0))</f>
        <v>1487473.0371195332</v>
      </c>
      <c r="AE2" s="89">
        <f>AD2+INDEX('Net migration'!$J$10:$O$60, MATCH('Severity Projections - AC'!AE$1, 'Net migration'!$A$10:$A$60,0), MATCH('Severity Projections - AC'!$A2, 'Net migration'!$J$7:$O$7,0))</f>
        <v>1485822.9239534582</v>
      </c>
      <c r="AF2" s="89">
        <f>AE2+INDEX('Net migration'!$J$10:$O$60, MATCH('Severity Projections - AC'!AF$1, 'Net migration'!$A$10:$A$60,0), MATCH('Severity Projections - AC'!$A2, 'Net migration'!$J$7:$O$7,0))</f>
        <v>1484180.8159548345</v>
      </c>
      <c r="AG2" s="89">
        <f>AF2+INDEX('Net migration'!$J$10:$O$60, MATCH('Severity Projections - AC'!AG$1, 'Net migration'!$A$10:$A$60,0), MATCH('Severity Projections - AC'!$A2, 'Net migration'!$J$7:$O$7,0))</f>
        <v>1482546.6740050514</v>
      </c>
      <c r="AH2" s="89">
        <f>AG2+INDEX('Net migration'!$J$10:$O$60, MATCH('Severity Projections - AC'!AH$1, 'Net migration'!$A$10:$A$60,0), MATCH('Severity Projections - AC'!$A2, 'Net migration'!$J$7:$O$7,0))</f>
        <v>1480920.4591736442</v>
      </c>
      <c r="AI2" s="89">
        <f>AH2+INDEX('Net migration'!$J$10:$O$60, MATCH('Severity Projections - AC'!AI$1, 'Net migration'!$A$10:$A$60,0), MATCH('Severity Projections - AC'!$A2, 'Net migration'!$J$7:$O$7,0))</f>
        <v>1479302.132717432</v>
      </c>
      <c r="AJ2" s="89">
        <f>AI2+INDEX('Net migration'!$J$10:$O$60, MATCH('Severity Projections - AC'!AJ$1, 'Net migration'!$A$10:$A$60,0), MATCH('Severity Projections - AC'!$A2, 'Net migration'!$J$7:$O$7,0))</f>
        <v>1477691.6560796623</v>
      </c>
      <c r="AK2" s="89">
        <f>AJ2+INDEX('Net migration'!$J$10:$O$60, MATCH('Severity Projections - AC'!AK$1, 'Net migration'!$A$10:$A$60,0), MATCH('Severity Projections - AC'!$A2, 'Net migration'!$J$7:$O$7,0))</f>
        <v>1476088.9908891567</v>
      </c>
      <c r="AL2" s="89">
        <f>AK2+INDEX('Net migration'!$J$10:$O$60, MATCH('Severity Projections - AC'!AL$1, 'Net migration'!$A$10:$A$60,0), MATCH('Severity Projections - AC'!$A2, 'Net migration'!$J$7:$O$7,0))</f>
        <v>1474494.0989594609</v>
      </c>
      <c r="AM2" s="89">
        <f>AL2+INDEX('Net migration'!$J$10:$O$60, MATCH('Severity Projections - AC'!AM$1, 'Net migration'!$A$10:$A$60,0), MATCH('Severity Projections - AC'!$A2, 'Net migration'!$J$7:$O$7,0))</f>
        <v>1472906.9422879983</v>
      </c>
      <c r="AN2" s="89">
        <f>AM2+INDEX('Net migration'!$J$10:$O$60, MATCH('Severity Projections - AC'!AN$1, 'Net migration'!$A$10:$A$60,0), MATCH('Severity Projections - AC'!$A2, 'Net migration'!$J$7:$O$7,0))</f>
        <v>1471327.483055227</v>
      </c>
      <c r="AO2" s="89">
        <f>AN2+INDEX('Net migration'!$J$10:$O$60, MATCH('Severity Projections - AC'!AO$1, 'Net migration'!$A$10:$A$60,0), MATCH('Severity Projections - AC'!$A2, 'Net migration'!$J$7:$O$7,0))</f>
        <v>1469755.6836237996</v>
      </c>
      <c r="AP2" s="89">
        <f>AO2+INDEX('Net migration'!$J$10:$O$60, MATCH('Severity Projections - AC'!AP$1, 'Net migration'!$A$10:$A$60,0), MATCH('Severity Projections - AC'!$A2, 'Net migration'!$J$7:$O$7,0))</f>
        <v>1468191.5065377275</v>
      </c>
      <c r="AQ2" s="89">
        <f>AP2+INDEX('Net migration'!$J$10:$O$60, MATCH('Severity Projections - AC'!AQ$1, 'Net migration'!$A$10:$A$60,0), MATCH('Severity Projections - AC'!$A2, 'Net migration'!$J$7:$O$7,0))</f>
        <v>1466634.914521548</v>
      </c>
      <c r="AR2" s="89">
        <f>AQ2+INDEX('Net migration'!$J$10:$O$60, MATCH('Severity Projections - AC'!AR$1, 'Net migration'!$A$10:$A$60,0), MATCH('Severity Projections - AC'!$A2, 'Net migration'!$J$7:$O$7,0))</f>
        <v>1465085.8704794943</v>
      </c>
      <c r="AS2" s="89">
        <f>AR2+INDEX('Net migration'!$J$10:$O$60, MATCH('Severity Projections - AC'!AS$1, 'Net migration'!$A$10:$A$60,0), MATCH('Severity Projections - AC'!$A2, 'Net migration'!$J$7:$O$7,0))</f>
        <v>1463544.3374946699</v>
      </c>
      <c r="AT2" s="89">
        <f>AS2+INDEX('Net migration'!$J$10:$O$60, MATCH('Severity Projections - AC'!AT$1, 'Net migration'!$A$10:$A$60,0), MATCH('Severity Projections - AC'!$A2, 'Net migration'!$J$7:$O$7,0))</f>
        <v>1462010.2788282265</v>
      </c>
      <c r="AU2" s="89">
        <f>AT2+INDEX('Net migration'!$J$10:$O$60, MATCH('Severity Projections - AC'!AU$1, 'Net migration'!$A$10:$A$60,0), MATCH('Severity Projections - AC'!$A2, 'Net migration'!$J$7:$O$7,0))</f>
        <v>1460483.6579185433</v>
      </c>
      <c r="AV2" s="89">
        <f>AU2+INDEX('Net migration'!$J$10:$O$60, MATCH('Severity Projections - AC'!AV$1, 'Net migration'!$A$10:$A$60,0), MATCH('Severity Projections - AC'!$A2, 'Net migration'!$J$7:$O$7,0))</f>
        <v>1458964.4383804128</v>
      </c>
      <c r="AW2" s="89">
        <f>AV2+INDEX('Net migration'!$J$10:$O$60, MATCH('Severity Projections - AC'!AW$1, 'Net migration'!$A$10:$A$60,0), MATCH('Severity Projections - AC'!$A2, 'Net migration'!$J$7:$O$7,0))</f>
        <v>1457452.5840042271</v>
      </c>
      <c r="AX2" s="89">
        <f>AW2+INDEX('Net migration'!$J$10:$O$60, MATCH('Severity Projections - AC'!AX$1, 'Net migration'!$A$10:$A$60,0), MATCH('Severity Projections - AC'!$A2, 'Net migration'!$J$7:$O$7,0))</f>
        <v>1455948.0587551692</v>
      </c>
      <c r="AY2" s="89">
        <f>AX2+INDEX('Net migration'!$J$10:$O$60, MATCH('Severity Projections - AC'!AY$1, 'Net migration'!$A$10:$A$60,0), MATCH('Severity Projections - AC'!$A2, 'Net migration'!$J$7:$O$7,0))</f>
        <v>1454450.8267724069</v>
      </c>
      <c r="AZ2" s="89">
        <f>AY2+INDEX('Net migration'!$J$10:$O$60, MATCH('Severity Projections - AC'!AZ$1, 'Net migration'!$A$10:$A$60,0), MATCH('Severity Projections - AC'!$A2, 'Net migration'!$J$7:$O$7,0))</f>
        <v>1452960.8523682908</v>
      </c>
      <c r="BA2" s="89">
        <f>AZ2+INDEX('Net migration'!$J$10:$O$60, MATCH('Severity Projections - AC'!BA$1, 'Net migration'!$A$10:$A$60,0), MATCH('Severity Projections - AC'!$A2, 'Net migration'!$J$7:$O$7,0))</f>
        <v>1451478.1000275544</v>
      </c>
      <c r="BB2" s="89">
        <f>BA2+INDEX('Net migration'!$J$10:$O$60, MATCH('Severity Projections - AC'!BB$1, 'Net migration'!$A$10:$A$60,0), MATCH('Severity Projections - AC'!$A2, 'Net migration'!$J$7:$O$7,0))</f>
        <v>1450002.534406519</v>
      </c>
      <c r="BC2" s="89">
        <f>BB2+INDEX('Net migration'!$J$10:$O$60, MATCH('Severity Projections - AC'!BC$1, 'Net migration'!$A$10:$A$60,0), MATCH('Severity Projections - AC'!$A2, 'Net migration'!$J$7:$O$7,0))</f>
        <v>1448534.1203323002</v>
      </c>
      <c r="BD2" s="89">
        <f>BC2+INDEX('Net migration'!$J$10:$O$60, MATCH('Severity Projections - AC'!BD$1, 'Net migration'!$A$10:$A$60,0), MATCH('Severity Projections - AC'!$A2, 'Net migration'!$J$7:$O$7,0))</f>
        <v>1447072.8228020198</v>
      </c>
    </row>
    <row r="3" spans="1:56">
      <c r="A3" s="1">
        <v>1</v>
      </c>
      <c r="B3" s="1" t="s">
        <v>98</v>
      </c>
      <c r="C3" s="173">
        <f>'Severity - 2020'!G3</f>
        <v>300101.06599999999</v>
      </c>
      <c r="D3" s="173">
        <f>D2</f>
        <v>1523475.5446381918</v>
      </c>
      <c r="F3" s="89">
        <f>D3+INDEX('Net migration'!$J$10:$O$60, MATCH('Severity Projections - AC'!F$1, 'Net migration'!$A$10:$A$60,0), MATCH('Severity Projections - AC'!$A3, 'Net migration'!$J$7:$O$7,0))</f>
        <v>1523475.5446381918</v>
      </c>
      <c r="G3" s="89">
        <f>F3+INDEX('Net migration'!$J$10:$O$60, MATCH('Severity Projections - AC'!G$1, 'Net migration'!$A$10:$A$60,0), MATCH('Severity Projections - AC'!$A3, 'Net migration'!$J$7:$O$7,0))</f>
        <v>1531731.5545706588</v>
      </c>
      <c r="H3" s="89">
        <f>G3+INDEX('Net migration'!$J$10:$O$60, MATCH('Severity Projections - AC'!H$1, 'Net migration'!$A$10:$A$60,0), MATCH('Severity Projections - AC'!$A3, 'Net migration'!$J$7:$O$7,0))</f>
        <v>1528871.298825827</v>
      </c>
      <c r="I3" s="89">
        <f>H3+INDEX('Net migration'!$J$10:$O$60, MATCH('Severity Projections - AC'!I$1, 'Net migration'!$A$10:$A$60,0), MATCH('Severity Projections - AC'!$A3, 'Net migration'!$J$7:$O$7,0))</f>
        <v>1526029.2909177833</v>
      </c>
      <c r="J3" s="89">
        <f>I3+INDEX('Net migration'!$J$10:$O$60, MATCH('Severity Projections - AC'!J$1, 'Net migration'!$A$10:$A$60,0), MATCH('Severity Projections - AC'!$A3, 'Net migration'!$J$7:$O$7,0))</f>
        <v>1523205.4267284912</v>
      </c>
      <c r="K3" s="89">
        <f>J3+INDEX('Net migration'!$J$10:$O$60, MATCH('Severity Projections - AC'!K$1, 'Net migration'!$A$10:$A$60,0), MATCH('Severity Projections - AC'!$A3, 'Net migration'!$J$7:$O$7,0))</f>
        <v>1520399.6025539858</v>
      </c>
      <c r="L3" s="89">
        <f>K3+INDEX('Net migration'!$J$10:$O$60, MATCH('Severity Projections - AC'!L$1, 'Net migration'!$A$10:$A$60,0), MATCH('Severity Projections - AC'!$A3, 'Net migration'!$J$7:$O$7,0))</f>
        <v>1518589.7020239667</v>
      </c>
      <c r="M3" s="89">
        <f>L3+INDEX('Net migration'!$J$10:$O$60, MATCH('Severity Projections - AC'!M$1, 'Net migration'!$A$10:$A$60,0), MATCH('Severity Projections - AC'!$A3, 'Net migration'!$J$7:$O$7,0))</f>
        <v>1516788.5868329005</v>
      </c>
      <c r="N3" s="89">
        <f>M3+INDEX('Net migration'!$J$10:$O$60, MATCH('Severity Projections - AC'!N$1, 'Net migration'!$A$10:$A$60,0), MATCH('Severity Projections - AC'!$A3, 'Net migration'!$J$7:$O$7,0))</f>
        <v>1514996.2141192111</v>
      </c>
      <c r="O3" s="89">
        <f>N3+INDEX('Net migration'!$J$10:$O$60, MATCH('Severity Projections - AC'!O$1, 'Net migration'!$A$10:$A$60,0), MATCH('Severity Projections - AC'!$A3, 'Net migration'!$J$7:$O$7,0))</f>
        <v>1513212.5412264927</v>
      </c>
      <c r="P3" s="89">
        <f>O3+INDEX('Net migration'!$J$10:$O$60, MATCH('Severity Projections - AC'!P$1, 'Net migration'!$A$10:$A$60,0), MATCH('Severity Projections - AC'!$A3, 'Net migration'!$J$7:$O$7,0))</f>
        <v>1511437.525702582</v>
      </c>
      <c r="Q3" s="89">
        <f>P3+INDEX('Net migration'!$J$10:$O$60, MATCH('Severity Projections - AC'!Q$1, 'Net migration'!$A$10:$A$60,0), MATCH('Severity Projections - AC'!$A3, 'Net migration'!$J$7:$O$7,0))</f>
        <v>1509671.1252986323</v>
      </c>
      <c r="R3" s="89">
        <f>Q3+INDEX('Net migration'!$J$10:$O$60, MATCH('Severity Projections - AC'!R$1, 'Net migration'!$A$10:$A$60,0), MATCH('Severity Projections - AC'!$A3, 'Net migration'!$J$7:$O$7,0))</f>
        <v>1507913.297968193</v>
      </c>
      <c r="S3" s="89">
        <f>R3+INDEX('Net migration'!$J$10:$O$60, MATCH('Severity Projections - AC'!S$1, 'Net migration'!$A$10:$A$60,0), MATCH('Severity Projections - AC'!$A3, 'Net migration'!$J$7:$O$7,0))</f>
        <v>1506164.0018662915</v>
      </c>
      <c r="T3" s="89">
        <f>S3+INDEX('Net migration'!$J$10:$O$60, MATCH('Severity Projections - AC'!T$1, 'Net migration'!$A$10:$A$60,0), MATCH('Severity Projections - AC'!$A3, 'Net migration'!$J$7:$O$7,0))</f>
        <v>1504423.1953485191</v>
      </c>
      <c r="U3" s="89">
        <f>T3+INDEX('Net migration'!$J$10:$O$60, MATCH('Severity Projections - AC'!U$1, 'Net migration'!$A$10:$A$60,0), MATCH('Severity Projections - AC'!$A3, 'Net migration'!$J$7:$O$7,0))</f>
        <v>1502690.8369701207</v>
      </c>
      <c r="V3" s="89">
        <f>U3+INDEX('Net migration'!$J$10:$O$60, MATCH('Severity Projections - AC'!V$1, 'Net migration'!$A$10:$A$60,0), MATCH('Severity Projections - AC'!$A3, 'Net migration'!$J$7:$O$7,0))</f>
        <v>1500966.885485088</v>
      </c>
      <c r="W3" s="89">
        <f>V3+INDEX('Net migration'!$J$10:$O$60, MATCH('Severity Projections - AC'!W$1, 'Net migration'!$A$10:$A$60,0), MATCH('Severity Projections - AC'!$A3, 'Net migration'!$J$7:$O$7,0))</f>
        <v>1499251.2998452568</v>
      </c>
      <c r="X3" s="89">
        <f>W3+INDEX('Net migration'!$J$10:$O$60, MATCH('Severity Projections - AC'!X$1, 'Net migration'!$A$10:$A$60,0), MATCH('Severity Projections - AC'!$A3, 'Net migration'!$J$7:$O$7,0))</f>
        <v>1497544.039199407</v>
      </c>
      <c r="Y3" s="89">
        <f>X3+INDEX('Net migration'!$J$10:$O$60, MATCH('Severity Projections - AC'!Y$1, 'Net migration'!$A$10:$A$60,0), MATCH('Severity Projections - AC'!$A3, 'Net migration'!$J$7:$O$7,0))</f>
        <v>1495845.0628923664</v>
      </c>
      <c r="Z3" s="89">
        <f>Y3+INDEX('Net migration'!$J$10:$O$60, MATCH('Severity Projections - AC'!Z$1, 'Net migration'!$A$10:$A$60,0), MATCH('Severity Projections - AC'!$A3, 'Net migration'!$J$7:$O$7,0))</f>
        <v>1494154.3304641193</v>
      </c>
      <c r="AA3" s="89">
        <f>Z3+INDEX('Net migration'!$J$10:$O$60, MATCH('Severity Projections - AC'!AA$1, 'Net migration'!$A$10:$A$60,0), MATCH('Severity Projections - AC'!$A3, 'Net migration'!$J$7:$O$7,0))</f>
        <v>1492471.8016489169</v>
      </c>
      <c r="AB3" s="89">
        <f>AA3+INDEX('Net migration'!$J$10:$O$60, MATCH('Severity Projections - AC'!AB$1, 'Net migration'!$A$10:$A$60,0), MATCH('Severity Projections - AC'!$A3, 'Net migration'!$J$7:$O$7,0))</f>
        <v>1490797.4363743921</v>
      </c>
      <c r="AC3" s="89">
        <f>AB3+INDEX('Net migration'!$J$10:$O$60, MATCH('Severity Projections - AC'!AC$1, 'Net migration'!$A$10:$A$60,0), MATCH('Severity Projections - AC'!$A3, 'Net migration'!$J$7:$O$7,0))</f>
        <v>1489131.194760679</v>
      </c>
      <c r="AD3" s="89">
        <f>AC3+INDEX('Net migration'!$J$10:$O$60, MATCH('Severity Projections - AC'!AD$1, 'Net migration'!$A$10:$A$60,0), MATCH('Severity Projections - AC'!$A3, 'Net migration'!$J$7:$O$7,0))</f>
        <v>1487473.0371195332</v>
      </c>
      <c r="AE3" s="89">
        <f>AD3+INDEX('Net migration'!$J$10:$O$60, MATCH('Severity Projections - AC'!AE$1, 'Net migration'!$A$10:$A$60,0), MATCH('Severity Projections - AC'!$A3, 'Net migration'!$J$7:$O$7,0))</f>
        <v>1485822.9239534582</v>
      </c>
      <c r="AF3" s="89">
        <f>AE3+INDEX('Net migration'!$J$10:$O$60, MATCH('Severity Projections - AC'!AF$1, 'Net migration'!$A$10:$A$60,0), MATCH('Severity Projections - AC'!$A3, 'Net migration'!$J$7:$O$7,0))</f>
        <v>1484180.8159548345</v>
      </c>
      <c r="AG3" s="89">
        <f>AF3+INDEX('Net migration'!$J$10:$O$60, MATCH('Severity Projections - AC'!AG$1, 'Net migration'!$A$10:$A$60,0), MATCH('Severity Projections - AC'!$A3, 'Net migration'!$J$7:$O$7,0))</f>
        <v>1482546.6740050514</v>
      </c>
      <c r="AH3" s="89">
        <f>AG3+INDEX('Net migration'!$J$10:$O$60, MATCH('Severity Projections - AC'!AH$1, 'Net migration'!$A$10:$A$60,0), MATCH('Severity Projections - AC'!$A3, 'Net migration'!$J$7:$O$7,0))</f>
        <v>1480920.4591736442</v>
      </c>
      <c r="AI3" s="89">
        <f>AH3+INDEX('Net migration'!$J$10:$O$60, MATCH('Severity Projections - AC'!AI$1, 'Net migration'!$A$10:$A$60,0), MATCH('Severity Projections - AC'!$A3, 'Net migration'!$J$7:$O$7,0))</f>
        <v>1479302.132717432</v>
      </c>
      <c r="AJ3" s="89">
        <f>AI3+INDEX('Net migration'!$J$10:$O$60, MATCH('Severity Projections - AC'!AJ$1, 'Net migration'!$A$10:$A$60,0), MATCH('Severity Projections - AC'!$A3, 'Net migration'!$J$7:$O$7,0))</f>
        <v>1477691.6560796623</v>
      </c>
      <c r="AK3" s="89">
        <f>AJ3+INDEX('Net migration'!$J$10:$O$60, MATCH('Severity Projections - AC'!AK$1, 'Net migration'!$A$10:$A$60,0), MATCH('Severity Projections - AC'!$A3, 'Net migration'!$J$7:$O$7,0))</f>
        <v>1476088.9908891567</v>
      </c>
      <c r="AL3" s="89">
        <f>AK3+INDEX('Net migration'!$J$10:$O$60, MATCH('Severity Projections - AC'!AL$1, 'Net migration'!$A$10:$A$60,0), MATCH('Severity Projections - AC'!$A3, 'Net migration'!$J$7:$O$7,0))</f>
        <v>1474494.0989594609</v>
      </c>
      <c r="AM3" s="89">
        <f>AL3+INDEX('Net migration'!$J$10:$O$60, MATCH('Severity Projections - AC'!AM$1, 'Net migration'!$A$10:$A$60,0), MATCH('Severity Projections - AC'!$A3, 'Net migration'!$J$7:$O$7,0))</f>
        <v>1472906.9422879983</v>
      </c>
      <c r="AN3" s="89">
        <f>AM3+INDEX('Net migration'!$J$10:$O$60, MATCH('Severity Projections - AC'!AN$1, 'Net migration'!$A$10:$A$60,0), MATCH('Severity Projections - AC'!$A3, 'Net migration'!$J$7:$O$7,0))</f>
        <v>1471327.483055227</v>
      </c>
      <c r="AO3" s="89">
        <f>AN3+INDEX('Net migration'!$J$10:$O$60, MATCH('Severity Projections - AC'!AO$1, 'Net migration'!$A$10:$A$60,0), MATCH('Severity Projections - AC'!$A3, 'Net migration'!$J$7:$O$7,0))</f>
        <v>1469755.6836237996</v>
      </c>
      <c r="AP3" s="89">
        <f>AO3+INDEX('Net migration'!$J$10:$O$60, MATCH('Severity Projections - AC'!AP$1, 'Net migration'!$A$10:$A$60,0), MATCH('Severity Projections - AC'!$A3, 'Net migration'!$J$7:$O$7,0))</f>
        <v>1468191.5065377275</v>
      </c>
      <c r="AQ3" s="89">
        <f>AP3+INDEX('Net migration'!$J$10:$O$60, MATCH('Severity Projections - AC'!AQ$1, 'Net migration'!$A$10:$A$60,0), MATCH('Severity Projections - AC'!$A3, 'Net migration'!$J$7:$O$7,0))</f>
        <v>1466634.914521548</v>
      </c>
      <c r="AR3" s="89">
        <f>AQ3+INDEX('Net migration'!$J$10:$O$60, MATCH('Severity Projections - AC'!AR$1, 'Net migration'!$A$10:$A$60,0), MATCH('Severity Projections - AC'!$A3, 'Net migration'!$J$7:$O$7,0))</f>
        <v>1465085.8704794943</v>
      </c>
      <c r="AS3" s="89">
        <f>AR3+INDEX('Net migration'!$J$10:$O$60, MATCH('Severity Projections - AC'!AS$1, 'Net migration'!$A$10:$A$60,0), MATCH('Severity Projections - AC'!$A3, 'Net migration'!$J$7:$O$7,0))</f>
        <v>1463544.3374946699</v>
      </c>
      <c r="AT3" s="89">
        <f>AS3+INDEX('Net migration'!$J$10:$O$60, MATCH('Severity Projections - AC'!AT$1, 'Net migration'!$A$10:$A$60,0), MATCH('Severity Projections - AC'!$A3, 'Net migration'!$J$7:$O$7,0))</f>
        <v>1462010.2788282265</v>
      </c>
      <c r="AU3" s="89">
        <f>AT3+INDEX('Net migration'!$J$10:$O$60, MATCH('Severity Projections - AC'!AU$1, 'Net migration'!$A$10:$A$60,0), MATCH('Severity Projections - AC'!$A3, 'Net migration'!$J$7:$O$7,0))</f>
        <v>1460483.6579185433</v>
      </c>
      <c r="AV3" s="89">
        <f>AU3+INDEX('Net migration'!$J$10:$O$60, MATCH('Severity Projections - AC'!AV$1, 'Net migration'!$A$10:$A$60,0), MATCH('Severity Projections - AC'!$A3, 'Net migration'!$J$7:$O$7,0))</f>
        <v>1458964.4383804128</v>
      </c>
      <c r="AW3" s="89">
        <f>AV3+INDEX('Net migration'!$J$10:$O$60, MATCH('Severity Projections - AC'!AW$1, 'Net migration'!$A$10:$A$60,0), MATCH('Severity Projections - AC'!$A3, 'Net migration'!$J$7:$O$7,0))</f>
        <v>1457452.5840042271</v>
      </c>
      <c r="AX3" s="89">
        <f>AW3+INDEX('Net migration'!$J$10:$O$60, MATCH('Severity Projections - AC'!AX$1, 'Net migration'!$A$10:$A$60,0), MATCH('Severity Projections - AC'!$A3, 'Net migration'!$J$7:$O$7,0))</f>
        <v>1455948.0587551692</v>
      </c>
      <c r="AY3" s="89">
        <f>AX3+INDEX('Net migration'!$J$10:$O$60, MATCH('Severity Projections - AC'!AY$1, 'Net migration'!$A$10:$A$60,0), MATCH('Severity Projections - AC'!$A3, 'Net migration'!$J$7:$O$7,0))</f>
        <v>1454450.8267724069</v>
      </c>
      <c r="AZ3" s="89">
        <f>AY3+INDEX('Net migration'!$J$10:$O$60, MATCH('Severity Projections - AC'!AZ$1, 'Net migration'!$A$10:$A$60,0), MATCH('Severity Projections - AC'!$A3, 'Net migration'!$J$7:$O$7,0))</f>
        <v>1452960.8523682908</v>
      </c>
      <c r="BA3" s="89">
        <f>AZ3+INDEX('Net migration'!$J$10:$O$60, MATCH('Severity Projections - AC'!BA$1, 'Net migration'!$A$10:$A$60,0), MATCH('Severity Projections - AC'!$A3, 'Net migration'!$J$7:$O$7,0))</f>
        <v>1451478.1000275544</v>
      </c>
      <c r="BB3" s="89">
        <f>BA3+INDEX('Net migration'!$J$10:$O$60, MATCH('Severity Projections - AC'!BB$1, 'Net migration'!$A$10:$A$60,0), MATCH('Severity Projections - AC'!$A3, 'Net migration'!$J$7:$O$7,0))</f>
        <v>1450002.534406519</v>
      </c>
      <c r="BC3" s="89">
        <f>BB3+INDEX('Net migration'!$J$10:$O$60, MATCH('Severity Projections - AC'!BC$1, 'Net migration'!$A$10:$A$60,0), MATCH('Severity Projections - AC'!$A3, 'Net migration'!$J$7:$O$7,0))</f>
        <v>1448534.1203323002</v>
      </c>
      <c r="BD3" s="89">
        <f>BC3+INDEX('Net migration'!$J$10:$O$60, MATCH('Severity Projections - AC'!BD$1, 'Net migration'!$A$10:$A$60,0), MATCH('Severity Projections - AC'!$A3, 'Net migration'!$J$7:$O$7,0))</f>
        <v>1447072.8228020198</v>
      </c>
    </row>
    <row r="4" spans="1:56">
      <c r="A4" s="1">
        <v>1</v>
      </c>
      <c r="B4" s="1" t="s">
        <v>39</v>
      </c>
      <c r="C4" s="173">
        <f>'Severity - 2020'!G4</f>
        <v>590508.85400000005</v>
      </c>
      <c r="D4" s="173">
        <f>D3</f>
        <v>1523475.5446381918</v>
      </c>
      <c r="F4" s="89">
        <f>D4+INDEX('Net migration'!$J$10:$O$60, MATCH('Severity Projections - AC'!F$1, 'Net migration'!$A$10:$A$60,0), MATCH('Severity Projections - AC'!$A4, 'Net migration'!$J$7:$O$7,0))</f>
        <v>1523475.5446381918</v>
      </c>
      <c r="G4" s="89">
        <f>F4+INDEX('Net migration'!$J$10:$O$60, MATCH('Severity Projections - AC'!G$1, 'Net migration'!$A$10:$A$60,0), MATCH('Severity Projections - AC'!$A4, 'Net migration'!$J$7:$O$7,0))</f>
        <v>1531731.5545706588</v>
      </c>
      <c r="H4" s="89">
        <f>G4+INDEX('Net migration'!$J$10:$O$60, MATCH('Severity Projections - AC'!H$1, 'Net migration'!$A$10:$A$60,0), MATCH('Severity Projections - AC'!$A4, 'Net migration'!$J$7:$O$7,0))</f>
        <v>1528871.298825827</v>
      </c>
      <c r="I4" s="89">
        <f>H4+INDEX('Net migration'!$J$10:$O$60, MATCH('Severity Projections - AC'!I$1, 'Net migration'!$A$10:$A$60,0), MATCH('Severity Projections - AC'!$A4, 'Net migration'!$J$7:$O$7,0))</f>
        <v>1526029.2909177833</v>
      </c>
      <c r="J4" s="89">
        <f>I4+INDEX('Net migration'!$J$10:$O$60, MATCH('Severity Projections - AC'!J$1, 'Net migration'!$A$10:$A$60,0), MATCH('Severity Projections - AC'!$A4, 'Net migration'!$J$7:$O$7,0))</f>
        <v>1523205.4267284912</v>
      </c>
      <c r="K4" s="89">
        <f>J4+INDEX('Net migration'!$J$10:$O$60, MATCH('Severity Projections - AC'!K$1, 'Net migration'!$A$10:$A$60,0), MATCH('Severity Projections - AC'!$A4, 'Net migration'!$J$7:$O$7,0))</f>
        <v>1520399.6025539858</v>
      </c>
      <c r="L4" s="89">
        <f>K4+INDEX('Net migration'!$J$10:$O$60, MATCH('Severity Projections - AC'!L$1, 'Net migration'!$A$10:$A$60,0), MATCH('Severity Projections - AC'!$A4, 'Net migration'!$J$7:$O$7,0))</f>
        <v>1518589.7020239667</v>
      </c>
      <c r="M4" s="89">
        <f>L4+INDEX('Net migration'!$J$10:$O$60, MATCH('Severity Projections - AC'!M$1, 'Net migration'!$A$10:$A$60,0), MATCH('Severity Projections - AC'!$A4, 'Net migration'!$J$7:$O$7,0))</f>
        <v>1516788.5868329005</v>
      </c>
      <c r="N4" s="89">
        <f>M4+INDEX('Net migration'!$J$10:$O$60, MATCH('Severity Projections - AC'!N$1, 'Net migration'!$A$10:$A$60,0), MATCH('Severity Projections - AC'!$A4, 'Net migration'!$J$7:$O$7,0))</f>
        <v>1514996.2141192111</v>
      </c>
      <c r="O4" s="89">
        <f>N4+INDEX('Net migration'!$J$10:$O$60, MATCH('Severity Projections - AC'!O$1, 'Net migration'!$A$10:$A$60,0), MATCH('Severity Projections - AC'!$A4, 'Net migration'!$J$7:$O$7,0))</f>
        <v>1513212.5412264927</v>
      </c>
      <c r="P4" s="89">
        <f>O4+INDEX('Net migration'!$J$10:$O$60, MATCH('Severity Projections - AC'!P$1, 'Net migration'!$A$10:$A$60,0), MATCH('Severity Projections - AC'!$A4, 'Net migration'!$J$7:$O$7,0))</f>
        <v>1511437.525702582</v>
      </c>
      <c r="Q4" s="89">
        <f>P4+INDEX('Net migration'!$J$10:$O$60, MATCH('Severity Projections - AC'!Q$1, 'Net migration'!$A$10:$A$60,0), MATCH('Severity Projections - AC'!$A4, 'Net migration'!$J$7:$O$7,0))</f>
        <v>1509671.1252986323</v>
      </c>
      <c r="R4" s="89">
        <f>Q4+INDEX('Net migration'!$J$10:$O$60, MATCH('Severity Projections - AC'!R$1, 'Net migration'!$A$10:$A$60,0), MATCH('Severity Projections - AC'!$A4, 'Net migration'!$J$7:$O$7,0))</f>
        <v>1507913.297968193</v>
      </c>
      <c r="S4" s="89">
        <f>R4+INDEX('Net migration'!$J$10:$O$60, MATCH('Severity Projections - AC'!S$1, 'Net migration'!$A$10:$A$60,0), MATCH('Severity Projections - AC'!$A4, 'Net migration'!$J$7:$O$7,0))</f>
        <v>1506164.0018662915</v>
      </c>
      <c r="T4" s="89">
        <f>S4+INDEX('Net migration'!$J$10:$O$60, MATCH('Severity Projections - AC'!T$1, 'Net migration'!$A$10:$A$60,0), MATCH('Severity Projections - AC'!$A4, 'Net migration'!$J$7:$O$7,0))</f>
        <v>1504423.1953485191</v>
      </c>
      <c r="U4" s="89">
        <f>T4+INDEX('Net migration'!$J$10:$O$60, MATCH('Severity Projections - AC'!U$1, 'Net migration'!$A$10:$A$60,0), MATCH('Severity Projections - AC'!$A4, 'Net migration'!$J$7:$O$7,0))</f>
        <v>1502690.8369701207</v>
      </c>
      <c r="V4" s="89">
        <f>U4+INDEX('Net migration'!$J$10:$O$60, MATCH('Severity Projections - AC'!V$1, 'Net migration'!$A$10:$A$60,0), MATCH('Severity Projections - AC'!$A4, 'Net migration'!$J$7:$O$7,0))</f>
        <v>1500966.885485088</v>
      </c>
      <c r="W4" s="89">
        <f>V4+INDEX('Net migration'!$J$10:$O$60, MATCH('Severity Projections - AC'!W$1, 'Net migration'!$A$10:$A$60,0), MATCH('Severity Projections - AC'!$A4, 'Net migration'!$J$7:$O$7,0))</f>
        <v>1499251.2998452568</v>
      </c>
      <c r="X4" s="89">
        <f>W4+INDEX('Net migration'!$J$10:$O$60, MATCH('Severity Projections - AC'!X$1, 'Net migration'!$A$10:$A$60,0), MATCH('Severity Projections - AC'!$A4, 'Net migration'!$J$7:$O$7,0))</f>
        <v>1497544.039199407</v>
      </c>
      <c r="Y4" s="89">
        <f>X4+INDEX('Net migration'!$J$10:$O$60, MATCH('Severity Projections - AC'!Y$1, 'Net migration'!$A$10:$A$60,0), MATCH('Severity Projections - AC'!$A4, 'Net migration'!$J$7:$O$7,0))</f>
        <v>1495845.0628923664</v>
      </c>
      <c r="Z4" s="89">
        <f>Y4+INDEX('Net migration'!$J$10:$O$60, MATCH('Severity Projections - AC'!Z$1, 'Net migration'!$A$10:$A$60,0), MATCH('Severity Projections - AC'!$A4, 'Net migration'!$J$7:$O$7,0))</f>
        <v>1494154.3304641193</v>
      </c>
      <c r="AA4" s="89">
        <f>Z4+INDEX('Net migration'!$J$10:$O$60, MATCH('Severity Projections - AC'!AA$1, 'Net migration'!$A$10:$A$60,0), MATCH('Severity Projections - AC'!$A4, 'Net migration'!$J$7:$O$7,0))</f>
        <v>1492471.8016489169</v>
      </c>
      <c r="AB4" s="89">
        <f>AA4+INDEX('Net migration'!$J$10:$O$60, MATCH('Severity Projections - AC'!AB$1, 'Net migration'!$A$10:$A$60,0), MATCH('Severity Projections - AC'!$A4, 'Net migration'!$J$7:$O$7,0))</f>
        <v>1490797.4363743921</v>
      </c>
      <c r="AC4" s="89">
        <f>AB4+INDEX('Net migration'!$J$10:$O$60, MATCH('Severity Projections - AC'!AC$1, 'Net migration'!$A$10:$A$60,0), MATCH('Severity Projections - AC'!$A4, 'Net migration'!$J$7:$O$7,0))</f>
        <v>1489131.194760679</v>
      </c>
      <c r="AD4" s="89">
        <f>AC4+INDEX('Net migration'!$J$10:$O$60, MATCH('Severity Projections - AC'!AD$1, 'Net migration'!$A$10:$A$60,0), MATCH('Severity Projections - AC'!$A4, 'Net migration'!$J$7:$O$7,0))</f>
        <v>1487473.0371195332</v>
      </c>
      <c r="AE4" s="89">
        <f>AD4+INDEX('Net migration'!$J$10:$O$60, MATCH('Severity Projections - AC'!AE$1, 'Net migration'!$A$10:$A$60,0), MATCH('Severity Projections - AC'!$A4, 'Net migration'!$J$7:$O$7,0))</f>
        <v>1485822.9239534582</v>
      </c>
      <c r="AF4" s="89">
        <f>AE4+INDEX('Net migration'!$J$10:$O$60, MATCH('Severity Projections - AC'!AF$1, 'Net migration'!$A$10:$A$60,0), MATCH('Severity Projections - AC'!$A4, 'Net migration'!$J$7:$O$7,0))</f>
        <v>1484180.8159548345</v>
      </c>
      <c r="AG4" s="89">
        <f>AF4+INDEX('Net migration'!$J$10:$O$60, MATCH('Severity Projections - AC'!AG$1, 'Net migration'!$A$10:$A$60,0), MATCH('Severity Projections - AC'!$A4, 'Net migration'!$J$7:$O$7,0))</f>
        <v>1482546.6740050514</v>
      </c>
      <c r="AH4" s="89">
        <f>AG4+INDEX('Net migration'!$J$10:$O$60, MATCH('Severity Projections - AC'!AH$1, 'Net migration'!$A$10:$A$60,0), MATCH('Severity Projections - AC'!$A4, 'Net migration'!$J$7:$O$7,0))</f>
        <v>1480920.4591736442</v>
      </c>
      <c r="AI4" s="89">
        <f>AH4+INDEX('Net migration'!$J$10:$O$60, MATCH('Severity Projections - AC'!AI$1, 'Net migration'!$A$10:$A$60,0), MATCH('Severity Projections - AC'!$A4, 'Net migration'!$J$7:$O$7,0))</f>
        <v>1479302.132717432</v>
      </c>
      <c r="AJ4" s="89">
        <f>AI4+INDEX('Net migration'!$J$10:$O$60, MATCH('Severity Projections - AC'!AJ$1, 'Net migration'!$A$10:$A$60,0), MATCH('Severity Projections - AC'!$A4, 'Net migration'!$J$7:$O$7,0))</f>
        <v>1477691.6560796623</v>
      </c>
      <c r="AK4" s="89">
        <f>AJ4+INDEX('Net migration'!$J$10:$O$60, MATCH('Severity Projections - AC'!AK$1, 'Net migration'!$A$10:$A$60,0), MATCH('Severity Projections - AC'!$A4, 'Net migration'!$J$7:$O$7,0))</f>
        <v>1476088.9908891567</v>
      </c>
      <c r="AL4" s="89">
        <f>AK4+INDEX('Net migration'!$J$10:$O$60, MATCH('Severity Projections - AC'!AL$1, 'Net migration'!$A$10:$A$60,0), MATCH('Severity Projections - AC'!$A4, 'Net migration'!$J$7:$O$7,0))</f>
        <v>1474494.0989594609</v>
      </c>
      <c r="AM4" s="89">
        <f>AL4+INDEX('Net migration'!$J$10:$O$60, MATCH('Severity Projections - AC'!AM$1, 'Net migration'!$A$10:$A$60,0), MATCH('Severity Projections - AC'!$A4, 'Net migration'!$J$7:$O$7,0))</f>
        <v>1472906.9422879983</v>
      </c>
      <c r="AN4" s="89">
        <f>AM4+INDEX('Net migration'!$J$10:$O$60, MATCH('Severity Projections - AC'!AN$1, 'Net migration'!$A$10:$A$60,0), MATCH('Severity Projections - AC'!$A4, 'Net migration'!$J$7:$O$7,0))</f>
        <v>1471327.483055227</v>
      </c>
      <c r="AO4" s="89">
        <f>AN4+INDEX('Net migration'!$J$10:$O$60, MATCH('Severity Projections - AC'!AO$1, 'Net migration'!$A$10:$A$60,0), MATCH('Severity Projections - AC'!$A4, 'Net migration'!$J$7:$O$7,0))</f>
        <v>1469755.6836237996</v>
      </c>
      <c r="AP4" s="89">
        <f>AO4+INDEX('Net migration'!$J$10:$O$60, MATCH('Severity Projections - AC'!AP$1, 'Net migration'!$A$10:$A$60,0), MATCH('Severity Projections - AC'!$A4, 'Net migration'!$J$7:$O$7,0))</f>
        <v>1468191.5065377275</v>
      </c>
      <c r="AQ4" s="89">
        <f>AP4+INDEX('Net migration'!$J$10:$O$60, MATCH('Severity Projections - AC'!AQ$1, 'Net migration'!$A$10:$A$60,0), MATCH('Severity Projections - AC'!$A4, 'Net migration'!$J$7:$O$7,0))</f>
        <v>1466634.914521548</v>
      </c>
      <c r="AR4" s="89">
        <f>AQ4+INDEX('Net migration'!$J$10:$O$60, MATCH('Severity Projections - AC'!AR$1, 'Net migration'!$A$10:$A$60,0), MATCH('Severity Projections - AC'!$A4, 'Net migration'!$J$7:$O$7,0))</f>
        <v>1465085.8704794943</v>
      </c>
      <c r="AS4" s="89">
        <f>AR4+INDEX('Net migration'!$J$10:$O$60, MATCH('Severity Projections - AC'!AS$1, 'Net migration'!$A$10:$A$60,0), MATCH('Severity Projections - AC'!$A4, 'Net migration'!$J$7:$O$7,0))</f>
        <v>1463544.3374946699</v>
      </c>
      <c r="AT4" s="89">
        <f>AS4+INDEX('Net migration'!$J$10:$O$60, MATCH('Severity Projections - AC'!AT$1, 'Net migration'!$A$10:$A$60,0), MATCH('Severity Projections - AC'!$A4, 'Net migration'!$J$7:$O$7,0))</f>
        <v>1462010.2788282265</v>
      </c>
      <c r="AU4" s="89">
        <f>AT4+INDEX('Net migration'!$J$10:$O$60, MATCH('Severity Projections - AC'!AU$1, 'Net migration'!$A$10:$A$60,0), MATCH('Severity Projections - AC'!$A4, 'Net migration'!$J$7:$O$7,0))</f>
        <v>1460483.6579185433</v>
      </c>
      <c r="AV4" s="89">
        <f>AU4+INDEX('Net migration'!$J$10:$O$60, MATCH('Severity Projections - AC'!AV$1, 'Net migration'!$A$10:$A$60,0), MATCH('Severity Projections - AC'!$A4, 'Net migration'!$J$7:$O$7,0))</f>
        <v>1458964.4383804128</v>
      </c>
      <c r="AW4" s="89">
        <f>AV4+INDEX('Net migration'!$J$10:$O$60, MATCH('Severity Projections - AC'!AW$1, 'Net migration'!$A$10:$A$60,0), MATCH('Severity Projections - AC'!$A4, 'Net migration'!$J$7:$O$7,0))</f>
        <v>1457452.5840042271</v>
      </c>
      <c r="AX4" s="89">
        <f>AW4+INDEX('Net migration'!$J$10:$O$60, MATCH('Severity Projections - AC'!AX$1, 'Net migration'!$A$10:$A$60,0), MATCH('Severity Projections - AC'!$A4, 'Net migration'!$J$7:$O$7,0))</f>
        <v>1455948.0587551692</v>
      </c>
      <c r="AY4" s="89">
        <f>AX4+INDEX('Net migration'!$J$10:$O$60, MATCH('Severity Projections - AC'!AY$1, 'Net migration'!$A$10:$A$60,0), MATCH('Severity Projections - AC'!$A4, 'Net migration'!$J$7:$O$7,0))</f>
        <v>1454450.8267724069</v>
      </c>
      <c r="AZ4" s="89">
        <f>AY4+INDEX('Net migration'!$J$10:$O$60, MATCH('Severity Projections - AC'!AZ$1, 'Net migration'!$A$10:$A$60,0), MATCH('Severity Projections - AC'!$A4, 'Net migration'!$J$7:$O$7,0))</f>
        <v>1452960.8523682908</v>
      </c>
      <c r="BA4" s="89">
        <f>AZ4+INDEX('Net migration'!$J$10:$O$60, MATCH('Severity Projections - AC'!BA$1, 'Net migration'!$A$10:$A$60,0), MATCH('Severity Projections - AC'!$A4, 'Net migration'!$J$7:$O$7,0))</f>
        <v>1451478.1000275544</v>
      </c>
      <c r="BB4" s="89">
        <f>BA4+INDEX('Net migration'!$J$10:$O$60, MATCH('Severity Projections - AC'!BB$1, 'Net migration'!$A$10:$A$60,0), MATCH('Severity Projections - AC'!$A4, 'Net migration'!$J$7:$O$7,0))</f>
        <v>1450002.534406519</v>
      </c>
      <c r="BC4" s="89">
        <f>BB4+INDEX('Net migration'!$J$10:$O$60, MATCH('Severity Projections - AC'!BC$1, 'Net migration'!$A$10:$A$60,0), MATCH('Severity Projections - AC'!$A4, 'Net migration'!$J$7:$O$7,0))</f>
        <v>1448534.1203323002</v>
      </c>
      <c r="BD4" s="89">
        <f>BC4+INDEX('Net migration'!$J$10:$O$60, MATCH('Severity Projections - AC'!BD$1, 'Net migration'!$A$10:$A$60,0), MATCH('Severity Projections - AC'!$A4, 'Net migration'!$J$7:$O$7,0))</f>
        <v>1447072.8228020198</v>
      </c>
    </row>
    <row r="5" spans="1:56">
      <c r="A5" s="1">
        <v>2</v>
      </c>
      <c r="B5" s="1" t="s">
        <v>41</v>
      </c>
      <c r="C5" s="173">
        <f>'Severity - 2020'!G5</f>
        <v>1917606.36</v>
      </c>
      <c r="D5" s="173">
        <f>'Severity - 2020'!I5</f>
        <v>1783712.6873179476</v>
      </c>
      <c r="F5" s="89">
        <f>D5+INDEX('Net migration'!$J$10:$O$60, MATCH('Severity Projections - AC'!F$1, 'Net migration'!$A$10:$A$60,0), MATCH('Severity Projections - AC'!$A5, 'Net migration'!$J$7:$O$7,0))</f>
        <v>1783712.6873179476</v>
      </c>
      <c r="G5" s="89">
        <f>F5+INDEX('Net migration'!$J$10:$O$60, MATCH('Severity Projections - AC'!G$1, 'Net migration'!$A$10:$A$60,0), MATCH('Severity Projections - AC'!$A5, 'Net migration'!$J$7:$O$7,0))</f>
        <v>1800657.8023716703</v>
      </c>
      <c r="H5" s="89">
        <f>G5+INDEX('Net migration'!$J$10:$O$60, MATCH('Severity Projections - AC'!H$1, 'Net migration'!$A$10:$A$60,0), MATCH('Severity Projections - AC'!$A5, 'Net migration'!$J$7:$O$7,0))</f>
        <v>1796806.0787778879</v>
      </c>
      <c r="I5" s="89">
        <f>H5+INDEX('Net migration'!$J$10:$O$60, MATCH('Severity Projections - AC'!I$1, 'Net migration'!$A$10:$A$60,0), MATCH('Severity Projections - AC'!$A5, 'Net migration'!$J$7:$O$7,0))</f>
        <v>1792997.0541987005</v>
      </c>
      <c r="J5" s="89">
        <f>I5+INDEX('Net migration'!$J$10:$O$60, MATCH('Severity Projections - AC'!J$1, 'Net migration'!$A$10:$A$60,0), MATCH('Severity Projections - AC'!$A5, 'Net migration'!$J$7:$O$7,0))</f>
        <v>1789230.2452563357</v>
      </c>
      <c r="K5" s="89">
        <f>J5+INDEX('Net migration'!$J$10:$O$60, MATCH('Severity Projections - AC'!K$1, 'Net migration'!$A$10:$A$60,0), MATCH('Severity Projections - AC'!$A5, 'Net migration'!$J$7:$O$7,0))</f>
        <v>1785505.1741093157</v>
      </c>
      <c r="L5" s="89">
        <f>K5+INDEX('Net migration'!$J$10:$O$60, MATCH('Severity Projections - AC'!L$1, 'Net migration'!$A$10:$A$60,0), MATCH('Severity Projections - AC'!$A5, 'Net migration'!$J$7:$O$7,0))</f>
        <v>1783643.8031269538</v>
      </c>
      <c r="M5" s="89">
        <f>L5+INDEX('Net migration'!$J$10:$O$60, MATCH('Severity Projections - AC'!M$1, 'Net migration'!$A$10:$A$60,0), MATCH('Severity Projections - AC'!$A5, 'Net migration'!$J$7:$O$7,0))</f>
        <v>1781794.5461113004</v>
      </c>
      <c r="N5" s="89">
        <f>M5+INDEX('Net migration'!$J$10:$O$60, MATCH('Severity Projections - AC'!N$1, 'Net migration'!$A$10:$A$60,0), MATCH('Severity Projections - AC'!$A5, 'Net migration'!$J$7:$O$7,0))</f>
        <v>1779957.3213270383</v>
      </c>
      <c r="O5" s="89">
        <f>N5+INDEX('Net migration'!$J$10:$O$60, MATCH('Severity Projections - AC'!O$1, 'Net migration'!$A$10:$A$60,0), MATCH('Severity Projections - AC'!$A5, 'Net migration'!$J$7:$O$7,0))</f>
        <v>1778132.0476026151</v>
      </c>
      <c r="P5" s="89">
        <f>O5+INDEX('Net migration'!$J$10:$O$60, MATCH('Severity Projections - AC'!P$1, 'Net migration'!$A$10:$A$60,0), MATCH('Severity Projections - AC'!$A5, 'Net migration'!$J$7:$O$7,0))</f>
        <v>1776318.6443263011</v>
      </c>
      <c r="Q5" s="89">
        <f>P5+INDEX('Net migration'!$J$10:$O$60, MATCH('Severity Projections - AC'!Q$1, 'Net migration'!$A$10:$A$60,0), MATCH('Severity Projections - AC'!$A5, 'Net migration'!$J$7:$O$7,0))</f>
        <v>1774517.031442276</v>
      </c>
      <c r="R5" s="89">
        <f>Q5+INDEX('Net migration'!$J$10:$O$60, MATCH('Severity Projections - AC'!R$1, 'Net migration'!$A$10:$A$60,0), MATCH('Severity Projections - AC'!$A5, 'Net migration'!$J$7:$O$7,0))</f>
        <v>1772727.129446744</v>
      </c>
      <c r="S5" s="89">
        <f>R5+INDEX('Net migration'!$J$10:$O$60, MATCH('Severity Projections - AC'!S$1, 'Net migration'!$A$10:$A$60,0), MATCH('Severity Projections - AC'!$A5, 'Net migration'!$J$7:$O$7,0))</f>
        <v>1770948.8593840748</v>
      </c>
      <c r="T5" s="89">
        <f>S5+INDEX('Net migration'!$J$10:$O$60, MATCH('Severity Projections - AC'!T$1, 'Net migration'!$A$10:$A$60,0), MATCH('Severity Projections - AC'!$A5, 'Net migration'!$J$7:$O$7,0))</f>
        <v>1769182.1428429724</v>
      </c>
      <c r="U5" s="89">
        <f>T5+INDEX('Net migration'!$J$10:$O$60, MATCH('Severity Projections - AC'!U$1, 'Net migration'!$A$10:$A$60,0), MATCH('Severity Projections - AC'!$A5, 'Net migration'!$J$7:$O$7,0))</f>
        <v>1767426.9019526711</v>
      </c>
      <c r="V5" s="89">
        <f>U5+INDEX('Net migration'!$J$10:$O$60, MATCH('Severity Projections - AC'!V$1, 'Net migration'!$A$10:$A$60,0), MATCH('Severity Projections - AC'!$A5, 'Net migration'!$J$7:$O$7,0))</f>
        <v>1765683.0593791581</v>
      </c>
      <c r="W5" s="89">
        <f>V5+INDEX('Net migration'!$J$10:$O$60, MATCH('Severity Projections - AC'!W$1, 'Net migration'!$A$10:$A$60,0), MATCH('Severity Projections - AC'!$A5, 'Net migration'!$J$7:$O$7,0))</f>
        <v>1763950.5383214231</v>
      </c>
      <c r="X5" s="89">
        <f>W5+INDEX('Net migration'!$J$10:$O$60, MATCH('Severity Projections - AC'!X$1, 'Net migration'!$A$10:$A$60,0), MATCH('Severity Projections - AC'!$A5, 'Net migration'!$J$7:$O$7,0))</f>
        <v>1762229.2625077337</v>
      </c>
      <c r="Y5" s="89">
        <f>X5+INDEX('Net migration'!$J$10:$O$60, MATCH('Severity Projections - AC'!Y$1, 'Net migration'!$A$10:$A$60,0), MATCH('Severity Projections - AC'!$A5, 'Net migration'!$J$7:$O$7,0))</f>
        <v>1760519.1561919372</v>
      </c>
      <c r="Z5" s="89">
        <f>Y5+INDEX('Net migration'!$J$10:$O$60, MATCH('Severity Projections - AC'!Z$1, 'Net migration'!$A$10:$A$60,0), MATCH('Severity Projections - AC'!$A5, 'Net migration'!$J$7:$O$7,0))</f>
        <v>1758820.1441497891</v>
      </c>
      <c r="AA5" s="89">
        <f>Z5+INDEX('Net migration'!$J$10:$O$60, MATCH('Severity Projections - AC'!AA$1, 'Net migration'!$A$10:$A$60,0), MATCH('Severity Projections - AC'!$A5, 'Net migration'!$J$7:$O$7,0))</f>
        <v>1757132.1516753065</v>
      </c>
      <c r="AB5" s="89">
        <f>AA5+INDEX('Net migration'!$J$10:$O$60, MATCH('Severity Projections - AC'!AB$1, 'Net migration'!$A$10:$A$60,0), MATCH('Severity Projections - AC'!$A5, 'Net migration'!$J$7:$O$7,0))</f>
        <v>1755455.1045771479</v>
      </c>
      <c r="AC5" s="89">
        <f>AB5+INDEX('Net migration'!$J$10:$O$60, MATCH('Severity Projections - AC'!AC$1, 'Net migration'!$A$10:$A$60,0), MATCH('Severity Projections - AC'!$A5, 'Net migration'!$J$7:$O$7,0))</f>
        <v>1753788.9291750183</v>
      </c>
      <c r="AD5" s="89">
        <f>AC5+INDEX('Net migration'!$J$10:$O$60, MATCH('Severity Projections - AC'!AD$1, 'Net migration'!$A$10:$A$60,0), MATCH('Severity Projections - AC'!$A5, 'Net migration'!$J$7:$O$7,0))</f>
        <v>1752133.5522960995</v>
      </c>
      <c r="AE5" s="89">
        <f>AD5+INDEX('Net migration'!$J$10:$O$60, MATCH('Severity Projections - AC'!AE$1, 'Net migration'!$A$10:$A$60,0), MATCH('Severity Projections - AC'!$A5, 'Net migration'!$J$7:$O$7,0))</f>
        <v>1750488.901271506</v>
      </c>
      <c r="AF5" s="89">
        <f>AE5+INDEX('Net migration'!$J$10:$O$60, MATCH('Severity Projections - AC'!AF$1, 'Net migration'!$A$10:$A$60,0), MATCH('Severity Projections - AC'!$A5, 'Net migration'!$J$7:$O$7,0))</f>
        <v>1748854.9039327651</v>
      </c>
      <c r="AG5" s="89">
        <f>AF5+INDEX('Net migration'!$J$10:$O$60, MATCH('Severity Projections - AC'!AG$1, 'Net migration'!$A$10:$A$60,0), MATCH('Severity Projections - AC'!$A5, 'Net migration'!$J$7:$O$7,0))</f>
        <v>1747231.4886083228</v>
      </c>
      <c r="AH5" s="89">
        <f>AG5+INDEX('Net migration'!$J$10:$O$60, MATCH('Severity Projections - AC'!AH$1, 'Net migration'!$A$10:$A$60,0), MATCH('Severity Projections - AC'!$A5, 'Net migration'!$J$7:$O$7,0))</f>
        <v>1745618.5841200729</v>
      </c>
      <c r="AI5" s="89">
        <f>AH5+INDEX('Net migration'!$J$10:$O$60, MATCH('Severity Projections - AC'!AI$1, 'Net migration'!$A$10:$A$60,0), MATCH('Severity Projections - AC'!$A5, 'Net migration'!$J$7:$O$7,0))</f>
        <v>1744016.1197799123</v>
      </c>
      <c r="AJ5" s="89">
        <f>AI5+INDEX('Net migration'!$J$10:$O$60, MATCH('Severity Projections - AC'!AJ$1, 'Net migration'!$A$10:$A$60,0), MATCH('Severity Projections - AC'!$A5, 'Net migration'!$J$7:$O$7,0))</f>
        <v>1742424.025386319</v>
      </c>
      <c r="AK5" s="89">
        <f>AJ5+INDEX('Net migration'!$J$10:$O$60, MATCH('Severity Projections - AC'!AK$1, 'Net migration'!$A$10:$A$60,0), MATCH('Severity Projections - AC'!$A5, 'Net migration'!$J$7:$O$7,0))</f>
        <v>1740842.231220955</v>
      </c>
      <c r="AL5" s="89">
        <f>AK5+INDEX('Net migration'!$J$10:$O$60, MATCH('Severity Projections - AC'!AL$1, 'Net migration'!$A$10:$A$60,0), MATCH('Severity Projections - AC'!$A5, 'Net migration'!$J$7:$O$7,0))</f>
        <v>1739270.6680452935</v>
      </c>
      <c r="AM5" s="89">
        <f>AL5+INDEX('Net migration'!$J$10:$O$60, MATCH('Severity Projections - AC'!AM$1, 'Net migration'!$A$10:$A$60,0), MATCH('Severity Projections - AC'!$A5, 'Net migration'!$J$7:$O$7,0))</f>
        <v>1737709.267097269</v>
      </c>
      <c r="AN5" s="89">
        <f>AM5+INDEX('Net migration'!$J$10:$O$60, MATCH('Severity Projections - AC'!AN$1, 'Net migration'!$A$10:$A$60,0), MATCH('Severity Projections - AC'!$A5, 'Net migration'!$J$7:$O$7,0))</f>
        <v>1736157.9600879508</v>
      </c>
      <c r="AO5" s="89">
        <f>AN5+INDEX('Net migration'!$J$10:$O$60, MATCH('Severity Projections - AC'!AO$1, 'Net migration'!$A$10:$A$60,0), MATCH('Severity Projections - AC'!$A5, 'Net migration'!$J$7:$O$7,0))</f>
        <v>1734616.6791982418</v>
      </c>
      <c r="AP5" s="89">
        <f>AO5+INDEX('Net migration'!$J$10:$O$60, MATCH('Severity Projections - AC'!AP$1, 'Net migration'!$A$10:$A$60,0), MATCH('Severity Projections - AC'!$A5, 'Net migration'!$J$7:$O$7,0))</f>
        <v>1733085.3570755976</v>
      </c>
      <c r="AQ5" s="89">
        <f>AP5+INDEX('Net migration'!$J$10:$O$60, MATCH('Severity Projections - AC'!AQ$1, 'Net migration'!$A$10:$A$60,0), MATCH('Severity Projections - AC'!$A5, 'Net migration'!$J$7:$O$7,0))</f>
        <v>1731563.9268307716</v>
      </c>
      <c r="AR5" s="89">
        <f>AQ5+INDEX('Net migration'!$J$10:$O$60, MATCH('Severity Projections - AC'!AR$1, 'Net migration'!$A$10:$A$60,0), MATCH('Severity Projections - AC'!$A5, 'Net migration'!$J$7:$O$7,0))</f>
        <v>1730052.3220345813</v>
      </c>
      <c r="AS5" s="89">
        <f>AR5+INDEX('Net migration'!$J$10:$O$60, MATCH('Severity Projections - AC'!AS$1, 'Net migration'!$A$10:$A$60,0), MATCH('Severity Projections - AC'!$A5, 'Net migration'!$J$7:$O$7,0))</f>
        <v>1728550.4767146974</v>
      </c>
      <c r="AT5" s="89">
        <f>AS5+INDEX('Net migration'!$J$10:$O$60, MATCH('Severity Projections - AC'!AT$1, 'Net migration'!$A$10:$A$60,0), MATCH('Severity Projections - AC'!$A5, 'Net migration'!$J$7:$O$7,0))</f>
        <v>1727058.3253524569</v>
      </c>
      <c r="AU5" s="89">
        <f>AT5+INDEX('Net migration'!$J$10:$O$60, MATCH('Severity Projections - AC'!AU$1, 'Net migration'!$A$10:$A$60,0), MATCH('Severity Projections - AC'!$A5, 'Net migration'!$J$7:$O$7,0))</f>
        <v>1725575.8028796967</v>
      </c>
      <c r="AV5" s="89">
        <f>AU5+INDEX('Net migration'!$J$10:$O$60, MATCH('Severity Projections - AC'!AV$1, 'Net migration'!$A$10:$A$60,0), MATCH('Severity Projections - AC'!$A5, 'Net migration'!$J$7:$O$7,0))</f>
        <v>1724102.8446756112</v>
      </c>
      <c r="AW5" s="89">
        <f>AV5+INDEX('Net migration'!$J$10:$O$60, MATCH('Severity Projections - AC'!AW$1, 'Net migration'!$A$10:$A$60,0), MATCH('Severity Projections - AC'!$A5, 'Net migration'!$J$7:$O$7,0))</f>
        <v>1722639.3865636303</v>
      </c>
      <c r="AX5" s="89">
        <f>AW5+INDEX('Net migration'!$J$10:$O$60, MATCH('Severity Projections - AC'!AX$1, 'Net migration'!$A$10:$A$60,0), MATCH('Severity Projections - AC'!$A5, 'Net migration'!$J$7:$O$7,0))</f>
        <v>1721185.3648083219</v>
      </c>
      <c r="AY5" s="89">
        <f>AX5+INDEX('Net migration'!$J$10:$O$60, MATCH('Severity Projections - AC'!AY$1, 'Net migration'!$A$10:$A$60,0), MATCH('Severity Projections - AC'!$A5, 'Net migration'!$J$7:$O$7,0))</f>
        <v>1719740.7161123129</v>
      </c>
      <c r="AZ5" s="89">
        <f>AY5+INDEX('Net migration'!$J$10:$O$60, MATCH('Severity Projections - AC'!AZ$1, 'Net migration'!$A$10:$A$60,0), MATCH('Severity Projections - AC'!$A5, 'Net migration'!$J$7:$O$7,0))</f>
        <v>1718305.377613235</v>
      </c>
      <c r="BA5" s="89">
        <f>AZ5+INDEX('Net migration'!$J$10:$O$60, MATCH('Severity Projections - AC'!BA$1, 'Net migration'!$A$10:$A$60,0), MATCH('Severity Projections - AC'!$A5, 'Net migration'!$J$7:$O$7,0))</f>
        <v>1716879.2868806901</v>
      </c>
      <c r="BB5" s="89">
        <f>BA5+INDEX('Net migration'!$J$10:$O$60, MATCH('Severity Projections - AC'!BB$1, 'Net migration'!$A$10:$A$60,0), MATCH('Severity Projections - AC'!$A5, 'Net migration'!$J$7:$O$7,0))</f>
        <v>1715462.3819132373</v>
      </c>
      <c r="BC5" s="89">
        <f>BB5+INDEX('Net migration'!$J$10:$O$60, MATCH('Severity Projections - AC'!BC$1, 'Net migration'!$A$10:$A$60,0), MATCH('Severity Projections - AC'!$A5, 'Net migration'!$J$7:$O$7,0))</f>
        <v>1714054.6011354022</v>
      </c>
      <c r="BD5" s="89">
        <f>BC5+INDEX('Net migration'!$J$10:$O$60, MATCH('Severity Projections - AC'!BD$1, 'Net migration'!$A$10:$A$60,0), MATCH('Severity Projections - AC'!$A5, 'Net migration'!$J$7:$O$7,0))</f>
        <v>1712655.8833947056</v>
      </c>
    </row>
    <row r="6" spans="1:56">
      <c r="A6" s="1">
        <v>2</v>
      </c>
      <c r="B6" s="1" t="s">
        <v>98</v>
      </c>
      <c r="C6" s="173">
        <f>'Severity - 2020'!G6</f>
        <v>183426.182</v>
      </c>
      <c r="D6" s="173">
        <f>D5</f>
        <v>1783712.6873179476</v>
      </c>
      <c r="F6" s="89">
        <f>D6+INDEX('Net migration'!$J$10:$O$60, MATCH('Severity Projections - AC'!F$1, 'Net migration'!$A$10:$A$60,0), MATCH('Severity Projections - AC'!$A6, 'Net migration'!$J$7:$O$7,0))</f>
        <v>1783712.6873179476</v>
      </c>
      <c r="G6" s="89">
        <f>F6+INDEX('Net migration'!$J$10:$O$60, MATCH('Severity Projections - AC'!G$1, 'Net migration'!$A$10:$A$60,0), MATCH('Severity Projections - AC'!$A6, 'Net migration'!$J$7:$O$7,0))</f>
        <v>1800657.8023716703</v>
      </c>
      <c r="H6" s="89">
        <f>G6+INDEX('Net migration'!$J$10:$O$60, MATCH('Severity Projections - AC'!H$1, 'Net migration'!$A$10:$A$60,0), MATCH('Severity Projections - AC'!$A6, 'Net migration'!$J$7:$O$7,0))</f>
        <v>1796806.0787778879</v>
      </c>
      <c r="I6" s="89">
        <f>H6+INDEX('Net migration'!$J$10:$O$60, MATCH('Severity Projections - AC'!I$1, 'Net migration'!$A$10:$A$60,0), MATCH('Severity Projections - AC'!$A6, 'Net migration'!$J$7:$O$7,0))</f>
        <v>1792997.0541987005</v>
      </c>
      <c r="J6" s="89">
        <f>I6+INDEX('Net migration'!$J$10:$O$60, MATCH('Severity Projections - AC'!J$1, 'Net migration'!$A$10:$A$60,0), MATCH('Severity Projections - AC'!$A6, 'Net migration'!$J$7:$O$7,0))</f>
        <v>1789230.2452563357</v>
      </c>
      <c r="K6" s="89">
        <f>J6+INDEX('Net migration'!$J$10:$O$60, MATCH('Severity Projections - AC'!K$1, 'Net migration'!$A$10:$A$60,0), MATCH('Severity Projections - AC'!$A6, 'Net migration'!$J$7:$O$7,0))</f>
        <v>1785505.1741093157</v>
      </c>
      <c r="L6" s="89">
        <f>K6+INDEX('Net migration'!$J$10:$O$60, MATCH('Severity Projections - AC'!L$1, 'Net migration'!$A$10:$A$60,0), MATCH('Severity Projections - AC'!$A6, 'Net migration'!$J$7:$O$7,0))</f>
        <v>1783643.8031269538</v>
      </c>
      <c r="M6" s="89">
        <f>L6+INDEX('Net migration'!$J$10:$O$60, MATCH('Severity Projections - AC'!M$1, 'Net migration'!$A$10:$A$60,0), MATCH('Severity Projections - AC'!$A6, 'Net migration'!$J$7:$O$7,0))</f>
        <v>1781794.5461113004</v>
      </c>
      <c r="N6" s="89">
        <f>M6+INDEX('Net migration'!$J$10:$O$60, MATCH('Severity Projections - AC'!N$1, 'Net migration'!$A$10:$A$60,0), MATCH('Severity Projections - AC'!$A6, 'Net migration'!$J$7:$O$7,0))</f>
        <v>1779957.3213270383</v>
      </c>
      <c r="O6" s="89">
        <f>N6+INDEX('Net migration'!$J$10:$O$60, MATCH('Severity Projections - AC'!O$1, 'Net migration'!$A$10:$A$60,0), MATCH('Severity Projections - AC'!$A6, 'Net migration'!$J$7:$O$7,0))</f>
        <v>1778132.0476026151</v>
      </c>
      <c r="P6" s="89">
        <f>O6+INDEX('Net migration'!$J$10:$O$60, MATCH('Severity Projections - AC'!P$1, 'Net migration'!$A$10:$A$60,0), MATCH('Severity Projections - AC'!$A6, 'Net migration'!$J$7:$O$7,0))</f>
        <v>1776318.6443263011</v>
      </c>
      <c r="Q6" s="89">
        <f>P6+INDEX('Net migration'!$J$10:$O$60, MATCH('Severity Projections - AC'!Q$1, 'Net migration'!$A$10:$A$60,0), MATCH('Severity Projections - AC'!$A6, 'Net migration'!$J$7:$O$7,0))</f>
        <v>1774517.031442276</v>
      </c>
      <c r="R6" s="89">
        <f>Q6+INDEX('Net migration'!$J$10:$O$60, MATCH('Severity Projections - AC'!R$1, 'Net migration'!$A$10:$A$60,0), MATCH('Severity Projections - AC'!$A6, 'Net migration'!$J$7:$O$7,0))</f>
        <v>1772727.129446744</v>
      </c>
      <c r="S6" s="89">
        <f>R6+INDEX('Net migration'!$J$10:$O$60, MATCH('Severity Projections - AC'!S$1, 'Net migration'!$A$10:$A$60,0), MATCH('Severity Projections - AC'!$A6, 'Net migration'!$J$7:$O$7,0))</f>
        <v>1770948.8593840748</v>
      </c>
      <c r="T6" s="89">
        <f>S6+INDEX('Net migration'!$J$10:$O$60, MATCH('Severity Projections - AC'!T$1, 'Net migration'!$A$10:$A$60,0), MATCH('Severity Projections - AC'!$A6, 'Net migration'!$J$7:$O$7,0))</f>
        <v>1769182.1428429724</v>
      </c>
      <c r="U6" s="89">
        <f>T6+INDEX('Net migration'!$J$10:$O$60, MATCH('Severity Projections - AC'!U$1, 'Net migration'!$A$10:$A$60,0), MATCH('Severity Projections - AC'!$A6, 'Net migration'!$J$7:$O$7,0))</f>
        <v>1767426.9019526711</v>
      </c>
      <c r="V6" s="89">
        <f>U6+INDEX('Net migration'!$J$10:$O$60, MATCH('Severity Projections - AC'!V$1, 'Net migration'!$A$10:$A$60,0), MATCH('Severity Projections - AC'!$A6, 'Net migration'!$J$7:$O$7,0))</f>
        <v>1765683.0593791581</v>
      </c>
      <c r="W6" s="89">
        <f>V6+INDEX('Net migration'!$J$10:$O$60, MATCH('Severity Projections - AC'!W$1, 'Net migration'!$A$10:$A$60,0), MATCH('Severity Projections - AC'!$A6, 'Net migration'!$J$7:$O$7,0))</f>
        <v>1763950.5383214231</v>
      </c>
      <c r="X6" s="89">
        <f>W6+INDEX('Net migration'!$J$10:$O$60, MATCH('Severity Projections - AC'!X$1, 'Net migration'!$A$10:$A$60,0), MATCH('Severity Projections - AC'!$A6, 'Net migration'!$J$7:$O$7,0))</f>
        <v>1762229.2625077337</v>
      </c>
      <c r="Y6" s="89">
        <f>X6+INDEX('Net migration'!$J$10:$O$60, MATCH('Severity Projections - AC'!Y$1, 'Net migration'!$A$10:$A$60,0), MATCH('Severity Projections - AC'!$A6, 'Net migration'!$J$7:$O$7,0))</f>
        <v>1760519.1561919372</v>
      </c>
      <c r="Z6" s="89">
        <f>Y6+INDEX('Net migration'!$J$10:$O$60, MATCH('Severity Projections - AC'!Z$1, 'Net migration'!$A$10:$A$60,0), MATCH('Severity Projections - AC'!$A6, 'Net migration'!$J$7:$O$7,0))</f>
        <v>1758820.1441497891</v>
      </c>
      <c r="AA6" s="89">
        <f>Z6+INDEX('Net migration'!$J$10:$O$60, MATCH('Severity Projections - AC'!AA$1, 'Net migration'!$A$10:$A$60,0), MATCH('Severity Projections - AC'!$A6, 'Net migration'!$J$7:$O$7,0))</f>
        <v>1757132.1516753065</v>
      </c>
      <c r="AB6" s="89">
        <f>AA6+INDEX('Net migration'!$J$10:$O$60, MATCH('Severity Projections - AC'!AB$1, 'Net migration'!$A$10:$A$60,0), MATCH('Severity Projections - AC'!$A6, 'Net migration'!$J$7:$O$7,0))</f>
        <v>1755455.1045771479</v>
      </c>
      <c r="AC6" s="89">
        <f>AB6+INDEX('Net migration'!$J$10:$O$60, MATCH('Severity Projections - AC'!AC$1, 'Net migration'!$A$10:$A$60,0), MATCH('Severity Projections - AC'!$A6, 'Net migration'!$J$7:$O$7,0))</f>
        <v>1753788.9291750183</v>
      </c>
      <c r="AD6" s="89">
        <f>AC6+INDEX('Net migration'!$J$10:$O$60, MATCH('Severity Projections - AC'!AD$1, 'Net migration'!$A$10:$A$60,0), MATCH('Severity Projections - AC'!$A6, 'Net migration'!$J$7:$O$7,0))</f>
        <v>1752133.5522960995</v>
      </c>
      <c r="AE6" s="89">
        <f>AD6+INDEX('Net migration'!$J$10:$O$60, MATCH('Severity Projections - AC'!AE$1, 'Net migration'!$A$10:$A$60,0), MATCH('Severity Projections - AC'!$A6, 'Net migration'!$J$7:$O$7,0))</f>
        <v>1750488.901271506</v>
      </c>
      <c r="AF6" s="89">
        <f>AE6+INDEX('Net migration'!$J$10:$O$60, MATCH('Severity Projections - AC'!AF$1, 'Net migration'!$A$10:$A$60,0), MATCH('Severity Projections - AC'!$A6, 'Net migration'!$J$7:$O$7,0))</f>
        <v>1748854.9039327651</v>
      </c>
      <c r="AG6" s="89">
        <f>AF6+INDEX('Net migration'!$J$10:$O$60, MATCH('Severity Projections - AC'!AG$1, 'Net migration'!$A$10:$A$60,0), MATCH('Severity Projections - AC'!$A6, 'Net migration'!$J$7:$O$7,0))</f>
        <v>1747231.4886083228</v>
      </c>
      <c r="AH6" s="89">
        <f>AG6+INDEX('Net migration'!$J$10:$O$60, MATCH('Severity Projections - AC'!AH$1, 'Net migration'!$A$10:$A$60,0), MATCH('Severity Projections - AC'!$A6, 'Net migration'!$J$7:$O$7,0))</f>
        <v>1745618.5841200729</v>
      </c>
      <c r="AI6" s="89">
        <f>AH6+INDEX('Net migration'!$J$10:$O$60, MATCH('Severity Projections - AC'!AI$1, 'Net migration'!$A$10:$A$60,0), MATCH('Severity Projections - AC'!$A6, 'Net migration'!$J$7:$O$7,0))</f>
        <v>1744016.1197799123</v>
      </c>
      <c r="AJ6" s="89">
        <f>AI6+INDEX('Net migration'!$J$10:$O$60, MATCH('Severity Projections - AC'!AJ$1, 'Net migration'!$A$10:$A$60,0), MATCH('Severity Projections - AC'!$A6, 'Net migration'!$J$7:$O$7,0))</f>
        <v>1742424.025386319</v>
      </c>
      <c r="AK6" s="89">
        <f>AJ6+INDEX('Net migration'!$J$10:$O$60, MATCH('Severity Projections - AC'!AK$1, 'Net migration'!$A$10:$A$60,0), MATCH('Severity Projections - AC'!$A6, 'Net migration'!$J$7:$O$7,0))</f>
        <v>1740842.231220955</v>
      </c>
      <c r="AL6" s="89">
        <f>AK6+INDEX('Net migration'!$J$10:$O$60, MATCH('Severity Projections - AC'!AL$1, 'Net migration'!$A$10:$A$60,0), MATCH('Severity Projections - AC'!$A6, 'Net migration'!$J$7:$O$7,0))</f>
        <v>1739270.6680452935</v>
      </c>
      <c r="AM6" s="89">
        <f>AL6+INDEX('Net migration'!$J$10:$O$60, MATCH('Severity Projections - AC'!AM$1, 'Net migration'!$A$10:$A$60,0), MATCH('Severity Projections - AC'!$A6, 'Net migration'!$J$7:$O$7,0))</f>
        <v>1737709.267097269</v>
      </c>
      <c r="AN6" s="89">
        <f>AM6+INDEX('Net migration'!$J$10:$O$60, MATCH('Severity Projections - AC'!AN$1, 'Net migration'!$A$10:$A$60,0), MATCH('Severity Projections - AC'!$A6, 'Net migration'!$J$7:$O$7,0))</f>
        <v>1736157.9600879508</v>
      </c>
      <c r="AO6" s="89">
        <f>AN6+INDEX('Net migration'!$J$10:$O$60, MATCH('Severity Projections - AC'!AO$1, 'Net migration'!$A$10:$A$60,0), MATCH('Severity Projections - AC'!$A6, 'Net migration'!$J$7:$O$7,0))</f>
        <v>1734616.6791982418</v>
      </c>
      <c r="AP6" s="89">
        <f>AO6+INDEX('Net migration'!$J$10:$O$60, MATCH('Severity Projections - AC'!AP$1, 'Net migration'!$A$10:$A$60,0), MATCH('Severity Projections - AC'!$A6, 'Net migration'!$J$7:$O$7,0))</f>
        <v>1733085.3570755976</v>
      </c>
      <c r="AQ6" s="89">
        <f>AP6+INDEX('Net migration'!$J$10:$O$60, MATCH('Severity Projections - AC'!AQ$1, 'Net migration'!$A$10:$A$60,0), MATCH('Severity Projections - AC'!$A6, 'Net migration'!$J$7:$O$7,0))</f>
        <v>1731563.9268307716</v>
      </c>
      <c r="AR6" s="89">
        <f>AQ6+INDEX('Net migration'!$J$10:$O$60, MATCH('Severity Projections - AC'!AR$1, 'Net migration'!$A$10:$A$60,0), MATCH('Severity Projections - AC'!$A6, 'Net migration'!$J$7:$O$7,0))</f>
        <v>1730052.3220345813</v>
      </c>
      <c r="AS6" s="89">
        <f>AR6+INDEX('Net migration'!$J$10:$O$60, MATCH('Severity Projections - AC'!AS$1, 'Net migration'!$A$10:$A$60,0), MATCH('Severity Projections - AC'!$A6, 'Net migration'!$J$7:$O$7,0))</f>
        <v>1728550.4767146974</v>
      </c>
      <c r="AT6" s="89">
        <f>AS6+INDEX('Net migration'!$J$10:$O$60, MATCH('Severity Projections - AC'!AT$1, 'Net migration'!$A$10:$A$60,0), MATCH('Severity Projections - AC'!$A6, 'Net migration'!$J$7:$O$7,0))</f>
        <v>1727058.3253524569</v>
      </c>
      <c r="AU6" s="89">
        <f>AT6+INDEX('Net migration'!$J$10:$O$60, MATCH('Severity Projections - AC'!AU$1, 'Net migration'!$A$10:$A$60,0), MATCH('Severity Projections - AC'!$A6, 'Net migration'!$J$7:$O$7,0))</f>
        <v>1725575.8028796967</v>
      </c>
      <c r="AV6" s="89">
        <f>AU6+INDEX('Net migration'!$J$10:$O$60, MATCH('Severity Projections - AC'!AV$1, 'Net migration'!$A$10:$A$60,0), MATCH('Severity Projections - AC'!$A6, 'Net migration'!$J$7:$O$7,0))</f>
        <v>1724102.8446756112</v>
      </c>
      <c r="AW6" s="89">
        <f>AV6+INDEX('Net migration'!$J$10:$O$60, MATCH('Severity Projections - AC'!AW$1, 'Net migration'!$A$10:$A$60,0), MATCH('Severity Projections - AC'!$A6, 'Net migration'!$J$7:$O$7,0))</f>
        <v>1722639.3865636303</v>
      </c>
      <c r="AX6" s="89">
        <f>AW6+INDEX('Net migration'!$J$10:$O$60, MATCH('Severity Projections - AC'!AX$1, 'Net migration'!$A$10:$A$60,0), MATCH('Severity Projections - AC'!$A6, 'Net migration'!$J$7:$O$7,0))</f>
        <v>1721185.3648083219</v>
      </c>
      <c r="AY6" s="89">
        <f>AX6+INDEX('Net migration'!$J$10:$O$60, MATCH('Severity Projections - AC'!AY$1, 'Net migration'!$A$10:$A$60,0), MATCH('Severity Projections - AC'!$A6, 'Net migration'!$J$7:$O$7,0))</f>
        <v>1719740.7161123129</v>
      </c>
      <c r="AZ6" s="89">
        <f>AY6+INDEX('Net migration'!$J$10:$O$60, MATCH('Severity Projections - AC'!AZ$1, 'Net migration'!$A$10:$A$60,0), MATCH('Severity Projections - AC'!$A6, 'Net migration'!$J$7:$O$7,0))</f>
        <v>1718305.377613235</v>
      </c>
      <c r="BA6" s="89">
        <f>AZ6+INDEX('Net migration'!$J$10:$O$60, MATCH('Severity Projections - AC'!BA$1, 'Net migration'!$A$10:$A$60,0), MATCH('Severity Projections - AC'!$A6, 'Net migration'!$J$7:$O$7,0))</f>
        <v>1716879.2868806901</v>
      </c>
      <c r="BB6" s="89">
        <f>BA6+INDEX('Net migration'!$J$10:$O$60, MATCH('Severity Projections - AC'!BB$1, 'Net migration'!$A$10:$A$60,0), MATCH('Severity Projections - AC'!$A6, 'Net migration'!$J$7:$O$7,0))</f>
        <v>1715462.3819132373</v>
      </c>
      <c r="BC6" s="89">
        <f>BB6+INDEX('Net migration'!$J$10:$O$60, MATCH('Severity Projections - AC'!BC$1, 'Net migration'!$A$10:$A$60,0), MATCH('Severity Projections - AC'!$A6, 'Net migration'!$J$7:$O$7,0))</f>
        <v>1714054.6011354022</v>
      </c>
      <c r="BD6" s="89">
        <f>BC6+INDEX('Net migration'!$J$10:$O$60, MATCH('Severity Projections - AC'!BD$1, 'Net migration'!$A$10:$A$60,0), MATCH('Severity Projections - AC'!$A6, 'Net migration'!$J$7:$O$7,0))</f>
        <v>1712655.8833947056</v>
      </c>
    </row>
    <row r="7" spans="1:56">
      <c r="A7" s="1">
        <v>2</v>
      </c>
      <c r="B7" s="1" t="s">
        <v>39</v>
      </c>
      <c r="C7" s="173">
        <f>'Severity - 2020'!G7</f>
        <v>861887.74600000004</v>
      </c>
      <c r="D7" s="173">
        <f>D6</f>
        <v>1783712.6873179476</v>
      </c>
      <c r="F7" s="89">
        <f>D7+INDEX('Net migration'!$J$10:$O$60, MATCH('Severity Projections - AC'!F$1, 'Net migration'!$A$10:$A$60,0), MATCH('Severity Projections - AC'!$A7, 'Net migration'!$J$7:$O$7,0))</f>
        <v>1783712.6873179476</v>
      </c>
      <c r="G7" s="89">
        <f>F7+INDEX('Net migration'!$J$10:$O$60, MATCH('Severity Projections - AC'!G$1, 'Net migration'!$A$10:$A$60,0), MATCH('Severity Projections - AC'!$A7, 'Net migration'!$J$7:$O$7,0))</f>
        <v>1800657.8023716703</v>
      </c>
      <c r="H7" s="89">
        <f>G7+INDEX('Net migration'!$J$10:$O$60, MATCH('Severity Projections - AC'!H$1, 'Net migration'!$A$10:$A$60,0), MATCH('Severity Projections - AC'!$A7, 'Net migration'!$J$7:$O$7,0))</f>
        <v>1796806.0787778879</v>
      </c>
      <c r="I7" s="89">
        <f>H7+INDEX('Net migration'!$J$10:$O$60, MATCH('Severity Projections - AC'!I$1, 'Net migration'!$A$10:$A$60,0), MATCH('Severity Projections - AC'!$A7, 'Net migration'!$J$7:$O$7,0))</f>
        <v>1792997.0541987005</v>
      </c>
      <c r="J7" s="89">
        <f>I7+INDEX('Net migration'!$J$10:$O$60, MATCH('Severity Projections - AC'!J$1, 'Net migration'!$A$10:$A$60,0), MATCH('Severity Projections - AC'!$A7, 'Net migration'!$J$7:$O$7,0))</f>
        <v>1789230.2452563357</v>
      </c>
      <c r="K7" s="89">
        <f>J7+INDEX('Net migration'!$J$10:$O$60, MATCH('Severity Projections - AC'!K$1, 'Net migration'!$A$10:$A$60,0), MATCH('Severity Projections - AC'!$A7, 'Net migration'!$J$7:$O$7,0))</f>
        <v>1785505.1741093157</v>
      </c>
      <c r="L7" s="89">
        <f>K7+INDEX('Net migration'!$J$10:$O$60, MATCH('Severity Projections - AC'!L$1, 'Net migration'!$A$10:$A$60,0), MATCH('Severity Projections - AC'!$A7, 'Net migration'!$J$7:$O$7,0))</f>
        <v>1783643.8031269538</v>
      </c>
      <c r="M7" s="89">
        <f>L7+INDEX('Net migration'!$J$10:$O$60, MATCH('Severity Projections - AC'!M$1, 'Net migration'!$A$10:$A$60,0), MATCH('Severity Projections - AC'!$A7, 'Net migration'!$J$7:$O$7,0))</f>
        <v>1781794.5461113004</v>
      </c>
      <c r="N7" s="89">
        <f>M7+INDEX('Net migration'!$J$10:$O$60, MATCH('Severity Projections - AC'!N$1, 'Net migration'!$A$10:$A$60,0), MATCH('Severity Projections - AC'!$A7, 'Net migration'!$J$7:$O$7,0))</f>
        <v>1779957.3213270383</v>
      </c>
      <c r="O7" s="89">
        <f>N7+INDEX('Net migration'!$J$10:$O$60, MATCH('Severity Projections - AC'!O$1, 'Net migration'!$A$10:$A$60,0), MATCH('Severity Projections - AC'!$A7, 'Net migration'!$J$7:$O$7,0))</f>
        <v>1778132.0476026151</v>
      </c>
      <c r="P7" s="89">
        <f>O7+INDEX('Net migration'!$J$10:$O$60, MATCH('Severity Projections - AC'!P$1, 'Net migration'!$A$10:$A$60,0), MATCH('Severity Projections - AC'!$A7, 'Net migration'!$J$7:$O$7,0))</f>
        <v>1776318.6443263011</v>
      </c>
      <c r="Q7" s="89">
        <f>P7+INDEX('Net migration'!$J$10:$O$60, MATCH('Severity Projections - AC'!Q$1, 'Net migration'!$A$10:$A$60,0), MATCH('Severity Projections - AC'!$A7, 'Net migration'!$J$7:$O$7,0))</f>
        <v>1774517.031442276</v>
      </c>
      <c r="R7" s="89">
        <f>Q7+INDEX('Net migration'!$J$10:$O$60, MATCH('Severity Projections - AC'!R$1, 'Net migration'!$A$10:$A$60,0), MATCH('Severity Projections - AC'!$A7, 'Net migration'!$J$7:$O$7,0))</f>
        <v>1772727.129446744</v>
      </c>
      <c r="S7" s="89">
        <f>R7+INDEX('Net migration'!$J$10:$O$60, MATCH('Severity Projections - AC'!S$1, 'Net migration'!$A$10:$A$60,0), MATCH('Severity Projections - AC'!$A7, 'Net migration'!$J$7:$O$7,0))</f>
        <v>1770948.8593840748</v>
      </c>
      <c r="T7" s="89">
        <f>S7+INDEX('Net migration'!$J$10:$O$60, MATCH('Severity Projections - AC'!T$1, 'Net migration'!$A$10:$A$60,0), MATCH('Severity Projections - AC'!$A7, 'Net migration'!$J$7:$O$7,0))</f>
        <v>1769182.1428429724</v>
      </c>
      <c r="U7" s="89">
        <f>T7+INDEX('Net migration'!$J$10:$O$60, MATCH('Severity Projections - AC'!U$1, 'Net migration'!$A$10:$A$60,0), MATCH('Severity Projections - AC'!$A7, 'Net migration'!$J$7:$O$7,0))</f>
        <v>1767426.9019526711</v>
      </c>
      <c r="V7" s="89">
        <f>U7+INDEX('Net migration'!$J$10:$O$60, MATCH('Severity Projections - AC'!V$1, 'Net migration'!$A$10:$A$60,0), MATCH('Severity Projections - AC'!$A7, 'Net migration'!$J$7:$O$7,0))</f>
        <v>1765683.0593791581</v>
      </c>
      <c r="W7" s="89">
        <f>V7+INDEX('Net migration'!$J$10:$O$60, MATCH('Severity Projections - AC'!W$1, 'Net migration'!$A$10:$A$60,0), MATCH('Severity Projections - AC'!$A7, 'Net migration'!$J$7:$O$7,0))</f>
        <v>1763950.5383214231</v>
      </c>
      <c r="X7" s="89">
        <f>W7+INDEX('Net migration'!$J$10:$O$60, MATCH('Severity Projections - AC'!X$1, 'Net migration'!$A$10:$A$60,0), MATCH('Severity Projections - AC'!$A7, 'Net migration'!$J$7:$O$7,0))</f>
        <v>1762229.2625077337</v>
      </c>
      <c r="Y7" s="89">
        <f>X7+INDEX('Net migration'!$J$10:$O$60, MATCH('Severity Projections - AC'!Y$1, 'Net migration'!$A$10:$A$60,0), MATCH('Severity Projections - AC'!$A7, 'Net migration'!$J$7:$O$7,0))</f>
        <v>1760519.1561919372</v>
      </c>
      <c r="Z7" s="89">
        <f>Y7+INDEX('Net migration'!$J$10:$O$60, MATCH('Severity Projections - AC'!Z$1, 'Net migration'!$A$10:$A$60,0), MATCH('Severity Projections - AC'!$A7, 'Net migration'!$J$7:$O$7,0))</f>
        <v>1758820.1441497891</v>
      </c>
      <c r="AA7" s="89">
        <f>Z7+INDEX('Net migration'!$J$10:$O$60, MATCH('Severity Projections - AC'!AA$1, 'Net migration'!$A$10:$A$60,0), MATCH('Severity Projections - AC'!$A7, 'Net migration'!$J$7:$O$7,0))</f>
        <v>1757132.1516753065</v>
      </c>
      <c r="AB7" s="89">
        <f>AA7+INDEX('Net migration'!$J$10:$O$60, MATCH('Severity Projections - AC'!AB$1, 'Net migration'!$A$10:$A$60,0), MATCH('Severity Projections - AC'!$A7, 'Net migration'!$J$7:$O$7,0))</f>
        <v>1755455.1045771479</v>
      </c>
      <c r="AC7" s="89">
        <f>AB7+INDEX('Net migration'!$J$10:$O$60, MATCH('Severity Projections - AC'!AC$1, 'Net migration'!$A$10:$A$60,0), MATCH('Severity Projections - AC'!$A7, 'Net migration'!$J$7:$O$7,0))</f>
        <v>1753788.9291750183</v>
      </c>
      <c r="AD7" s="89">
        <f>AC7+INDEX('Net migration'!$J$10:$O$60, MATCH('Severity Projections - AC'!AD$1, 'Net migration'!$A$10:$A$60,0), MATCH('Severity Projections - AC'!$A7, 'Net migration'!$J$7:$O$7,0))</f>
        <v>1752133.5522960995</v>
      </c>
      <c r="AE7" s="89">
        <f>AD7+INDEX('Net migration'!$J$10:$O$60, MATCH('Severity Projections - AC'!AE$1, 'Net migration'!$A$10:$A$60,0), MATCH('Severity Projections - AC'!$A7, 'Net migration'!$J$7:$O$7,0))</f>
        <v>1750488.901271506</v>
      </c>
      <c r="AF7" s="89">
        <f>AE7+INDEX('Net migration'!$J$10:$O$60, MATCH('Severity Projections - AC'!AF$1, 'Net migration'!$A$10:$A$60,0), MATCH('Severity Projections - AC'!$A7, 'Net migration'!$J$7:$O$7,0))</f>
        <v>1748854.9039327651</v>
      </c>
      <c r="AG7" s="89">
        <f>AF7+INDEX('Net migration'!$J$10:$O$60, MATCH('Severity Projections - AC'!AG$1, 'Net migration'!$A$10:$A$60,0), MATCH('Severity Projections - AC'!$A7, 'Net migration'!$J$7:$O$7,0))</f>
        <v>1747231.4886083228</v>
      </c>
      <c r="AH7" s="89">
        <f>AG7+INDEX('Net migration'!$J$10:$O$60, MATCH('Severity Projections - AC'!AH$1, 'Net migration'!$A$10:$A$60,0), MATCH('Severity Projections - AC'!$A7, 'Net migration'!$J$7:$O$7,0))</f>
        <v>1745618.5841200729</v>
      </c>
      <c r="AI7" s="89">
        <f>AH7+INDEX('Net migration'!$J$10:$O$60, MATCH('Severity Projections - AC'!AI$1, 'Net migration'!$A$10:$A$60,0), MATCH('Severity Projections - AC'!$A7, 'Net migration'!$J$7:$O$7,0))</f>
        <v>1744016.1197799123</v>
      </c>
      <c r="AJ7" s="89">
        <f>AI7+INDEX('Net migration'!$J$10:$O$60, MATCH('Severity Projections - AC'!AJ$1, 'Net migration'!$A$10:$A$60,0), MATCH('Severity Projections - AC'!$A7, 'Net migration'!$J$7:$O$7,0))</f>
        <v>1742424.025386319</v>
      </c>
      <c r="AK7" s="89">
        <f>AJ7+INDEX('Net migration'!$J$10:$O$60, MATCH('Severity Projections - AC'!AK$1, 'Net migration'!$A$10:$A$60,0), MATCH('Severity Projections - AC'!$A7, 'Net migration'!$J$7:$O$7,0))</f>
        <v>1740842.231220955</v>
      </c>
      <c r="AL7" s="89">
        <f>AK7+INDEX('Net migration'!$J$10:$O$60, MATCH('Severity Projections - AC'!AL$1, 'Net migration'!$A$10:$A$60,0), MATCH('Severity Projections - AC'!$A7, 'Net migration'!$J$7:$O$7,0))</f>
        <v>1739270.6680452935</v>
      </c>
      <c r="AM7" s="89">
        <f>AL7+INDEX('Net migration'!$J$10:$O$60, MATCH('Severity Projections - AC'!AM$1, 'Net migration'!$A$10:$A$60,0), MATCH('Severity Projections - AC'!$A7, 'Net migration'!$J$7:$O$7,0))</f>
        <v>1737709.267097269</v>
      </c>
      <c r="AN7" s="89">
        <f>AM7+INDEX('Net migration'!$J$10:$O$60, MATCH('Severity Projections - AC'!AN$1, 'Net migration'!$A$10:$A$60,0), MATCH('Severity Projections - AC'!$A7, 'Net migration'!$J$7:$O$7,0))</f>
        <v>1736157.9600879508</v>
      </c>
      <c r="AO7" s="89">
        <f>AN7+INDEX('Net migration'!$J$10:$O$60, MATCH('Severity Projections - AC'!AO$1, 'Net migration'!$A$10:$A$60,0), MATCH('Severity Projections - AC'!$A7, 'Net migration'!$J$7:$O$7,0))</f>
        <v>1734616.6791982418</v>
      </c>
      <c r="AP7" s="89">
        <f>AO7+INDEX('Net migration'!$J$10:$O$60, MATCH('Severity Projections - AC'!AP$1, 'Net migration'!$A$10:$A$60,0), MATCH('Severity Projections - AC'!$A7, 'Net migration'!$J$7:$O$7,0))</f>
        <v>1733085.3570755976</v>
      </c>
      <c r="AQ7" s="89">
        <f>AP7+INDEX('Net migration'!$J$10:$O$60, MATCH('Severity Projections - AC'!AQ$1, 'Net migration'!$A$10:$A$60,0), MATCH('Severity Projections - AC'!$A7, 'Net migration'!$J$7:$O$7,0))</f>
        <v>1731563.9268307716</v>
      </c>
      <c r="AR7" s="89">
        <f>AQ7+INDEX('Net migration'!$J$10:$O$60, MATCH('Severity Projections - AC'!AR$1, 'Net migration'!$A$10:$A$60,0), MATCH('Severity Projections - AC'!$A7, 'Net migration'!$J$7:$O$7,0))</f>
        <v>1730052.3220345813</v>
      </c>
      <c r="AS7" s="89">
        <f>AR7+INDEX('Net migration'!$J$10:$O$60, MATCH('Severity Projections - AC'!AS$1, 'Net migration'!$A$10:$A$60,0), MATCH('Severity Projections - AC'!$A7, 'Net migration'!$J$7:$O$7,0))</f>
        <v>1728550.4767146974</v>
      </c>
      <c r="AT7" s="89">
        <f>AS7+INDEX('Net migration'!$J$10:$O$60, MATCH('Severity Projections - AC'!AT$1, 'Net migration'!$A$10:$A$60,0), MATCH('Severity Projections - AC'!$A7, 'Net migration'!$J$7:$O$7,0))</f>
        <v>1727058.3253524569</v>
      </c>
      <c r="AU7" s="89">
        <f>AT7+INDEX('Net migration'!$J$10:$O$60, MATCH('Severity Projections - AC'!AU$1, 'Net migration'!$A$10:$A$60,0), MATCH('Severity Projections - AC'!$A7, 'Net migration'!$J$7:$O$7,0))</f>
        <v>1725575.8028796967</v>
      </c>
      <c r="AV7" s="89">
        <f>AU7+INDEX('Net migration'!$J$10:$O$60, MATCH('Severity Projections - AC'!AV$1, 'Net migration'!$A$10:$A$60,0), MATCH('Severity Projections - AC'!$A7, 'Net migration'!$J$7:$O$7,0))</f>
        <v>1724102.8446756112</v>
      </c>
      <c r="AW7" s="89">
        <f>AV7+INDEX('Net migration'!$J$10:$O$60, MATCH('Severity Projections - AC'!AW$1, 'Net migration'!$A$10:$A$60,0), MATCH('Severity Projections - AC'!$A7, 'Net migration'!$J$7:$O$7,0))</f>
        <v>1722639.3865636303</v>
      </c>
      <c r="AX7" s="89">
        <f>AW7+INDEX('Net migration'!$J$10:$O$60, MATCH('Severity Projections - AC'!AX$1, 'Net migration'!$A$10:$A$60,0), MATCH('Severity Projections - AC'!$A7, 'Net migration'!$J$7:$O$7,0))</f>
        <v>1721185.3648083219</v>
      </c>
      <c r="AY7" s="89">
        <f>AX7+INDEX('Net migration'!$J$10:$O$60, MATCH('Severity Projections - AC'!AY$1, 'Net migration'!$A$10:$A$60,0), MATCH('Severity Projections - AC'!$A7, 'Net migration'!$J$7:$O$7,0))</f>
        <v>1719740.7161123129</v>
      </c>
      <c r="AZ7" s="89">
        <f>AY7+INDEX('Net migration'!$J$10:$O$60, MATCH('Severity Projections - AC'!AZ$1, 'Net migration'!$A$10:$A$60,0), MATCH('Severity Projections - AC'!$A7, 'Net migration'!$J$7:$O$7,0))</f>
        <v>1718305.377613235</v>
      </c>
      <c r="BA7" s="89">
        <f>AZ7+INDEX('Net migration'!$J$10:$O$60, MATCH('Severity Projections - AC'!BA$1, 'Net migration'!$A$10:$A$60,0), MATCH('Severity Projections - AC'!$A7, 'Net migration'!$J$7:$O$7,0))</f>
        <v>1716879.2868806901</v>
      </c>
      <c r="BB7" s="89">
        <f>BA7+INDEX('Net migration'!$J$10:$O$60, MATCH('Severity Projections - AC'!BB$1, 'Net migration'!$A$10:$A$60,0), MATCH('Severity Projections - AC'!$A7, 'Net migration'!$J$7:$O$7,0))</f>
        <v>1715462.3819132373</v>
      </c>
      <c r="BC7" s="89">
        <f>BB7+INDEX('Net migration'!$J$10:$O$60, MATCH('Severity Projections - AC'!BC$1, 'Net migration'!$A$10:$A$60,0), MATCH('Severity Projections - AC'!$A7, 'Net migration'!$J$7:$O$7,0))</f>
        <v>1714054.6011354022</v>
      </c>
      <c r="BD7" s="89">
        <f>BC7+INDEX('Net migration'!$J$10:$O$60, MATCH('Severity Projections - AC'!BD$1, 'Net migration'!$A$10:$A$60,0), MATCH('Severity Projections - AC'!$A7, 'Net migration'!$J$7:$O$7,0))</f>
        <v>1712655.8833947056</v>
      </c>
    </row>
    <row r="8" spans="1:56">
      <c r="A8" s="1">
        <v>3</v>
      </c>
      <c r="B8" s="1" t="s">
        <v>41</v>
      </c>
      <c r="C8" s="173">
        <f>'Severity - 2020'!G8</f>
        <v>1060403.67</v>
      </c>
      <c r="D8" s="173">
        <f>'Severity - 2020'!I8</f>
        <v>984823.82846695581</v>
      </c>
      <c r="F8" s="89">
        <f>D8+INDEX('Net migration'!$J$10:$O$60, MATCH('Severity Projections - AC'!F$1, 'Net migration'!$A$10:$A$60,0), MATCH('Severity Projections - AC'!$A8, 'Net migration'!$J$7:$O$7,0))</f>
        <v>984823.82846695581</v>
      </c>
      <c r="G8" s="89">
        <f>F8+INDEX('Net migration'!$J$10:$O$60, MATCH('Severity Projections - AC'!G$1, 'Net migration'!$A$10:$A$60,0), MATCH('Severity Projections - AC'!$A8, 'Net migration'!$J$7:$O$7,0))</f>
        <v>986212.72190632811</v>
      </c>
      <c r="H8" s="89">
        <f>G8+INDEX('Net migration'!$J$10:$O$60, MATCH('Severity Projections - AC'!H$1, 'Net migration'!$A$10:$A$60,0), MATCH('Severity Projections - AC'!$A8, 'Net migration'!$J$7:$O$7,0))</f>
        <v>985969.70622325176</v>
      </c>
      <c r="I8" s="89">
        <f>H8+INDEX('Net migration'!$J$10:$O$60, MATCH('Severity Projections - AC'!I$1, 'Net migration'!$A$10:$A$60,0), MATCH('Severity Projections - AC'!$A8, 'Net migration'!$J$7:$O$7,0))</f>
        <v>985721.58136269101</v>
      </c>
      <c r="J8" s="89">
        <f>I8+INDEX('Net migration'!$J$10:$O$60, MATCH('Severity Projections - AC'!J$1, 'Net migration'!$A$10:$A$60,0), MATCH('Severity Projections - AC'!$A8, 'Net migration'!$J$7:$O$7,0))</f>
        <v>985468.43346087087</v>
      </c>
      <c r="K8" s="89">
        <f>J8+INDEX('Net migration'!$J$10:$O$60, MATCH('Severity Projections - AC'!K$1, 'Net migration'!$A$10:$A$60,0), MATCH('Severity Projections - AC'!$A8, 'Net migration'!$J$7:$O$7,0))</f>
        <v>985210.3476560798</v>
      </c>
      <c r="L8" s="89">
        <f>K8+INDEX('Net migration'!$J$10:$O$60, MATCH('Severity Projections - AC'!L$1, 'Net migration'!$A$10:$A$60,0), MATCH('Severity Projections - AC'!$A8, 'Net migration'!$J$7:$O$7,0))</f>
        <v>984862.55007644533</v>
      </c>
      <c r="M8" s="89">
        <f>L8+INDEX('Net migration'!$J$10:$O$60, MATCH('Severity Projections - AC'!M$1, 'Net migration'!$A$10:$A$60,0), MATCH('Severity Projections - AC'!$A8, 'Net migration'!$J$7:$O$7,0))</f>
        <v>984514.5994920854</v>
      </c>
      <c r="N8" s="89">
        <f>M8+INDEX('Net migration'!$J$10:$O$60, MATCH('Severity Projections - AC'!N$1, 'Net migration'!$A$10:$A$60,0), MATCH('Severity Projections - AC'!$A8, 'Net migration'!$J$7:$O$7,0))</f>
        <v>984166.50584115123</v>
      </c>
      <c r="O8" s="89">
        <f>N8+INDEX('Net migration'!$J$10:$O$60, MATCH('Severity Projections - AC'!O$1, 'Net migration'!$A$10:$A$60,0), MATCH('Severity Projections - AC'!$A8, 'Net migration'!$J$7:$O$7,0))</f>
        <v>983818.278964155</v>
      </c>
      <c r="P8" s="89">
        <f>O8+INDEX('Net migration'!$J$10:$O$60, MATCH('Severity Projections - AC'!P$1, 'Net migration'!$A$10:$A$60,0), MATCH('Severity Projections - AC'!$A8, 'Net migration'!$J$7:$O$7,0))</f>
        <v>983469.92860472575</v>
      </c>
      <c r="Q8" s="89">
        <f>P8+INDEX('Net migration'!$J$10:$O$60, MATCH('Severity Projections - AC'!Q$1, 'Net migration'!$A$10:$A$60,0), MATCH('Severity Projections - AC'!$A8, 'Net migration'!$J$7:$O$7,0))</f>
        <v>983121.46441035939</v>
      </c>
      <c r="R8" s="89">
        <f>Q8+INDEX('Net migration'!$J$10:$O$60, MATCH('Severity Projections - AC'!R$1, 'Net migration'!$A$10:$A$60,0), MATCH('Severity Projections - AC'!$A8, 'Net migration'!$J$7:$O$7,0))</f>
        <v>982772.89593316428</v>
      </c>
      <c r="S8" s="89">
        <f>R8+INDEX('Net migration'!$J$10:$O$60, MATCH('Severity Projections - AC'!S$1, 'Net migration'!$A$10:$A$60,0), MATCH('Severity Projections - AC'!$A8, 'Net migration'!$J$7:$O$7,0))</f>
        <v>982424.23263060104</v>
      </c>
      <c r="T8" s="89">
        <f>S8+INDEX('Net migration'!$J$10:$O$60, MATCH('Severity Projections - AC'!T$1, 'Net migration'!$A$10:$A$60,0), MATCH('Severity Projections - AC'!$A8, 'Net migration'!$J$7:$O$7,0))</f>
        <v>982075.48386621696</v>
      </c>
      <c r="U8" s="89">
        <f>T8+INDEX('Net migration'!$J$10:$O$60, MATCH('Severity Projections - AC'!U$1, 'Net migration'!$A$10:$A$60,0), MATCH('Severity Projections - AC'!$A8, 'Net migration'!$J$7:$O$7,0))</f>
        <v>981726.65891037532</v>
      </c>
      <c r="V8" s="89">
        <f>U8+INDEX('Net migration'!$J$10:$O$60, MATCH('Severity Projections - AC'!V$1, 'Net migration'!$A$10:$A$60,0), MATCH('Severity Projections - AC'!$A8, 'Net migration'!$J$7:$O$7,0))</f>
        <v>981377.76694097999</v>
      </c>
      <c r="W8" s="89">
        <f>V8+INDEX('Net migration'!$J$10:$O$60, MATCH('Severity Projections - AC'!W$1, 'Net migration'!$A$10:$A$60,0), MATCH('Severity Projections - AC'!$A8, 'Net migration'!$J$7:$O$7,0))</f>
        <v>981028.81704419409</v>
      </c>
      <c r="X8" s="89">
        <f>W8+INDEX('Net migration'!$J$10:$O$60, MATCH('Severity Projections - AC'!X$1, 'Net migration'!$A$10:$A$60,0), MATCH('Severity Projections - AC'!$A8, 'Net migration'!$J$7:$O$7,0))</f>
        <v>980679.81821515411</v>
      </c>
      <c r="Y8" s="89">
        <f>X8+INDEX('Net migration'!$J$10:$O$60, MATCH('Severity Projections - AC'!Y$1, 'Net migration'!$A$10:$A$60,0), MATCH('Severity Projections - AC'!$A8, 'Net migration'!$J$7:$O$7,0))</f>
        <v>980330.77935867896</v>
      </c>
      <c r="Z8" s="89">
        <f>Y8+INDEX('Net migration'!$J$10:$O$60, MATCH('Severity Projections - AC'!Z$1, 'Net migration'!$A$10:$A$60,0), MATCH('Severity Projections - AC'!$A8, 'Net migration'!$J$7:$O$7,0))</f>
        <v>979981.7092899736</v>
      </c>
      <c r="AA8" s="89">
        <f>Z8+INDEX('Net migration'!$J$10:$O$60, MATCH('Severity Projections - AC'!AA$1, 'Net migration'!$A$10:$A$60,0), MATCH('Severity Projections - AC'!$A8, 'Net migration'!$J$7:$O$7,0))</f>
        <v>979632.61673532811</v>
      </c>
      <c r="AB8" s="89">
        <f>AA8+INDEX('Net migration'!$J$10:$O$60, MATCH('Severity Projections - AC'!AB$1, 'Net migration'!$A$10:$A$60,0), MATCH('Severity Projections - AC'!$A8, 'Net migration'!$J$7:$O$7,0))</f>
        <v>979283.51033281139</v>
      </c>
      <c r="AC8" s="89">
        <f>AB8+INDEX('Net migration'!$J$10:$O$60, MATCH('Severity Projections - AC'!AC$1, 'Net migration'!$A$10:$A$60,0), MATCH('Severity Projections - AC'!$A8, 'Net migration'!$J$7:$O$7,0))</f>
        <v>978934.39863296039</v>
      </c>
      <c r="AD8" s="89">
        <f>AC8+INDEX('Net migration'!$J$10:$O$60, MATCH('Severity Projections - AC'!AD$1, 'Net migration'!$A$10:$A$60,0), MATCH('Severity Projections - AC'!$A8, 'Net migration'!$J$7:$O$7,0))</f>
        <v>978585.29009946389</v>
      </c>
      <c r="AE8" s="89">
        <f>AD8+INDEX('Net migration'!$J$10:$O$60, MATCH('Severity Projections - AC'!AE$1, 'Net migration'!$A$10:$A$60,0), MATCH('Severity Projections - AC'!$A8, 'Net migration'!$J$7:$O$7,0))</f>
        <v>978236.1931098419</v>
      </c>
      <c r="AF8" s="89">
        <f>AE8+INDEX('Net migration'!$J$10:$O$60, MATCH('Severity Projections - AC'!AF$1, 'Net migration'!$A$10:$A$60,0), MATCH('Severity Projections - AC'!$A8, 'Net migration'!$J$7:$O$7,0))</f>
        <v>977887.11595611996</v>
      </c>
      <c r="AG8" s="89">
        <f>AF8+INDEX('Net migration'!$J$10:$O$60, MATCH('Severity Projections - AC'!AG$1, 'Net migration'!$A$10:$A$60,0), MATCH('Severity Projections - AC'!$A8, 'Net migration'!$J$7:$O$7,0))</f>
        <v>977538.06684549875</v>
      </c>
      <c r="AH8" s="89">
        <f>AG8+INDEX('Net migration'!$J$10:$O$60, MATCH('Severity Projections - AC'!AH$1, 'Net migration'!$A$10:$A$60,0), MATCH('Severity Projections - AC'!$A8, 'Net migration'!$J$7:$O$7,0))</f>
        <v>977189.05390101892</v>
      </c>
      <c r="AI8" s="89">
        <f>AH8+INDEX('Net migration'!$J$10:$O$60, MATCH('Severity Projections - AC'!AI$1, 'Net migration'!$A$10:$A$60,0), MATCH('Severity Projections - AC'!$A8, 'Net migration'!$J$7:$O$7,0))</f>
        <v>976840.08516222099</v>
      </c>
      <c r="AJ8" s="89">
        <f>AI8+INDEX('Net migration'!$J$10:$O$60, MATCH('Severity Projections - AC'!AJ$1, 'Net migration'!$A$10:$A$60,0), MATCH('Severity Projections - AC'!$A8, 'Net migration'!$J$7:$O$7,0))</f>
        <v>976491.16858580103</v>
      </c>
      <c r="AK8" s="89">
        <f>AJ8+INDEX('Net migration'!$J$10:$O$60, MATCH('Severity Projections - AC'!AK$1, 'Net migration'!$A$10:$A$60,0), MATCH('Severity Projections - AC'!$A8, 'Net migration'!$J$7:$O$7,0))</f>
        <v>976142.31204626104</v>
      </c>
      <c r="AL8" s="89">
        <f>AK8+INDEX('Net migration'!$J$10:$O$60, MATCH('Severity Projections - AC'!AL$1, 'Net migration'!$A$10:$A$60,0), MATCH('Severity Projections - AC'!$A8, 'Net migration'!$J$7:$O$7,0))</f>
        <v>975793.52333655523</v>
      </c>
      <c r="AM8" s="89">
        <f>AL8+INDEX('Net migration'!$J$10:$O$60, MATCH('Severity Projections - AC'!AM$1, 'Net migration'!$A$10:$A$60,0), MATCH('Severity Projections - AC'!$A8, 'Net migration'!$J$7:$O$7,0))</f>
        <v>975444.81016873149</v>
      </c>
      <c r="AN8" s="89">
        <f>AM8+INDEX('Net migration'!$J$10:$O$60, MATCH('Severity Projections - AC'!AN$1, 'Net migration'!$A$10:$A$60,0), MATCH('Severity Projections - AC'!$A8, 'Net migration'!$J$7:$O$7,0))</f>
        <v>975096.18017456809</v>
      </c>
      <c r="AO8" s="89">
        <f>AN8+INDEX('Net migration'!$J$10:$O$60, MATCH('Severity Projections - AC'!AO$1, 'Net migration'!$A$10:$A$60,0), MATCH('Severity Projections - AC'!$A8, 'Net migration'!$J$7:$O$7,0))</f>
        <v>974747.6409062061</v>
      </c>
      <c r="AP8" s="89">
        <f>AO8+INDEX('Net migration'!$J$10:$O$60, MATCH('Severity Projections - AC'!AP$1, 'Net migration'!$A$10:$A$60,0), MATCH('Severity Projections - AC'!$A8, 'Net migration'!$J$7:$O$7,0))</f>
        <v>974399.19983677741</v>
      </c>
      <c r="AQ8" s="89">
        <f>AP8+INDEX('Net migration'!$J$10:$O$60, MATCH('Severity Projections - AC'!AQ$1, 'Net migration'!$A$10:$A$60,0), MATCH('Severity Projections - AC'!$A8, 'Net migration'!$J$7:$O$7,0))</f>
        <v>974050.86436102784</v>
      </c>
      <c r="AR8" s="89">
        <f>AQ8+INDEX('Net migration'!$J$10:$O$60, MATCH('Severity Projections - AC'!AR$1, 'Net migration'!$A$10:$A$60,0), MATCH('Severity Projections - AC'!$A8, 'Net migration'!$J$7:$O$7,0))</f>
        <v>973702.64179593604</v>
      </c>
      <c r="AS8" s="89">
        <f>AR8+INDEX('Net migration'!$J$10:$O$60, MATCH('Severity Projections - AC'!AS$1, 'Net migration'!$A$10:$A$60,0), MATCH('Severity Projections - AC'!$A8, 'Net migration'!$J$7:$O$7,0))</f>
        <v>973354.53938132816</v>
      </c>
      <c r="AT8" s="89">
        <f>AS8+INDEX('Net migration'!$J$10:$O$60, MATCH('Severity Projections - AC'!AT$1, 'Net migration'!$A$10:$A$60,0), MATCH('Severity Projections - AC'!$A8, 'Net migration'!$J$7:$O$7,0))</f>
        <v>973006.5642804876</v>
      </c>
      <c r="AU8" s="89">
        <f>AT8+INDEX('Net migration'!$J$10:$O$60, MATCH('Severity Projections - AC'!AU$1, 'Net migration'!$A$10:$A$60,0), MATCH('Severity Projections - AC'!$A8, 'Net migration'!$J$7:$O$7,0))</f>
        <v>972658.72358076123</v>
      </c>
      <c r="AV8" s="89">
        <f>AU8+INDEX('Net migration'!$J$10:$O$60, MATCH('Severity Projections - AC'!AV$1, 'Net migration'!$A$10:$A$60,0), MATCH('Severity Projections - AC'!$A8, 'Net migration'!$J$7:$O$7,0))</f>
        <v>972311.02429416019</v>
      </c>
      <c r="AW8" s="89">
        <f>AV8+INDEX('Net migration'!$J$10:$O$60, MATCH('Severity Projections - AC'!AW$1, 'Net migration'!$A$10:$A$60,0), MATCH('Severity Projections - AC'!$A8, 'Net migration'!$J$7:$O$7,0))</f>
        <v>971963.47335795755</v>
      </c>
      <c r="AX8" s="89">
        <f>AW8+INDEX('Net migration'!$J$10:$O$60, MATCH('Severity Projections - AC'!AX$1, 'Net migration'!$A$10:$A$60,0), MATCH('Severity Projections - AC'!$A8, 'Net migration'!$J$7:$O$7,0))</f>
        <v>971616.07763528079</v>
      </c>
      <c r="AY8" s="89">
        <f>AX8+INDEX('Net migration'!$J$10:$O$60, MATCH('Severity Projections - AC'!AY$1, 'Net migration'!$A$10:$A$60,0), MATCH('Severity Projections - AC'!$A8, 'Net migration'!$J$7:$O$7,0))</f>
        <v>971268.84391570045</v>
      </c>
      <c r="AZ8" s="89">
        <f>AY8+INDEX('Net migration'!$J$10:$O$60, MATCH('Severity Projections - AC'!AZ$1, 'Net migration'!$A$10:$A$60,0), MATCH('Severity Projections - AC'!$A8, 'Net migration'!$J$7:$O$7,0))</f>
        <v>970921.77891581447</v>
      </c>
      <c r="BA8" s="89">
        <f>AZ8+INDEX('Net migration'!$J$10:$O$60, MATCH('Severity Projections - AC'!BA$1, 'Net migration'!$A$10:$A$60,0), MATCH('Severity Projections - AC'!$A8, 'Net migration'!$J$7:$O$7,0))</f>
        <v>970574.88927982841</v>
      </c>
      <c r="BB8" s="89">
        <f>BA8+INDEX('Net migration'!$J$10:$O$60, MATCH('Severity Projections - AC'!BB$1, 'Net migration'!$A$10:$A$60,0), MATCH('Severity Projections - AC'!$A8, 'Net migration'!$J$7:$O$7,0))</f>
        <v>970228.18158013141</v>
      </c>
      <c r="BC8" s="89">
        <f>BB8+INDEX('Net migration'!$J$10:$O$60, MATCH('Severity Projections - AC'!BC$1, 'Net migration'!$A$10:$A$60,0), MATCH('Severity Projections - AC'!$A8, 'Net migration'!$J$7:$O$7,0))</f>
        <v>969881.66231786821</v>
      </c>
      <c r="BD8" s="89">
        <f>BC8+INDEX('Net migration'!$J$10:$O$60, MATCH('Severity Projections - AC'!BD$1, 'Net migration'!$A$10:$A$60,0), MATCH('Severity Projections - AC'!$A8, 'Net migration'!$J$7:$O$7,0))</f>
        <v>969535.33792350697</v>
      </c>
    </row>
    <row r="9" spans="1:56">
      <c r="A9" s="1">
        <v>3</v>
      </c>
      <c r="B9" s="1" t="s">
        <v>98</v>
      </c>
      <c r="C9" s="173">
        <f>'Severity - 2020'!G9</f>
        <v>110838.652</v>
      </c>
      <c r="D9" s="173">
        <f>D8</f>
        <v>984823.82846695581</v>
      </c>
      <c r="F9" s="89">
        <f>D9+INDEX('Net migration'!$J$10:$O$60, MATCH('Severity Projections - AC'!F$1, 'Net migration'!$A$10:$A$60,0), MATCH('Severity Projections - AC'!$A9, 'Net migration'!$J$7:$O$7,0))</f>
        <v>984823.82846695581</v>
      </c>
      <c r="G9" s="89">
        <f>F9+INDEX('Net migration'!$J$10:$O$60, MATCH('Severity Projections - AC'!G$1, 'Net migration'!$A$10:$A$60,0), MATCH('Severity Projections - AC'!$A9, 'Net migration'!$J$7:$O$7,0))</f>
        <v>986212.72190632811</v>
      </c>
      <c r="H9" s="89">
        <f>G9+INDEX('Net migration'!$J$10:$O$60, MATCH('Severity Projections - AC'!H$1, 'Net migration'!$A$10:$A$60,0), MATCH('Severity Projections - AC'!$A9, 'Net migration'!$J$7:$O$7,0))</f>
        <v>985969.70622325176</v>
      </c>
      <c r="I9" s="89">
        <f>H9+INDEX('Net migration'!$J$10:$O$60, MATCH('Severity Projections - AC'!I$1, 'Net migration'!$A$10:$A$60,0), MATCH('Severity Projections - AC'!$A9, 'Net migration'!$J$7:$O$7,0))</f>
        <v>985721.58136269101</v>
      </c>
      <c r="J9" s="89">
        <f>I9+INDEX('Net migration'!$J$10:$O$60, MATCH('Severity Projections - AC'!J$1, 'Net migration'!$A$10:$A$60,0), MATCH('Severity Projections - AC'!$A9, 'Net migration'!$J$7:$O$7,0))</f>
        <v>985468.43346087087</v>
      </c>
      <c r="K9" s="89">
        <f>J9+INDEX('Net migration'!$J$10:$O$60, MATCH('Severity Projections - AC'!K$1, 'Net migration'!$A$10:$A$60,0), MATCH('Severity Projections - AC'!$A9, 'Net migration'!$J$7:$O$7,0))</f>
        <v>985210.3476560798</v>
      </c>
      <c r="L9" s="89">
        <f>K9+INDEX('Net migration'!$J$10:$O$60, MATCH('Severity Projections - AC'!L$1, 'Net migration'!$A$10:$A$60,0), MATCH('Severity Projections - AC'!$A9, 'Net migration'!$J$7:$O$7,0))</f>
        <v>984862.55007644533</v>
      </c>
      <c r="M9" s="89">
        <f>L9+INDEX('Net migration'!$J$10:$O$60, MATCH('Severity Projections - AC'!M$1, 'Net migration'!$A$10:$A$60,0), MATCH('Severity Projections - AC'!$A9, 'Net migration'!$J$7:$O$7,0))</f>
        <v>984514.5994920854</v>
      </c>
      <c r="N9" s="89">
        <f>M9+INDEX('Net migration'!$J$10:$O$60, MATCH('Severity Projections - AC'!N$1, 'Net migration'!$A$10:$A$60,0), MATCH('Severity Projections - AC'!$A9, 'Net migration'!$J$7:$O$7,0))</f>
        <v>984166.50584115123</v>
      </c>
      <c r="O9" s="89">
        <f>N9+INDEX('Net migration'!$J$10:$O$60, MATCH('Severity Projections - AC'!O$1, 'Net migration'!$A$10:$A$60,0), MATCH('Severity Projections - AC'!$A9, 'Net migration'!$J$7:$O$7,0))</f>
        <v>983818.278964155</v>
      </c>
      <c r="P9" s="89">
        <f>O9+INDEX('Net migration'!$J$10:$O$60, MATCH('Severity Projections - AC'!P$1, 'Net migration'!$A$10:$A$60,0), MATCH('Severity Projections - AC'!$A9, 'Net migration'!$J$7:$O$7,0))</f>
        <v>983469.92860472575</v>
      </c>
      <c r="Q9" s="89">
        <f>P9+INDEX('Net migration'!$J$10:$O$60, MATCH('Severity Projections - AC'!Q$1, 'Net migration'!$A$10:$A$60,0), MATCH('Severity Projections - AC'!$A9, 'Net migration'!$J$7:$O$7,0))</f>
        <v>983121.46441035939</v>
      </c>
      <c r="R9" s="89">
        <f>Q9+INDEX('Net migration'!$J$10:$O$60, MATCH('Severity Projections - AC'!R$1, 'Net migration'!$A$10:$A$60,0), MATCH('Severity Projections - AC'!$A9, 'Net migration'!$J$7:$O$7,0))</f>
        <v>982772.89593316428</v>
      </c>
      <c r="S9" s="89">
        <f>R9+INDEX('Net migration'!$J$10:$O$60, MATCH('Severity Projections - AC'!S$1, 'Net migration'!$A$10:$A$60,0), MATCH('Severity Projections - AC'!$A9, 'Net migration'!$J$7:$O$7,0))</f>
        <v>982424.23263060104</v>
      </c>
      <c r="T9" s="89">
        <f>S9+INDEX('Net migration'!$J$10:$O$60, MATCH('Severity Projections - AC'!T$1, 'Net migration'!$A$10:$A$60,0), MATCH('Severity Projections - AC'!$A9, 'Net migration'!$J$7:$O$7,0))</f>
        <v>982075.48386621696</v>
      </c>
      <c r="U9" s="89">
        <f>T9+INDEX('Net migration'!$J$10:$O$60, MATCH('Severity Projections - AC'!U$1, 'Net migration'!$A$10:$A$60,0), MATCH('Severity Projections - AC'!$A9, 'Net migration'!$J$7:$O$7,0))</f>
        <v>981726.65891037532</v>
      </c>
      <c r="V9" s="89">
        <f>U9+INDEX('Net migration'!$J$10:$O$60, MATCH('Severity Projections - AC'!V$1, 'Net migration'!$A$10:$A$60,0), MATCH('Severity Projections - AC'!$A9, 'Net migration'!$J$7:$O$7,0))</f>
        <v>981377.76694097999</v>
      </c>
      <c r="W9" s="89">
        <f>V9+INDEX('Net migration'!$J$10:$O$60, MATCH('Severity Projections - AC'!W$1, 'Net migration'!$A$10:$A$60,0), MATCH('Severity Projections - AC'!$A9, 'Net migration'!$J$7:$O$7,0))</f>
        <v>981028.81704419409</v>
      </c>
      <c r="X9" s="89">
        <f>W9+INDEX('Net migration'!$J$10:$O$60, MATCH('Severity Projections - AC'!X$1, 'Net migration'!$A$10:$A$60,0), MATCH('Severity Projections - AC'!$A9, 'Net migration'!$J$7:$O$7,0))</f>
        <v>980679.81821515411</v>
      </c>
      <c r="Y9" s="89">
        <f>X9+INDEX('Net migration'!$J$10:$O$60, MATCH('Severity Projections - AC'!Y$1, 'Net migration'!$A$10:$A$60,0), MATCH('Severity Projections - AC'!$A9, 'Net migration'!$J$7:$O$7,0))</f>
        <v>980330.77935867896</v>
      </c>
      <c r="Z9" s="89">
        <f>Y9+INDEX('Net migration'!$J$10:$O$60, MATCH('Severity Projections - AC'!Z$1, 'Net migration'!$A$10:$A$60,0), MATCH('Severity Projections - AC'!$A9, 'Net migration'!$J$7:$O$7,0))</f>
        <v>979981.7092899736</v>
      </c>
      <c r="AA9" s="89">
        <f>Z9+INDEX('Net migration'!$J$10:$O$60, MATCH('Severity Projections - AC'!AA$1, 'Net migration'!$A$10:$A$60,0), MATCH('Severity Projections - AC'!$A9, 'Net migration'!$J$7:$O$7,0))</f>
        <v>979632.61673532811</v>
      </c>
      <c r="AB9" s="89">
        <f>AA9+INDEX('Net migration'!$J$10:$O$60, MATCH('Severity Projections - AC'!AB$1, 'Net migration'!$A$10:$A$60,0), MATCH('Severity Projections - AC'!$A9, 'Net migration'!$J$7:$O$7,0))</f>
        <v>979283.51033281139</v>
      </c>
      <c r="AC9" s="89">
        <f>AB9+INDEX('Net migration'!$J$10:$O$60, MATCH('Severity Projections - AC'!AC$1, 'Net migration'!$A$10:$A$60,0), MATCH('Severity Projections - AC'!$A9, 'Net migration'!$J$7:$O$7,0))</f>
        <v>978934.39863296039</v>
      </c>
      <c r="AD9" s="89">
        <f>AC9+INDEX('Net migration'!$J$10:$O$60, MATCH('Severity Projections - AC'!AD$1, 'Net migration'!$A$10:$A$60,0), MATCH('Severity Projections - AC'!$A9, 'Net migration'!$J$7:$O$7,0))</f>
        <v>978585.29009946389</v>
      </c>
      <c r="AE9" s="89">
        <f>AD9+INDEX('Net migration'!$J$10:$O$60, MATCH('Severity Projections - AC'!AE$1, 'Net migration'!$A$10:$A$60,0), MATCH('Severity Projections - AC'!$A9, 'Net migration'!$J$7:$O$7,0))</f>
        <v>978236.1931098419</v>
      </c>
      <c r="AF9" s="89">
        <f>AE9+INDEX('Net migration'!$J$10:$O$60, MATCH('Severity Projections - AC'!AF$1, 'Net migration'!$A$10:$A$60,0), MATCH('Severity Projections - AC'!$A9, 'Net migration'!$J$7:$O$7,0))</f>
        <v>977887.11595611996</v>
      </c>
      <c r="AG9" s="89">
        <f>AF9+INDEX('Net migration'!$J$10:$O$60, MATCH('Severity Projections - AC'!AG$1, 'Net migration'!$A$10:$A$60,0), MATCH('Severity Projections - AC'!$A9, 'Net migration'!$J$7:$O$7,0))</f>
        <v>977538.06684549875</v>
      </c>
      <c r="AH9" s="89">
        <f>AG9+INDEX('Net migration'!$J$10:$O$60, MATCH('Severity Projections - AC'!AH$1, 'Net migration'!$A$10:$A$60,0), MATCH('Severity Projections - AC'!$A9, 'Net migration'!$J$7:$O$7,0))</f>
        <v>977189.05390101892</v>
      </c>
      <c r="AI9" s="89">
        <f>AH9+INDEX('Net migration'!$J$10:$O$60, MATCH('Severity Projections - AC'!AI$1, 'Net migration'!$A$10:$A$60,0), MATCH('Severity Projections - AC'!$A9, 'Net migration'!$J$7:$O$7,0))</f>
        <v>976840.08516222099</v>
      </c>
      <c r="AJ9" s="89">
        <f>AI9+INDEX('Net migration'!$J$10:$O$60, MATCH('Severity Projections - AC'!AJ$1, 'Net migration'!$A$10:$A$60,0), MATCH('Severity Projections - AC'!$A9, 'Net migration'!$J$7:$O$7,0))</f>
        <v>976491.16858580103</v>
      </c>
      <c r="AK9" s="89">
        <f>AJ9+INDEX('Net migration'!$J$10:$O$60, MATCH('Severity Projections - AC'!AK$1, 'Net migration'!$A$10:$A$60,0), MATCH('Severity Projections - AC'!$A9, 'Net migration'!$J$7:$O$7,0))</f>
        <v>976142.31204626104</v>
      </c>
      <c r="AL9" s="89">
        <f>AK9+INDEX('Net migration'!$J$10:$O$60, MATCH('Severity Projections - AC'!AL$1, 'Net migration'!$A$10:$A$60,0), MATCH('Severity Projections - AC'!$A9, 'Net migration'!$J$7:$O$7,0))</f>
        <v>975793.52333655523</v>
      </c>
      <c r="AM9" s="89">
        <f>AL9+INDEX('Net migration'!$J$10:$O$60, MATCH('Severity Projections - AC'!AM$1, 'Net migration'!$A$10:$A$60,0), MATCH('Severity Projections - AC'!$A9, 'Net migration'!$J$7:$O$7,0))</f>
        <v>975444.81016873149</v>
      </c>
      <c r="AN9" s="89">
        <f>AM9+INDEX('Net migration'!$J$10:$O$60, MATCH('Severity Projections - AC'!AN$1, 'Net migration'!$A$10:$A$60,0), MATCH('Severity Projections - AC'!$A9, 'Net migration'!$J$7:$O$7,0))</f>
        <v>975096.18017456809</v>
      </c>
      <c r="AO9" s="89">
        <f>AN9+INDEX('Net migration'!$J$10:$O$60, MATCH('Severity Projections - AC'!AO$1, 'Net migration'!$A$10:$A$60,0), MATCH('Severity Projections - AC'!$A9, 'Net migration'!$J$7:$O$7,0))</f>
        <v>974747.6409062061</v>
      </c>
      <c r="AP9" s="89">
        <f>AO9+INDEX('Net migration'!$J$10:$O$60, MATCH('Severity Projections - AC'!AP$1, 'Net migration'!$A$10:$A$60,0), MATCH('Severity Projections - AC'!$A9, 'Net migration'!$J$7:$O$7,0))</f>
        <v>974399.19983677741</v>
      </c>
      <c r="AQ9" s="89">
        <f>AP9+INDEX('Net migration'!$J$10:$O$60, MATCH('Severity Projections - AC'!AQ$1, 'Net migration'!$A$10:$A$60,0), MATCH('Severity Projections - AC'!$A9, 'Net migration'!$J$7:$O$7,0))</f>
        <v>974050.86436102784</v>
      </c>
      <c r="AR9" s="89">
        <f>AQ9+INDEX('Net migration'!$J$10:$O$60, MATCH('Severity Projections - AC'!AR$1, 'Net migration'!$A$10:$A$60,0), MATCH('Severity Projections - AC'!$A9, 'Net migration'!$J$7:$O$7,0))</f>
        <v>973702.64179593604</v>
      </c>
      <c r="AS9" s="89">
        <f>AR9+INDEX('Net migration'!$J$10:$O$60, MATCH('Severity Projections - AC'!AS$1, 'Net migration'!$A$10:$A$60,0), MATCH('Severity Projections - AC'!$A9, 'Net migration'!$J$7:$O$7,0))</f>
        <v>973354.53938132816</v>
      </c>
      <c r="AT9" s="89">
        <f>AS9+INDEX('Net migration'!$J$10:$O$60, MATCH('Severity Projections - AC'!AT$1, 'Net migration'!$A$10:$A$60,0), MATCH('Severity Projections - AC'!$A9, 'Net migration'!$J$7:$O$7,0))</f>
        <v>973006.5642804876</v>
      </c>
      <c r="AU9" s="89">
        <f>AT9+INDEX('Net migration'!$J$10:$O$60, MATCH('Severity Projections - AC'!AU$1, 'Net migration'!$A$10:$A$60,0), MATCH('Severity Projections - AC'!$A9, 'Net migration'!$J$7:$O$7,0))</f>
        <v>972658.72358076123</v>
      </c>
      <c r="AV9" s="89">
        <f>AU9+INDEX('Net migration'!$J$10:$O$60, MATCH('Severity Projections - AC'!AV$1, 'Net migration'!$A$10:$A$60,0), MATCH('Severity Projections - AC'!$A9, 'Net migration'!$J$7:$O$7,0))</f>
        <v>972311.02429416019</v>
      </c>
      <c r="AW9" s="89">
        <f>AV9+INDEX('Net migration'!$J$10:$O$60, MATCH('Severity Projections - AC'!AW$1, 'Net migration'!$A$10:$A$60,0), MATCH('Severity Projections - AC'!$A9, 'Net migration'!$J$7:$O$7,0))</f>
        <v>971963.47335795755</v>
      </c>
      <c r="AX9" s="89">
        <f>AW9+INDEX('Net migration'!$J$10:$O$60, MATCH('Severity Projections - AC'!AX$1, 'Net migration'!$A$10:$A$60,0), MATCH('Severity Projections - AC'!$A9, 'Net migration'!$J$7:$O$7,0))</f>
        <v>971616.07763528079</v>
      </c>
      <c r="AY9" s="89">
        <f>AX9+INDEX('Net migration'!$J$10:$O$60, MATCH('Severity Projections - AC'!AY$1, 'Net migration'!$A$10:$A$60,0), MATCH('Severity Projections - AC'!$A9, 'Net migration'!$J$7:$O$7,0))</f>
        <v>971268.84391570045</v>
      </c>
      <c r="AZ9" s="89">
        <f>AY9+INDEX('Net migration'!$J$10:$O$60, MATCH('Severity Projections - AC'!AZ$1, 'Net migration'!$A$10:$A$60,0), MATCH('Severity Projections - AC'!$A9, 'Net migration'!$J$7:$O$7,0))</f>
        <v>970921.77891581447</v>
      </c>
      <c r="BA9" s="89">
        <f>AZ9+INDEX('Net migration'!$J$10:$O$60, MATCH('Severity Projections - AC'!BA$1, 'Net migration'!$A$10:$A$60,0), MATCH('Severity Projections - AC'!$A9, 'Net migration'!$J$7:$O$7,0))</f>
        <v>970574.88927982841</v>
      </c>
      <c r="BB9" s="89">
        <f>BA9+INDEX('Net migration'!$J$10:$O$60, MATCH('Severity Projections - AC'!BB$1, 'Net migration'!$A$10:$A$60,0), MATCH('Severity Projections - AC'!$A9, 'Net migration'!$J$7:$O$7,0))</f>
        <v>970228.18158013141</v>
      </c>
      <c r="BC9" s="89">
        <f>BB9+INDEX('Net migration'!$J$10:$O$60, MATCH('Severity Projections - AC'!BC$1, 'Net migration'!$A$10:$A$60,0), MATCH('Severity Projections - AC'!$A9, 'Net migration'!$J$7:$O$7,0))</f>
        <v>969881.66231786821</v>
      </c>
      <c r="BD9" s="89">
        <f>BC9+INDEX('Net migration'!$J$10:$O$60, MATCH('Severity Projections - AC'!BD$1, 'Net migration'!$A$10:$A$60,0), MATCH('Severity Projections - AC'!$A9, 'Net migration'!$J$7:$O$7,0))</f>
        <v>969535.33792350697</v>
      </c>
    </row>
    <row r="10" spans="1:56">
      <c r="A10" s="1">
        <v>3</v>
      </c>
      <c r="B10" s="1" t="s">
        <v>39</v>
      </c>
      <c r="C10" s="173">
        <f>'Severity - 2020'!G10</f>
        <v>216659.84299999999</v>
      </c>
      <c r="D10" s="173">
        <f>D9</f>
        <v>984823.82846695581</v>
      </c>
      <c r="F10" s="89">
        <f>D10+INDEX('Net migration'!$J$10:$O$60, MATCH('Severity Projections - AC'!F$1, 'Net migration'!$A$10:$A$60,0), MATCH('Severity Projections - AC'!$A10, 'Net migration'!$J$7:$O$7,0))</f>
        <v>984823.82846695581</v>
      </c>
      <c r="G10" s="89">
        <f>F10+INDEX('Net migration'!$J$10:$O$60, MATCH('Severity Projections - AC'!G$1, 'Net migration'!$A$10:$A$60,0), MATCH('Severity Projections - AC'!$A10, 'Net migration'!$J$7:$O$7,0))</f>
        <v>986212.72190632811</v>
      </c>
      <c r="H10" s="89">
        <f>G10+INDEX('Net migration'!$J$10:$O$60, MATCH('Severity Projections - AC'!H$1, 'Net migration'!$A$10:$A$60,0), MATCH('Severity Projections - AC'!$A10, 'Net migration'!$J$7:$O$7,0))</f>
        <v>985969.70622325176</v>
      </c>
      <c r="I10" s="89">
        <f>H10+INDEX('Net migration'!$J$10:$O$60, MATCH('Severity Projections - AC'!I$1, 'Net migration'!$A$10:$A$60,0), MATCH('Severity Projections - AC'!$A10, 'Net migration'!$J$7:$O$7,0))</f>
        <v>985721.58136269101</v>
      </c>
      <c r="J10" s="89">
        <f>I10+INDEX('Net migration'!$J$10:$O$60, MATCH('Severity Projections - AC'!J$1, 'Net migration'!$A$10:$A$60,0), MATCH('Severity Projections - AC'!$A10, 'Net migration'!$J$7:$O$7,0))</f>
        <v>985468.43346087087</v>
      </c>
      <c r="K10" s="89">
        <f>J10+INDEX('Net migration'!$J$10:$O$60, MATCH('Severity Projections - AC'!K$1, 'Net migration'!$A$10:$A$60,0), MATCH('Severity Projections - AC'!$A10, 'Net migration'!$J$7:$O$7,0))</f>
        <v>985210.3476560798</v>
      </c>
      <c r="L10" s="89">
        <f>K10+INDEX('Net migration'!$J$10:$O$60, MATCH('Severity Projections - AC'!L$1, 'Net migration'!$A$10:$A$60,0), MATCH('Severity Projections - AC'!$A10, 'Net migration'!$J$7:$O$7,0))</f>
        <v>984862.55007644533</v>
      </c>
      <c r="M10" s="89">
        <f>L10+INDEX('Net migration'!$J$10:$O$60, MATCH('Severity Projections - AC'!M$1, 'Net migration'!$A$10:$A$60,0), MATCH('Severity Projections - AC'!$A10, 'Net migration'!$J$7:$O$7,0))</f>
        <v>984514.5994920854</v>
      </c>
      <c r="N10" s="89">
        <f>M10+INDEX('Net migration'!$J$10:$O$60, MATCH('Severity Projections - AC'!N$1, 'Net migration'!$A$10:$A$60,0), MATCH('Severity Projections - AC'!$A10, 'Net migration'!$J$7:$O$7,0))</f>
        <v>984166.50584115123</v>
      </c>
      <c r="O10" s="89">
        <f>N10+INDEX('Net migration'!$J$10:$O$60, MATCH('Severity Projections - AC'!O$1, 'Net migration'!$A$10:$A$60,0), MATCH('Severity Projections - AC'!$A10, 'Net migration'!$J$7:$O$7,0))</f>
        <v>983818.278964155</v>
      </c>
      <c r="P10" s="89">
        <f>O10+INDEX('Net migration'!$J$10:$O$60, MATCH('Severity Projections - AC'!P$1, 'Net migration'!$A$10:$A$60,0), MATCH('Severity Projections - AC'!$A10, 'Net migration'!$J$7:$O$7,0))</f>
        <v>983469.92860472575</v>
      </c>
      <c r="Q10" s="89">
        <f>P10+INDEX('Net migration'!$J$10:$O$60, MATCH('Severity Projections - AC'!Q$1, 'Net migration'!$A$10:$A$60,0), MATCH('Severity Projections - AC'!$A10, 'Net migration'!$J$7:$O$7,0))</f>
        <v>983121.46441035939</v>
      </c>
      <c r="R10" s="89">
        <f>Q10+INDEX('Net migration'!$J$10:$O$60, MATCH('Severity Projections - AC'!R$1, 'Net migration'!$A$10:$A$60,0), MATCH('Severity Projections - AC'!$A10, 'Net migration'!$J$7:$O$7,0))</f>
        <v>982772.89593316428</v>
      </c>
      <c r="S10" s="89">
        <f>R10+INDEX('Net migration'!$J$10:$O$60, MATCH('Severity Projections - AC'!S$1, 'Net migration'!$A$10:$A$60,0), MATCH('Severity Projections - AC'!$A10, 'Net migration'!$J$7:$O$7,0))</f>
        <v>982424.23263060104</v>
      </c>
      <c r="T10" s="89">
        <f>S10+INDEX('Net migration'!$J$10:$O$60, MATCH('Severity Projections - AC'!T$1, 'Net migration'!$A$10:$A$60,0), MATCH('Severity Projections - AC'!$A10, 'Net migration'!$J$7:$O$7,0))</f>
        <v>982075.48386621696</v>
      </c>
      <c r="U10" s="89">
        <f>T10+INDEX('Net migration'!$J$10:$O$60, MATCH('Severity Projections - AC'!U$1, 'Net migration'!$A$10:$A$60,0), MATCH('Severity Projections - AC'!$A10, 'Net migration'!$J$7:$O$7,0))</f>
        <v>981726.65891037532</v>
      </c>
      <c r="V10" s="89">
        <f>U10+INDEX('Net migration'!$J$10:$O$60, MATCH('Severity Projections - AC'!V$1, 'Net migration'!$A$10:$A$60,0), MATCH('Severity Projections - AC'!$A10, 'Net migration'!$J$7:$O$7,0))</f>
        <v>981377.76694097999</v>
      </c>
      <c r="W10" s="89">
        <f>V10+INDEX('Net migration'!$J$10:$O$60, MATCH('Severity Projections - AC'!W$1, 'Net migration'!$A$10:$A$60,0), MATCH('Severity Projections - AC'!$A10, 'Net migration'!$J$7:$O$7,0))</f>
        <v>981028.81704419409</v>
      </c>
      <c r="X10" s="89">
        <f>W10+INDEX('Net migration'!$J$10:$O$60, MATCH('Severity Projections - AC'!X$1, 'Net migration'!$A$10:$A$60,0), MATCH('Severity Projections - AC'!$A10, 'Net migration'!$J$7:$O$7,0))</f>
        <v>980679.81821515411</v>
      </c>
      <c r="Y10" s="89">
        <f>X10+INDEX('Net migration'!$J$10:$O$60, MATCH('Severity Projections - AC'!Y$1, 'Net migration'!$A$10:$A$60,0), MATCH('Severity Projections - AC'!$A10, 'Net migration'!$J$7:$O$7,0))</f>
        <v>980330.77935867896</v>
      </c>
      <c r="Z10" s="89">
        <f>Y10+INDEX('Net migration'!$J$10:$O$60, MATCH('Severity Projections - AC'!Z$1, 'Net migration'!$A$10:$A$60,0), MATCH('Severity Projections - AC'!$A10, 'Net migration'!$J$7:$O$7,0))</f>
        <v>979981.7092899736</v>
      </c>
      <c r="AA10" s="89">
        <f>Z10+INDEX('Net migration'!$J$10:$O$60, MATCH('Severity Projections - AC'!AA$1, 'Net migration'!$A$10:$A$60,0), MATCH('Severity Projections - AC'!$A10, 'Net migration'!$J$7:$O$7,0))</f>
        <v>979632.61673532811</v>
      </c>
      <c r="AB10" s="89">
        <f>AA10+INDEX('Net migration'!$J$10:$O$60, MATCH('Severity Projections - AC'!AB$1, 'Net migration'!$A$10:$A$60,0), MATCH('Severity Projections - AC'!$A10, 'Net migration'!$J$7:$O$7,0))</f>
        <v>979283.51033281139</v>
      </c>
      <c r="AC10" s="89">
        <f>AB10+INDEX('Net migration'!$J$10:$O$60, MATCH('Severity Projections - AC'!AC$1, 'Net migration'!$A$10:$A$60,0), MATCH('Severity Projections - AC'!$A10, 'Net migration'!$J$7:$O$7,0))</f>
        <v>978934.39863296039</v>
      </c>
      <c r="AD10" s="89">
        <f>AC10+INDEX('Net migration'!$J$10:$O$60, MATCH('Severity Projections - AC'!AD$1, 'Net migration'!$A$10:$A$60,0), MATCH('Severity Projections - AC'!$A10, 'Net migration'!$J$7:$O$7,0))</f>
        <v>978585.29009946389</v>
      </c>
      <c r="AE10" s="89">
        <f>AD10+INDEX('Net migration'!$J$10:$O$60, MATCH('Severity Projections - AC'!AE$1, 'Net migration'!$A$10:$A$60,0), MATCH('Severity Projections - AC'!$A10, 'Net migration'!$J$7:$O$7,0))</f>
        <v>978236.1931098419</v>
      </c>
      <c r="AF10" s="89">
        <f>AE10+INDEX('Net migration'!$J$10:$O$60, MATCH('Severity Projections - AC'!AF$1, 'Net migration'!$A$10:$A$60,0), MATCH('Severity Projections - AC'!$A10, 'Net migration'!$J$7:$O$7,0))</f>
        <v>977887.11595611996</v>
      </c>
      <c r="AG10" s="89">
        <f>AF10+INDEX('Net migration'!$J$10:$O$60, MATCH('Severity Projections - AC'!AG$1, 'Net migration'!$A$10:$A$60,0), MATCH('Severity Projections - AC'!$A10, 'Net migration'!$J$7:$O$7,0))</f>
        <v>977538.06684549875</v>
      </c>
      <c r="AH10" s="89">
        <f>AG10+INDEX('Net migration'!$J$10:$O$60, MATCH('Severity Projections - AC'!AH$1, 'Net migration'!$A$10:$A$60,0), MATCH('Severity Projections - AC'!$A10, 'Net migration'!$J$7:$O$7,0))</f>
        <v>977189.05390101892</v>
      </c>
      <c r="AI10" s="89">
        <f>AH10+INDEX('Net migration'!$J$10:$O$60, MATCH('Severity Projections - AC'!AI$1, 'Net migration'!$A$10:$A$60,0), MATCH('Severity Projections - AC'!$A10, 'Net migration'!$J$7:$O$7,0))</f>
        <v>976840.08516222099</v>
      </c>
      <c r="AJ10" s="89">
        <f>AI10+INDEX('Net migration'!$J$10:$O$60, MATCH('Severity Projections - AC'!AJ$1, 'Net migration'!$A$10:$A$60,0), MATCH('Severity Projections - AC'!$A10, 'Net migration'!$J$7:$O$7,0))</f>
        <v>976491.16858580103</v>
      </c>
      <c r="AK10" s="89">
        <f>AJ10+INDEX('Net migration'!$J$10:$O$60, MATCH('Severity Projections - AC'!AK$1, 'Net migration'!$A$10:$A$60,0), MATCH('Severity Projections - AC'!$A10, 'Net migration'!$J$7:$O$7,0))</f>
        <v>976142.31204626104</v>
      </c>
      <c r="AL10" s="89">
        <f>AK10+INDEX('Net migration'!$J$10:$O$60, MATCH('Severity Projections - AC'!AL$1, 'Net migration'!$A$10:$A$60,0), MATCH('Severity Projections - AC'!$A10, 'Net migration'!$J$7:$O$7,0))</f>
        <v>975793.52333655523</v>
      </c>
      <c r="AM10" s="89">
        <f>AL10+INDEX('Net migration'!$J$10:$O$60, MATCH('Severity Projections - AC'!AM$1, 'Net migration'!$A$10:$A$60,0), MATCH('Severity Projections - AC'!$A10, 'Net migration'!$J$7:$O$7,0))</f>
        <v>975444.81016873149</v>
      </c>
      <c r="AN10" s="89">
        <f>AM10+INDEX('Net migration'!$J$10:$O$60, MATCH('Severity Projections - AC'!AN$1, 'Net migration'!$A$10:$A$60,0), MATCH('Severity Projections - AC'!$A10, 'Net migration'!$J$7:$O$7,0))</f>
        <v>975096.18017456809</v>
      </c>
      <c r="AO10" s="89">
        <f>AN10+INDEX('Net migration'!$J$10:$O$60, MATCH('Severity Projections - AC'!AO$1, 'Net migration'!$A$10:$A$60,0), MATCH('Severity Projections - AC'!$A10, 'Net migration'!$J$7:$O$7,0))</f>
        <v>974747.6409062061</v>
      </c>
      <c r="AP10" s="89">
        <f>AO10+INDEX('Net migration'!$J$10:$O$60, MATCH('Severity Projections - AC'!AP$1, 'Net migration'!$A$10:$A$60,0), MATCH('Severity Projections - AC'!$A10, 'Net migration'!$J$7:$O$7,0))</f>
        <v>974399.19983677741</v>
      </c>
      <c r="AQ10" s="89">
        <f>AP10+INDEX('Net migration'!$J$10:$O$60, MATCH('Severity Projections - AC'!AQ$1, 'Net migration'!$A$10:$A$60,0), MATCH('Severity Projections - AC'!$A10, 'Net migration'!$J$7:$O$7,0))</f>
        <v>974050.86436102784</v>
      </c>
      <c r="AR10" s="89">
        <f>AQ10+INDEX('Net migration'!$J$10:$O$60, MATCH('Severity Projections - AC'!AR$1, 'Net migration'!$A$10:$A$60,0), MATCH('Severity Projections - AC'!$A10, 'Net migration'!$J$7:$O$7,0))</f>
        <v>973702.64179593604</v>
      </c>
      <c r="AS10" s="89">
        <f>AR10+INDEX('Net migration'!$J$10:$O$60, MATCH('Severity Projections - AC'!AS$1, 'Net migration'!$A$10:$A$60,0), MATCH('Severity Projections - AC'!$A10, 'Net migration'!$J$7:$O$7,0))</f>
        <v>973354.53938132816</v>
      </c>
      <c r="AT10" s="89">
        <f>AS10+INDEX('Net migration'!$J$10:$O$60, MATCH('Severity Projections - AC'!AT$1, 'Net migration'!$A$10:$A$60,0), MATCH('Severity Projections - AC'!$A10, 'Net migration'!$J$7:$O$7,0))</f>
        <v>973006.5642804876</v>
      </c>
      <c r="AU10" s="89">
        <f>AT10+INDEX('Net migration'!$J$10:$O$60, MATCH('Severity Projections - AC'!AU$1, 'Net migration'!$A$10:$A$60,0), MATCH('Severity Projections - AC'!$A10, 'Net migration'!$J$7:$O$7,0))</f>
        <v>972658.72358076123</v>
      </c>
      <c r="AV10" s="89">
        <f>AU10+INDEX('Net migration'!$J$10:$O$60, MATCH('Severity Projections - AC'!AV$1, 'Net migration'!$A$10:$A$60,0), MATCH('Severity Projections - AC'!$A10, 'Net migration'!$J$7:$O$7,0))</f>
        <v>972311.02429416019</v>
      </c>
      <c r="AW10" s="89">
        <f>AV10+INDEX('Net migration'!$J$10:$O$60, MATCH('Severity Projections - AC'!AW$1, 'Net migration'!$A$10:$A$60,0), MATCH('Severity Projections - AC'!$A10, 'Net migration'!$J$7:$O$7,0))</f>
        <v>971963.47335795755</v>
      </c>
      <c r="AX10" s="89">
        <f>AW10+INDEX('Net migration'!$J$10:$O$60, MATCH('Severity Projections - AC'!AX$1, 'Net migration'!$A$10:$A$60,0), MATCH('Severity Projections - AC'!$A10, 'Net migration'!$J$7:$O$7,0))</f>
        <v>971616.07763528079</v>
      </c>
      <c r="AY10" s="89">
        <f>AX10+INDEX('Net migration'!$J$10:$O$60, MATCH('Severity Projections - AC'!AY$1, 'Net migration'!$A$10:$A$60,0), MATCH('Severity Projections - AC'!$A10, 'Net migration'!$J$7:$O$7,0))</f>
        <v>971268.84391570045</v>
      </c>
      <c r="AZ10" s="89">
        <f>AY10+INDEX('Net migration'!$J$10:$O$60, MATCH('Severity Projections - AC'!AZ$1, 'Net migration'!$A$10:$A$60,0), MATCH('Severity Projections - AC'!$A10, 'Net migration'!$J$7:$O$7,0))</f>
        <v>970921.77891581447</v>
      </c>
      <c r="BA10" s="89">
        <f>AZ10+INDEX('Net migration'!$J$10:$O$60, MATCH('Severity Projections - AC'!BA$1, 'Net migration'!$A$10:$A$60,0), MATCH('Severity Projections - AC'!$A10, 'Net migration'!$J$7:$O$7,0))</f>
        <v>970574.88927982841</v>
      </c>
      <c r="BB10" s="89">
        <f>BA10+INDEX('Net migration'!$J$10:$O$60, MATCH('Severity Projections - AC'!BB$1, 'Net migration'!$A$10:$A$60,0), MATCH('Severity Projections - AC'!$A10, 'Net migration'!$J$7:$O$7,0))</f>
        <v>970228.18158013141</v>
      </c>
      <c r="BC10" s="89">
        <f>BB10+INDEX('Net migration'!$J$10:$O$60, MATCH('Severity Projections - AC'!BC$1, 'Net migration'!$A$10:$A$60,0), MATCH('Severity Projections - AC'!$A10, 'Net migration'!$J$7:$O$7,0))</f>
        <v>969881.66231786821</v>
      </c>
      <c r="BD10" s="89">
        <f>BC10+INDEX('Net migration'!$J$10:$O$60, MATCH('Severity Projections - AC'!BD$1, 'Net migration'!$A$10:$A$60,0), MATCH('Severity Projections - AC'!$A10, 'Net migration'!$J$7:$O$7,0))</f>
        <v>969535.33792350697</v>
      </c>
    </row>
    <row r="11" spans="1:56">
      <c r="A11" s="1">
        <v>4</v>
      </c>
      <c r="B11" s="1" t="s">
        <v>41</v>
      </c>
      <c r="C11" s="173">
        <f>'Severity - 2020'!G11</f>
        <v>1057562.94</v>
      </c>
      <c r="D11" s="173">
        <f>'Severity - 2020'!I11</f>
        <v>983108.00965660554</v>
      </c>
      <c r="F11" s="89">
        <f>D11+INDEX('Net migration'!$J$10:$O$60, MATCH('Severity Projections - AC'!F$1, 'Net migration'!$A$10:$A$60,0), MATCH('Severity Projections - AC'!$A11, 'Net migration'!$J$7:$O$7,0))</f>
        <v>983108.00965660554</v>
      </c>
      <c r="G11" s="89">
        <f>F11+INDEX('Net migration'!$J$10:$O$60, MATCH('Severity Projections - AC'!G$1, 'Net migration'!$A$10:$A$60,0), MATCH('Severity Projections - AC'!$A11, 'Net migration'!$J$7:$O$7,0))</f>
        <v>982298.59148860862</v>
      </c>
      <c r="H11" s="89">
        <f>G11+INDEX('Net migration'!$J$10:$O$60, MATCH('Severity Projections - AC'!H$1, 'Net migration'!$A$10:$A$60,0), MATCH('Severity Projections - AC'!$A11, 'Net migration'!$J$7:$O$7,0))</f>
        <v>984167.51737395499</v>
      </c>
      <c r="I11" s="89">
        <f>H11+INDEX('Net migration'!$J$10:$O$60, MATCH('Severity Projections - AC'!I$1, 'Net migration'!$A$10:$A$60,0), MATCH('Severity Projections - AC'!$A11, 'Net migration'!$J$7:$O$7,0))</f>
        <v>986026.97192432429</v>
      </c>
      <c r="J11" s="89">
        <f>I11+INDEX('Net migration'!$J$10:$O$60, MATCH('Severity Projections - AC'!J$1, 'Net migration'!$A$10:$A$60,0), MATCH('Severity Projections - AC'!$A11, 'Net migration'!$J$7:$O$7,0))</f>
        <v>987877.00647435302</v>
      </c>
      <c r="K11" s="89">
        <f>J11+INDEX('Net migration'!$J$10:$O$60, MATCH('Severity Projections - AC'!K$1, 'Net migration'!$A$10:$A$60,0), MATCH('Severity Projections - AC'!$A11, 'Net migration'!$J$7:$O$7,0))</f>
        <v>989717.67205210694</v>
      </c>
      <c r="L11" s="89">
        <f>K11+INDEX('Net migration'!$J$10:$O$60, MATCH('Severity Projections - AC'!L$1, 'Net migration'!$A$10:$A$60,0), MATCH('Severity Projections - AC'!$A11, 'Net migration'!$J$7:$O$7,0))</f>
        <v>990730.18886689213</v>
      </c>
      <c r="M11" s="89">
        <f>L11+INDEX('Net migration'!$J$10:$O$60, MATCH('Severity Projections - AC'!M$1, 'Net migration'!$A$10:$A$60,0), MATCH('Severity Projections - AC'!$A11, 'Net migration'!$J$7:$O$7,0))</f>
        <v>991738.41640177101</v>
      </c>
      <c r="N11" s="89">
        <f>M11+INDEX('Net migration'!$J$10:$O$60, MATCH('Severity Projections - AC'!N$1, 'Net migration'!$A$10:$A$60,0), MATCH('Severity Projections - AC'!$A11, 'Net migration'!$J$7:$O$7,0))</f>
        <v>992742.37317160307</v>
      </c>
      <c r="O11" s="89">
        <f>N11+INDEX('Net migration'!$J$10:$O$60, MATCH('Severity Projections - AC'!O$1, 'Net migration'!$A$10:$A$60,0), MATCH('Severity Projections - AC'!$A11, 'Net migration'!$J$7:$O$7,0))</f>
        <v>993742.07760846056</v>
      </c>
      <c r="P11" s="89">
        <f>O11+INDEX('Net migration'!$J$10:$O$60, MATCH('Severity Projections - AC'!P$1, 'Net migration'!$A$10:$A$60,0), MATCH('Severity Projections - AC'!$A11, 'Net migration'!$J$7:$O$7,0))</f>
        <v>994737.54806201882</v>
      </c>
      <c r="Q11" s="89">
        <f>P11+INDEX('Net migration'!$J$10:$O$60, MATCH('Severity Projections - AC'!Q$1, 'Net migration'!$A$10:$A$60,0), MATCH('Severity Projections - AC'!$A11, 'Net migration'!$J$7:$O$7,0))</f>
        <v>995728.8027999436</v>
      </c>
      <c r="R11" s="89">
        <f>Q11+INDEX('Net migration'!$J$10:$O$60, MATCH('Severity Projections - AC'!R$1, 'Net migration'!$A$10:$A$60,0), MATCH('Severity Projections - AC'!$A11, 'Net migration'!$J$7:$O$7,0))</f>
        <v>996715.86000827677</v>
      </c>
      <c r="S11" s="89">
        <f>R11+INDEX('Net migration'!$J$10:$O$60, MATCH('Severity Projections - AC'!S$1, 'Net migration'!$A$10:$A$60,0), MATCH('Severity Projections - AC'!$A11, 'Net migration'!$J$7:$O$7,0))</f>
        <v>997698.73779182031</v>
      </c>
      <c r="T11" s="89">
        <f>S11+INDEX('Net migration'!$J$10:$O$60, MATCH('Severity Projections - AC'!T$1, 'Net migration'!$A$10:$A$60,0), MATCH('Severity Projections - AC'!$A11, 'Net migration'!$J$7:$O$7,0))</f>
        <v>998677.45417451812</v>
      </c>
      <c r="U11" s="89">
        <f>T11+INDEX('Net migration'!$J$10:$O$60, MATCH('Severity Projections - AC'!U$1, 'Net migration'!$A$10:$A$60,0), MATCH('Severity Projections - AC'!$A11, 'Net migration'!$J$7:$O$7,0))</f>
        <v>999652.02709983615</v>
      </c>
      <c r="V11" s="89">
        <f>U11+INDEX('Net migration'!$J$10:$O$60, MATCH('Severity Projections - AC'!V$1, 'Net migration'!$A$10:$A$60,0), MATCH('Severity Projections - AC'!$A11, 'Net migration'!$J$7:$O$7,0))</f>
        <v>1000622.4744311403</v>
      </c>
      <c r="W11" s="89">
        <f>V11+INDEX('Net migration'!$J$10:$O$60, MATCH('Severity Projections - AC'!W$1, 'Net migration'!$A$10:$A$60,0), MATCH('Severity Projections - AC'!$A11, 'Net migration'!$J$7:$O$7,0))</f>
        <v>1001588.8139520728</v>
      </c>
      <c r="X11" s="89">
        <f>W11+INDEX('Net migration'!$J$10:$O$60, MATCH('Severity Projections - AC'!X$1, 'Net migration'!$A$10:$A$60,0), MATCH('Severity Projections - AC'!$A11, 'Net migration'!$J$7:$O$7,0))</f>
        <v>1002551.0633669259</v>
      </c>
      <c r="Y11" s="89">
        <f>X11+INDEX('Net migration'!$J$10:$O$60, MATCH('Severity Projections - AC'!Y$1, 'Net migration'!$A$10:$A$60,0), MATCH('Severity Projections - AC'!$A11, 'Net migration'!$J$7:$O$7,0))</f>
        <v>1003509.2403010156</v>
      </c>
      <c r="Z11" s="89">
        <f>Y11+INDEX('Net migration'!$J$10:$O$60, MATCH('Severity Projections - AC'!Z$1, 'Net migration'!$A$10:$A$60,0), MATCH('Severity Projections - AC'!$A11, 'Net migration'!$J$7:$O$7,0))</f>
        <v>1004463.3623010506</v>
      </c>
      <c r="AA11" s="89">
        <f>Z11+INDEX('Net migration'!$J$10:$O$60, MATCH('Severity Projections - AC'!AA$1, 'Net migration'!$A$10:$A$60,0), MATCH('Severity Projections - AC'!$A11, 'Net migration'!$J$7:$O$7,0))</f>
        <v>1005413.4468355023</v>
      </c>
      <c r="AB11" s="89">
        <f>AA11+INDEX('Net migration'!$J$10:$O$60, MATCH('Severity Projections - AC'!AB$1, 'Net migration'!$A$10:$A$60,0), MATCH('Severity Projections - AC'!$A11, 'Net migration'!$J$7:$O$7,0))</f>
        <v>1006359.5112949711</v>
      </c>
      <c r="AC11" s="89">
        <f>AB11+INDEX('Net migration'!$J$10:$O$60, MATCH('Severity Projections - AC'!AC$1, 'Net migration'!$A$10:$A$60,0), MATCH('Severity Projections - AC'!$A11, 'Net migration'!$J$7:$O$7,0))</f>
        <v>1007301.5729925516</v>
      </c>
      <c r="AD11" s="89">
        <f>AC11+INDEX('Net migration'!$J$10:$O$60, MATCH('Severity Projections - AC'!AD$1, 'Net migration'!$A$10:$A$60,0), MATCH('Severity Projections - AC'!$A11, 'Net migration'!$J$7:$O$7,0))</f>
        <v>1008239.6491641955</v>
      </c>
      <c r="AE11" s="89">
        <f>AD11+INDEX('Net migration'!$J$10:$O$60, MATCH('Severity Projections - AC'!AE$1, 'Net migration'!$A$10:$A$60,0), MATCH('Severity Projections - AC'!$A11, 'Net migration'!$J$7:$O$7,0))</f>
        <v>1009173.7569690736</v>
      </c>
      <c r="AF11" s="89">
        <f>AE11+INDEX('Net migration'!$J$10:$O$60, MATCH('Severity Projections - AC'!AF$1, 'Net migration'!$A$10:$A$60,0), MATCH('Severity Projections - AC'!$A11, 'Net migration'!$J$7:$O$7,0))</f>
        <v>1010103.9134899348</v>
      </c>
      <c r="AG11" s="89">
        <f>AF11+INDEX('Net migration'!$J$10:$O$60, MATCH('Severity Projections - AC'!AG$1, 'Net migration'!$A$10:$A$60,0), MATCH('Severity Projections - AC'!$A11, 'Net migration'!$J$7:$O$7,0))</f>
        <v>1011030.1357334642</v>
      </c>
      <c r="AH11" s="89">
        <f>AG11+INDEX('Net migration'!$J$10:$O$60, MATCH('Severity Projections - AC'!AH$1, 'Net migration'!$A$10:$A$60,0), MATCH('Severity Projections - AC'!$A11, 'Net migration'!$J$7:$O$7,0))</f>
        <v>1011952.4406306392</v>
      </c>
      <c r="AI11" s="89">
        <f>AH11+INDEX('Net migration'!$J$10:$O$60, MATCH('Severity Projections - AC'!AI$1, 'Net migration'!$A$10:$A$60,0), MATCH('Severity Projections - AC'!$A11, 'Net migration'!$J$7:$O$7,0))</f>
        <v>1012870.8450370836</v>
      </c>
      <c r="AJ11" s="89">
        <f>AI11+INDEX('Net migration'!$J$10:$O$60, MATCH('Severity Projections - AC'!AJ$1, 'Net migration'!$A$10:$A$60,0), MATCH('Severity Projections - AC'!$A11, 'Net migration'!$J$7:$O$7,0))</f>
        <v>1013785.36573342</v>
      </c>
      <c r="AK11" s="89">
        <f>AJ11+INDEX('Net migration'!$J$10:$O$60, MATCH('Severity Projections - AC'!AK$1, 'Net migration'!$A$10:$A$60,0), MATCH('Severity Projections - AC'!$A11, 'Net migration'!$J$7:$O$7,0))</f>
        <v>1014696.0194256208</v>
      </c>
      <c r="AL11" s="89">
        <f>AK11+INDEX('Net migration'!$J$10:$O$60, MATCH('Severity Projections - AC'!AL$1, 'Net migration'!$A$10:$A$60,0), MATCH('Severity Projections - AC'!$A11, 'Net migration'!$J$7:$O$7,0))</f>
        <v>1015602.8227453568</v>
      </c>
      <c r="AM11" s="89">
        <f>AL11+INDEX('Net migration'!$J$10:$O$60, MATCH('Severity Projections - AC'!AM$1, 'Net migration'!$A$10:$A$60,0), MATCH('Severity Projections - AC'!$A11, 'Net migration'!$J$7:$O$7,0))</f>
        <v>1016505.792250345</v>
      </c>
      <c r="AN11" s="89">
        <f>AM11+INDEX('Net migration'!$J$10:$O$60, MATCH('Severity Projections - AC'!AN$1, 'Net migration'!$A$10:$A$60,0), MATCH('Severity Projections - AC'!$A11, 'Net migration'!$J$7:$O$7,0))</f>
        <v>1017404.9444246934</v>
      </c>
      <c r="AO11" s="89">
        <f>AN11+INDEX('Net migration'!$J$10:$O$60, MATCH('Severity Projections - AC'!AO$1, 'Net migration'!$A$10:$A$60,0), MATCH('Severity Projections - AC'!$A11, 'Net migration'!$J$7:$O$7,0))</f>
        <v>1018300.2956792454</v>
      </c>
      <c r="AP11" s="89">
        <f>AO11+INDEX('Net migration'!$J$10:$O$60, MATCH('Severity Projections - AC'!AP$1, 'Net migration'!$A$10:$A$60,0), MATCH('Severity Projections - AC'!$A11, 'Net migration'!$J$7:$O$7,0))</f>
        <v>1019191.8623519215</v>
      </c>
      <c r="AQ11" s="89">
        <f>AP11+INDEX('Net migration'!$J$10:$O$60, MATCH('Severity Projections - AC'!AQ$1, 'Net migration'!$A$10:$A$60,0), MATCH('Severity Projections - AC'!$A11, 'Net migration'!$J$7:$O$7,0))</f>
        <v>1020079.66070806</v>
      </c>
      <c r="AR11" s="89">
        <f>AQ11+INDEX('Net migration'!$J$10:$O$60, MATCH('Severity Projections - AC'!AR$1, 'Net migration'!$A$10:$A$60,0), MATCH('Severity Projections - AC'!$A11, 'Net migration'!$J$7:$O$7,0))</f>
        <v>1020963.7069407554</v>
      </c>
      <c r="AS11" s="89">
        <f>AR11+INDEX('Net migration'!$J$10:$O$60, MATCH('Severity Projections - AC'!AS$1, 'Net migration'!$A$10:$A$60,0), MATCH('Severity Projections - AC'!$A11, 'Net migration'!$J$7:$O$7,0))</f>
        <v>1021844.0171711956</v>
      </c>
      <c r="AT11" s="89">
        <f>AS11+INDEX('Net migration'!$J$10:$O$60, MATCH('Severity Projections - AC'!AT$1, 'Net migration'!$A$10:$A$60,0), MATCH('Severity Projections - AC'!$A11, 'Net migration'!$J$7:$O$7,0))</f>
        <v>1022720.6074489971</v>
      </c>
      <c r="AU11" s="89">
        <f>AT11+INDEX('Net migration'!$J$10:$O$60, MATCH('Severity Projections - AC'!AU$1, 'Net migration'!$A$10:$A$60,0), MATCH('Severity Projections - AC'!$A11, 'Net migration'!$J$7:$O$7,0))</f>
        <v>1023593.4937525388</v>
      </c>
      <c r="AV11" s="89">
        <f>AU11+INDEX('Net migration'!$J$10:$O$60, MATCH('Severity Projections - AC'!AV$1, 'Net migration'!$A$10:$A$60,0), MATCH('Severity Projections - AC'!$A11, 'Net migration'!$J$7:$O$7,0))</f>
        <v>1024462.6919892941</v>
      </c>
      <c r="AW11" s="89">
        <f>AV11+INDEX('Net migration'!$J$10:$O$60, MATCH('Severity Projections - AC'!AW$1, 'Net migration'!$A$10:$A$60,0), MATCH('Severity Projections - AC'!$A11, 'Net migration'!$J$7:$O$7,0))</f>
        <v>1025328.2179961608</v>
      </c>
      <c r="AX11" s="89">
        <f>AW11+INDEX('Net migration'!$J$10:$O$60, MATCH('Severity Projections - AC'!AX$1, 'Net migration'!$A$10:$A$60,0), MATCH('Severity Projections - AC'!$A11, 'Net migration'!$J$7:$O$7,0))</f>
        <v>1026190.0875397905</v>
      </c>
      <c r="AY11" s="89">
        <f>AX11+INDEX('Net migration'!$J$10:$O$60, MATCH('Severity Projections - AC'!AY$1, 'Net migration'!$A$10:$A$60,0), MATCH('Severity Projections - AC'!$A11, 'Net migration'!$J$7:$O$7,0))</f>
        <v>1027048.3163169152</v>
      </c>
      <c r="AZ11" s="89">
        <f>AY11+INDEX('Net migration'!$J$10:$O$60, MATCH('Severity Projections - AC'!AZ$1, 'Net migration'!$A$10:$A$60,0), MATCH('Severity Projections - AC'!$A11, 'Net migration'!$J$7:$O$7,0))</f>
        <v>1027902.9199546729</v>
      </c>
      <c r="BA11" s="89">
        <f>AZ11+INDEX('Net migration'!$J$10:$O$60, MATCH('Severity Projections - AC'!BA$1, 'Net migration'!$A$10:$A$60,0), MATCH('Severity Projections - AC'!$A11, 'Net migration'!$J$7:$O$7,0))</f>
        <v>1028753.9140109317</v>
      </c>
      <c r="BB11" s="89">
        <f>BA11+INDEX('Net migration'!$J$10:$O$60, MATCH('Severity Projections - AC'!BB$1, 'Net migration'!$A$10:$A$60,0), MATCH('Severity Projections - AC'!$A11, 'Net migration'!$J$7:$O$7,0))</f>
        <v>1029601.3139746118</v>
      </c>
      <c r="BC11" s="89">
        <f>BB11+INDEX('Net migration'!$J$10:$O$60, MATCH('Severity Projections - AC'!BC$1, 'Net migration'!$A$10:$A$60,0), MATCH('Severity Projections - AC'!$A11, 'Net migration'!$J$7:$O$7,0))</f>
        <v>1030445.1352660061</v>
      </c>
      <c r="BD11" s="89">
        <f>BC11+INDEX('Net migration'!$J$10:$O$60, MATCH('Severity Projections - AC'!BD$1, 'Net migration'!$A$10:$A$60,0), MATCH('Severity Projections - AC'!$A11, 'Net migration'!$J$7:$O$7,0))</f>
        <v>1031285.3932370996</v>
      </c>
    </row>
    <row r="12" spans="1:56">
      <c r="A12" s="1">
        <v>4</v>
      </c>
      <c r="B12" s="1" t="s">
        <v>98</v>
      </c>
      <c r="C12" s="173">
        <f>'Severity - 2020'!G12</f>
        <v>122377.052</v>
      </c>
      <c r="D12" s="173">
        <f>D11</f>
        <v>983108.00965660554</v>
      </c>
      <c r="F12" s="89">
        <f>D12+INDEX('Net migration'!$J$10:$O$60, MATCH('Severity Projections - AC'!F$1, 'Net migration'!$A$10:$A$60,0), MATCH('Severity Projections - AC'!$A12, 'Net migration'!$J$7:$O$7,0))</f>
        <v>983108.00965660554</v>
      </c>
      <c r="G12" s="89">
        <f>F12+INDEX('Net migration'!$J$10:$O$60, MATCH('Severity Projections - AC'!G$1, 'Net migration'!$A$10:$A$60,0), MATCH('Severity Projections - AC'!$A12, 'Net migration'!$J$7:$O$7,0))</f>
        <v>982298.59148860862</v>
      </c>
      <c r="H12" s="89">
        <f>G12+INDEX('Net migration'!$J$10:$O$60, MATCH('Severity Projections - AC'!H$1, 'Net migration'!$A$10:$A$60,0), MATCH('Severity Projections - AC'!$A12, 'Net migration'!$J$7:$O$7,0))</f>
        <v>984167.51737395499</v>
      </c>
      <c r="I12" s="89">
        <f>H12+INDEX('Net migration'!$J$10:$O$60, MATCH('Severity Projections - AC'!I$1, 'Net migration'!$A$10:$A$60,0), MATCH('Severity Projections - AC'!$A12, 'Net migration'!$J$7:$O$7,0))</f>
        <v>986026.97192432429</v>
      </c>
      <c r="J12" s="89">
        <f>I12+INDEX('Net migration'!$J$10:$O$60, MATCH('Severity Projections - AC'!J$1, 'Net migration'!$A$10:$A$60,0), MATCH('Severity Projections - AC'!$A12, 'Net migration'!$J$7:$O$7,0))</f>
        <v>987877.00647435302</v>
      </c>
      <c r="K12" s="89">
        <f>J12+INDEX('Net migration'!$J$10:$O$60, MATCH('Severity Projections - AC'!K$1, 'Net migration'!$A$10:$A$60,0), MATCH('Severity Projections - AC'!$A12, 'Net migration'!$J$7:$O$7,0))</f>
        <v>989717.67205210694</v>
      </c>
      <c r="L12" s="89">
        <f>K12+INDEX('Net migration'!$J$10:$O$60, MATCH('Severity Projections - AC'!L$1, 'Net migration'!$A$10:$A$60,0), MATCH('Severity Projections - AC'!$A12, 'Net migration'!$J$7:$O$7,0))</f>
        <v>990730.18886689213</v>
      </c>
      <c r="M12" s="89">
        <f>L12+INDEX('Net migration'!$J$10:$O$60, MATCH('Severity Projections - AC'!M$1, 'Net migration'!$A$10:$A$60,0), MATCH('Severity Projections - AC'!$A12, 'Net migration'!$J$7:$O$7,0))</f>
        <v>991738.41640177101</v>
      </c>
      <c r="N12" s="89">
        <f>M12+INDEX('Net migration'!$J$10:$O$60, MATCH('Severity Projections - AC'!N$1, 'Net migration'!$A$10:$A$60,0), MATCH('Severity Projections - AC'!$A12, 'Net migration'!$J$7:$O$7,0))</f>
        <v>992742.37317160307</v>
      </c>
      <c r="O12" s="89">
        <f>N12+INDEX('Net migration'!$J$10:$O$60, MATCH('Severity Projections - AC'!O$1, 'Net migration'!$A$10:$A$60,0), MATCH('Severity Projections - AC'!$A12, 'Net migration'!$J$7:$O$7,0))</f>
        <v>993742.07760846056</v>
      </c>
      <c r="P12" s="89">
        <f>O12+INDEX('Net migration'!$J$10:$O$60, MATCH('Severity Projections - AC'!P$1, 'Net migration'!$A$10:$A$60,0), MATCH('Severity Projections - AC'!$A12, 'Net migration'!$J$7:$O$7,0))</f>
        <v>994737.54806201882</v>
      </c>
      <c r="Q12" s="89">
        <f>P12+INDEX('Net migration'!$J$10:$O$60, MATCH('Severity Projections - AC'!Q$1, 'Net migration'!$A$10:$A$60,0), MATCH('Severity Projections - AC'!$A12, 'Net migration'!$J$7:$O$7,0))</f>
        <v>995728.8027999436</v>
      </c>
      <c r="R12" s="89">
        <f>Q12+INDEX('Net migration'!$J$10:$O$60, MATCH('Severity Projections - AC'!R$1, 'Net migration'!$A$10:$A$60,0), MATCH('Severity Projections - AC'!$A12, 'Net migration'!$J$7:$O$7,0))</f>
        <v>996715.86000827677</v>
      </c>
      <c r="S12" s="89">
        <f>R12+INDEX('Net migration'!$J$10:$O$60, MATCH('Severity Projections - AC'!S$1, 'Net migration'!$A$10:$A$60,0), MATCH('Severity Projections - AC'!$A12, 'Net migration'!$J$7:$O$7,0))</f>
        <v>997698.73779182031</v>
      </c>
      <c r="T12" s="89">
        <f>S12+INDEX('Net migration'!$J$10:$O$60, MATCH('Severity Projections - AC'!T$1, 'Net migration'!$A$10:$A$60,0), MATCH('Severity Projections - AC'!$A12, 'Net migration'!$J$7:$O$7,0))</f>
        <v>998677.45417451812</v>
      </c>
      <c r="U12" s="89">
        <f>T12+INDEX('Net migration'!$J$10:$O$60, MATCH('Severity Projections - AC'!U$1, 'Net migration'!$A$10:$A$60,0), MATCH('Severity Projections - AC'!$A12, 'Net migration'!$J$7:$O$7,0))</f>
        <v>999652.02709983615</v>
      </c>
      <c r="V12" s="89">
        <f>U12+INDEX('Net migration'!$J$10:$O$60, MATCH('Severity Projections - AC'!V$1, 'Net migration'!$A$10:$A$60,0), MATCH('Severity Projections - AC'!$A12, 'Net migration'!$J$7:$O$7,0))</f>
        <v>1000622.4744311403</v>
      </c>
      <c r="W12" s="89">
        <f>V12+INDEX('Net migration'!$J$10:$O$60, MATCH('Severity Projections - AC'!W$1, 'Net migration'!$A$10:$A$60,0), MATCH('Severity Projections - AC'!$A12, 'Net migration'!$J$7:$O$7,0))</f>
        <v>1001588.8139520728</v>
      </c>
      <c r="X12" s="89">
        <f>W12+INDEX('Net migration'!$J$10:$O$60, MATCH('Severity Projections - AC'!X$1, 'Net migration'!$A$10:$A$60,0), MATCH('Severity Projections - AC'!$A12, 'Net migration'!$J$7:$O$7,0))</f>
        <v>1002551.0633669259</v>
      </c>
      <c r="Y12" s="89">
        <f>X12+INDEX('Net migration'!$J$10:$O$60, MATCH('Severity Projections - AC'!Y$1, 'Net migration'!$A$10:$A$60,0), MATCH('Severity Projections - AC'!$A12, 'Net migration'!$J$7:$O$7,0))</f>
        <v>1003509.2403010156</v>
      </c>
      <c r="Z12" s="89">
        <f>Y12+INDEX('Net migration'!$J$10:$O$60, MATCH('Severity Projections - AC'!Z$1, 'Net migration'!$A$10:$A$60,0), MATCH('Severity Projections - AC'!$A12, 'Net migration'!$J$7:$O$7,0))</f>
        <v>1004463.3623010506</v>
      </c>
      <c r="AA12" s="89">
        <f>Z12+INDEX('Net migration'!$J$10:$O$60, MATCH('Severity Projections - AC'!AA$1, 'Net migration'!$A$10:$A$60,0), MATCH('Severity Projections - AC'!$A12, 'Net migration'!$J$7:$O$7,0))</f>
        <v>1005413.4468355023</v>
      </c>
      <c r="AB12" s="89">
        <f>AA12+INDEX('Net migration'!$J$10:$O$60, MATCH('Severity Projections - AC'!AB$1, 'Net migration'!$A$10:$A$60,0), MATCH('Severity Projections - AC'!$A12, 'Net migration'!$J$7:$O$7,0))</f>
        <v>1006359.5112949711</v>
      </c>
      <c r="AC12" s="89">
        <f>AB12+INDEX('Net migration'!$J$10:$O$60, MATCH('Severity Projections - AC'!AC$1, 'Net migration'!$A$10:$A$60,0), MATCH('Severity Projections - AC'!$A12, 'Net migration'!$J$7:$O$7,0))</f>
        <v>1007301.5729925516</v>
      </c>
      <c r="AD12" s="89">
        <f>AC12+INDEX('Net migration'!$J$10:$O$60, MATCH('Severity Projections - AC'!AD$1, 'Net migration'!$A$10:$A$60,0), MATCH('Severity Projections - AC'!$A12, 'Net migration'!$J$7:$O$7,0))</f>
        <v>1008239.6491641955</v>
      </c>
      <c r="AE12" s="89">
        <f>AD12+INDEX('Net migration'!$J$10:$O$60, MATCH('Severity Projections - AC'!AE$1, 'Net migration'!$A$10:$A$60,0), MATCH('Severity Projections - AC'!$A12, 'Net migration'!$J$7:$O$7,0))</f>
        <v>1009173.7569690736</v>
      </c>
      <c r="AF12" s="89">
        <f>AE12+INDEX('Net migration'!$J$10:$O$60, MATCH('Severity Projections - AC'!AF$1, 'Net migration'!$A$10:$A$60,0), MATCH('Severity Projections - AC'!$A12, 'Net migration'!$J$7:$O$7,0))</f>
        <v>1010103.9134899348</v>
      </c>
      <c r="AG12" s="89">
        <f>AF12+INDEX('Net migration'!$J$10:$O$60, MATCH('Severity Projections - AC'!AG$1, 'Net migration'!$A$10:$A$60,0), MATCH('Severity Projections - AC'!$A12, 'Net migration'!$J$7:$O$7,0))</f>
        <v>1011030.1357334642</v>
      </c>
      <c r="AH12" s="89">
        <f>AG12+INDEX('Net migration'!$J$10:$O$60, MATCH('Severity Projections - AC'!AH$1, 'Net migration'!$A$10:$A$60,0), MATCH('Severity Projections - AC'!$A12, 'Net migration'!$J$7:$O$7,0))</f>
        <v>1011952.4406306392</v>
      </c>
      <c r="AI12" s="89">
        <f>AH12+INDEX('Net migration'!$J$10:$O$60, MATCH('Severity Projections - AC'!AI$1, 'Net migration'!$A$10:$A$60,0), MATCH('Severity Projections - AC'!$A12, 'Net migration'!$J$7:$O$7,0))</f>
        <v>1012870.8450370836</v>
      </c>
      <c r="AJ12" s="89">
        <f>AI12+INDEX('Net migration'!$J$10:$O$60, MATCH('Severity Projections - AC'!AJ$1, 'Net migration'!$A$10:$A$60,0), MATCH('Severity Projections - AC'!$A12, 'Net migration'!$J$7:$O$7,0))</f>
        <v>1013785.36573342</v>
      </c>
      <c r="AK12" s="89">
        <f>AJ12+INDEX('Net migration'!$J$10:$O$60, MATCH('Severity Projections - AC'!AK$1, 'Net migration'!$A$10:$A$60,0), MATCH('Severity Projections - AC'!$A12, 'Net migration'!$J$7:$O$7,0))</f>
        <v>1014696.0194256208</v>
      </c>
      <c r="AL12" s="89">
        <f>AK12+INDEX('Net migration'!$J$10:$O$60, MATCH('Severity Projections - AC'!AL$1, 'Net migration'!$A$10:$A$60,0), MATCH('Severity Projections - AC'!$A12, 'Net migration'!$J$7:$O$7,0))</f>
        <v>1015602.8227453568</v>
      </c>
      <c r="AM12" s="89">
        <f>AL12+INDEX('Net migration'!$J$10:$O$60, MATCH('Severity Projections - AC'!AM$1, 'Net migration'!$A$10:$A$60,0), MATCH('Severity Projections - AC'!$A12, 'Net migration'!$J$7:$O$7,0))</f>
        <v>1016505.792250345</v>
      </c>
      <c r="AN12" s="89">
        <f>AM12+INDEX('Net migration'!$J$10:$O$60, MATCH('Severity Projections - AC'!AN$1, 'Net migration'!$A$10:$A$60,0), MATCH('Severity Projections - AC'!$A12, 'Net migration'!$J$7:$O$7,0))</f>
        <v>1017404.9444246934</v>
      </c>
      <c r="AO12" s="89">
        <f>AN12+INDEX('Net migration'!$J$10:$O$60, MATCH('Severity Projections - AC'!AO$1, 'Net migration'!$A$10:$A$60,0), MATCH('Severity Projections - AC'!$A12, 'Net migration'!$J$7:$O$7,0))</f>
        <v>1018300.2956792454</v>
      </c>
      <c r="AP12" s="89">
        <f>AO12+INDEX('Net migration'!$J$10:$O$60, MATCH('Severity Projections - AC'!AP$1, 'Net migration'!$A$10:$A$60,0), MATCH('Severity Projections - AC'!$A12, 'Net migration'!$J$7:$O$7,0))</f>
        <v>1019191.8623519215</v>
      </c>
      <c r="AQ12" s="89">
        <f>AP12+INDEX('Net migration'!$J$10:$O$60, MATCH('Severity Projections - AC'!AQ$1, 'Net migration'!$A$10:$A$60,0), MATCH('Severity Projections - AC'!$A12, 'Net migration'!$J$7:$O$7,0))</f>
        <v>1020079.66070806</v>
      </c>
      <c r="AR12" s="89">
        <f>AQ12+INDEX('Net migration'!$J$10:$O$60, MATCH('Severity Projections - AC'!AR$1, 'Net migration'!$A$10:$A$60,0), MATCH('Severity Projections - AC'!$A12, 'Net migration'!$J$7:$O$7,0))</f>
        <v>1020963.7069407554</v>
      </c>
      <c r="AS12" s="89">
        <f>AR12+INDEX('Net migration'!$J$10:$O$60, MATCH('Severity Projections - AC'!AS$1, 'Net migration'!$A$10:$A$60,0), MATCH('Severity Projections - AC'!$A12, 'Net migration'!$J$7:$O$7,0))</f>
        <v>1021844.0171711956</v>
      </c>
      <c r="AT12" s="89">
        <f>AS12+INDEX('Net migration'!$J$10:$O$60, MATCH('Severity Projections - AC'!AT$1, 'Net migration'!$A$10:$A$60,0), MATCH('Severity Projections - AC'!$A12, 'Net migration'!$J$7:$O$7,0))</f>
        <v>1022720.6074489971</v>
      </c>
      <c r="AU12" s="89">
        <f>AT12+INDEX('Net migration'!$J$10:$O$60, MATCH('Severity Projections - AC'!AU$1, 'Net migration'!$A$10:$A$60,0), MATCH('Severity Projections - AC'!$A12, 'Net migration'!$J$7:$O$7,0))</f>
        <v>1023593.4937525388</v>
      </c>
      <c r="AV12" s="89">
        <f>AU12+INDEX('Net migration'!$J$10:$O$60, MATCH('Severity Projections - AC'!AV$1, 'Net migration'!$A$10:$A$60,0), MATCH('Severity Projections - AC'!$A12, 'Net migration'!$J$7:$O$7,0))</f>
        <v>1024462.6919892941</v>
      </c>
      <c r="AW12" s="89">
        <f>AV12+INDEX('Net migration'!$J$10:$O$60, MATCH('Severity Projections - AC'!AW$1, 'Net migration'!$A$10:$A$60,0), MATCH('Severity Projections - AC'!$A12, 'Net migration'!$J$7:$O$7,0))</f>
        <v>1025328.2179961608</v>
      </c>
      <c r="AX12" s="89">
        <f>AW12+INDEX('Net migration'!$J$10:$O$60, MATCH('Severity Projections - AC'!AX$1, 'Net migration'!$A$10:$A$60,0), MATCH('Severity Projections - AC'!$A12, 'Net migration'!$J$7:$O$7,0))</f>
        <v>1026190.0875397905</v>
      </c>
      <c r="AY12" s="89">
        <f>AX12+INDEX('Net migration'!$J$10:$O$60, MATCH('Severity Projections - AC'!AY$1, 'Net migration'!$A$10:$A$60,0), MATCH('Severity Projections - AC'!$A12, 'Net migration'!$J$7:$O$7,0))</f>
        <v>1027048.3163169152</v>
      </c>
      <c r="AZ12" s="89">
        <f>AY12+INDEX('Net migration'!$J$10:$O$60, MATCH('Severity Projections - AC'!AZ$1, 'Net migration'!$A$10:$A$60,0), MATCH('Severity Projections - AC'!$A12, 'Net migration'!$J$7:$O$7,0))</f>
        <v>1027902.9199546729</v>
      </c>
      <c r="BA12" s="89">
        <f>AZ12+INDEX('Net migration'!$J$10:$O$60, MATCH('Severity Projections - AC'!BA$1, 'Net migration'!$A$10:$A$60,0), MATCH('Severity Projections - AC'!$A12, 'Net migration'!$J$7:$O$7,0))</f>
        <v>1028753.9140109317</v>
      </c>
      <c r="BB12" s="89">
        <f>BA12+INDEX('Net migration'!$J$10:$O$60, MATCH('Severity Projections - AC'!BB$1, 'Net migration'!$A$10:$A$60,0), MATCH('Severity Projections - AC'!$A12, 'Net migration'!$J$7:$O$7,0))</f>
        <v>1029601.3139746118</v>
      </c>
      <c r="BC12" s="89">
        <f>BB12+INDEX('Net migration'!$J$10:$O$60, MATCH('Severity Projections - AC'!BC$1, 'Net migration'!$A$10:$A$60,0), MATCH('Severity Projections - AC'!$A12, 'Net migration'!$J$7:$O$7,0))</f>
        <v>1030445.1352660061</v>
      </c>
      <c r="BD12" s="89">
        <f>BC12+INDEX('Net migration'!$J$10:$O$60, MATCH('Severity Projections - AC'!BD$1, 'Net migration'!$A$10:$A$60,0), MATCH('Severity Projections - AC'!$A12, 'Net migration'!$J$7:$O$7,0))</f>
        <v>1031285.3932370996</v>
      </c>
    </row>
    <row r="13" spans="1:56">
      <c r="A13" s="1">
        <v>4</v>
      </c>
      <c r="B13" s="1" t="s">
        <v>39</v>
      </c>
      <c r="C13" s="173">
        <f>'Severity - 2020'!G13</f>
        <v>224299.01</v>
      </c>
      <c r="D13" s="173">
        <f>D12</f>
        <v>983108.00965660554</v>
      </c>
      <c r="F13" s="89">
        <f>D13+INDEX('Net migration'!$J$10:$O$60, MATCH('Severity Projections - AC'!F$1, 'Net migration'!$A$10:$A$60,0), MATCH('Severity Projections - AC'!$A13, 'Net migration'!$J$7:$O$7,0))</f>
        <v>983108.00965660554</v>
      </c>
      <c r="G13" s="89">
        <f>F13+INDEX('Net migration'!$J$10:$O$60, MATCH('Severity Projections - AC'!G$1, 'Net migration'!$A$10:$A$60,0), MATCH('Severity Projections - AC'!$A13, 'Net migration'!$J$7:$O$7,0))</f>
        <v>982298.59148860862</v>
      </c>
      <c r="H13" s="89">
        <f>G13+INDEX('Net migration'!$J$10:$O$60, MATCH('Severity Projections - AC'!H$1, 'Net migration'!$A$10:$A$60,0), MATCH('Severity Projections - AC'!$A13, 'Net migration'!$J$7:$O$7,0))</f>
        <v>984167.51737395499</v>
      </c>
      <c r="I13" s="89">
        <f>H13+INDEX('Net migration'!$J$10:$O$60, MATCH('Severity Projections - AC'!I$1, 'Net migration'!$A$10:$A$60,0), MATCH('Severity Projections - AC'!$A13, 'Net migration'!$J$7:$O$7,0))</f>
        <v>986026.97192432429</v>
      </c>
      <c r="J13" s="89">
        <f>I13+INDEX('Net migration'!$J$10:$O$60, MATCH('Severity Projections - AC'!J$1, 'Net migration'!$A$10:$A$60,0), MATCH('Severity Projections - AC'!$A13, 'Net migration'!$J$7:$O$7,0))</f>
        <v>987877.00647435302</v>
      </c>
      <c r="K13" s="89">
        <f>J13+INDEX('Net migration'!$J$10:$O$60, MATCH('Severity Projections - AC'!K$1, 'Net migration'!$A$10:$A$60,0), MATCH('Severity Projections - AC'!$A13, 'Net migration'!$J$7:$O$7,0))</f>
        <v>989717.67205210694</v>
      </c>
      <c r="L13" s="89">
        <f>K13+INDEX('Net migration'!$J$10:$O$60, MATCH('Severity Projections - AC'!L$1, 'Net migration'!$A$10:$A$60,0), MATCH('Severity Projections - AC'!$A13, 'Net migration'!$J$7:$O$7,0))</f>
        <v>990730.18886689213</v>
      </c>
      <c r="M13" s="89">
        <f>L13+INDEX('Net migration'!$J$10:$O$60, MATCH('Severity Projections - AC'!M$1, 'Net migration'!$A$10:$A$60,0), MATCH('Severity Projections - AC'!$A13, 'Net migration'!$J$7:$O$7,0))</f>
        <v>991738.41640177101</v>
      </c>
      <c r="N13" s="89">
        <f>M13+INDEX('Net migration'!$J$10:$O$60, MATCH('Severity Projections - AC'!N$1, 'Net migration'!$A$10:$A$60,0), MATCH('Severity Projections - AC'!$A13, 'Net migration'!$J$7:$O$7,0))</f>
        <v>992742.37317160307</v>
      </c>
      <c r="O13" s="89">
        <f>N13+INDEX('Net migration'!$J$10:$O$60, MATCH('Severity Projections - AC'!O$1, 'Net migration'!$A$10:$A$60,0), MATCH('Severity Projections - AC'!$A13, 'Net migration'!$J$7:$O$7,0))</f>
        <v>993742.07760846056</v>
      </c>
      <c r="P13" s="89">
        <f>O13+INDEX('Net migration'!$J$10:$O$60, MATCH('Severity Projections - AC'!P$1, 'Net migration'!$A$10:$A$60,0), MATCH('Severity Projections - AC'!$A13, 'Net migration'!$J$7:$O$7,0))</f>
        <v>994737.54806201882</v>
      </c>
      <c r="Q13" s="89">
        <f>P13+INDEX('Net migration'!$J$10:$O$60, MATCH('Severity Projections - AC'!Q$1, 'Net migration'!$A$10:$A$60,0), MATCH('Severity Projections - AC'!$A13, 'Net migration'!$J$7:$O$7,0))</f>
        <v>995728.8027999436</v>
      </c>
      <c r="R13" s="89">
        <f>Q13+INDEX('Net migration'!$J$10:$O$60, MATCH('Severity Projections - AC'!R$1, 'Net migration'!$A$10:$A$60,0), MATCH('Severity Projections - AC'!$A13, 'Net migration'!$J$7:$O$7,0))</f>
        <v>996715.86000827677</v>
      </c>
      <c r="S13" s="89">
        <f>R13+INDEX('Net migration'!$J$10:$O$60, MATCH('Severity Projections - AC'!S$1, 'Net migration'!$A$10:$A$60,0), MATCH('Severity Projections - AC'!$A13, 'Net migration'!$J$7:$O$7,0))</f>
        <v>997698.73779182031</v>
      </c>
      <c r="T13" s="89">
        <f>S13+INDEX('Net migration'!$J$10:$O$60, MATCH('Severity Projections - AC'!T$1, 'Net migration'!$A$10:$A$60,0), MATCH('Severity Projections - AC'!$A13, 'Net migration'!$J$7:$O$7,0))</f>
        <v>998677.45417451812</v>
      </c>
      <c r="U13" s="89">
        <f>T13+INDEX('Net migration'!$J$10:$O$60, MATCH('Severity Projections - AC'!U$1, 'Net migration'!$A$10:$A$60,0), MATCH('Severity Projections - AC'!$A13, 'Net migration'!$J$7:$O$7,0))</f>
        <v>999652.02709983615</v>
      </c>
      <c r="V13" s="89">
        <f>U13+INDEX('Net migration'!$J$10:$O$60, MATCH('Severity Projections - AC'!V$1, 'Net migration'!$A$10:$A$60,0), MATCH('Severity Projections - AC'!$A13, 'Net migration'!$J$7:$O$7,0))</f>
        <v>1000622.4744311403</v>
      </c>
      <c r="W13" s="89">
        <f>V13+INDEX('Net migration'!$J$10:$O$60, MATCH('Severity Projections - AC'!W$1, 'Net migration'!$A$10:$A$60,0), MATCH('Severity Projections - AC'!$A13, 'Net migration'!$J$7:$O$7,0))</f>
        <v>1001588.8139520728</v>
      </c>
      <c r="X13" s="89">
        <f>W13+INDEX('Net migration'!$J$10:$O$60, MATCH('Severity Projections - AC'!X$1, 'Net migration'!$A$10:$A$60,0), MATCH('Severity Projections - AC'!$A13, 'Net migration'!$J$7:$O$7,0))</f>
        <v>1002551.0633669259</v>
      </c>
      <c r="Y13" s="89">
        <f>X13+INDEX('Net migration'!$J$10:$O$60, MATCH('Severity Projections - AC'!Y$1, 'Net migration'!$A$10:$A$60,0), MATCH('Severity Projections - AC'!$A13, 'Net migration'!$J$7:$O$7,0))</f>
        <v>1003509.2403010156</v>
      </c>
      <c r="Z13" s="89">
        <f>Y13+INDEX('Net migration'!$J$10:$O$60, MATCH('Severity Projections - AC'!Z$1, 'Net migration'!$A$10:$A$60,0), MATCH('Severity Projections - AC'!$A13, 'Net migration'!$J$7:$O$7,0))</f>
        <v>1004463.3623010506</v>
      </c>
      <c r="AA13" s="89">
        <f>Z13+INDEX('Net migration'!$J$10:$O$60, MATCH('Severity Projections - AC'!AA$1, 'Net migration'!$A$10:$A$60,0), MATCH('Severity Projections - AC'!$A13, 'Net migration'!$J$7:$O$7,0))</f>
        <v>1005413.4468355023</v>
      </c>
      <c r="AB13" s="89">
        <f>AA13+INDEX('Net migration'!$J$10:$O$60, MATCH('Severity Projections - AC'!AB$1, 'Net migration'!$A$10:$A$60,0), MATCH('Severity Projections - AC'!$A13, 'Net migration'!$J$7:$O$7,0))</f>
        <v>1006359.5112949711</v>
      </c>
      <c r="AC13" s="89">
        <f>AB13+INDEX('Net migration'!$J$10:$O$60, MATCH('Severity Projections - AC'!AC$1, 'Net migration'!$A$10:$A$60,0), MATCH('Severity Projections - AC'!$A13, 'Net migration'!$J$7:$O$7,0))</f>
        <v>1007301.5729925516</v>
      </c>
      <c r="AD13" s="89">
        <f>AC13+INDEX('Net migration'!$J$10:$O$60, MATCH('Severity Projections - AC'!AD$1, 'Net migration'!$A$10:$A$60,0), MATCH('Severity Projections - AC'!$A13, 'Net migration'!$J$7:$O$7,0))</f>
        <v>1008239.6491641955</v>
      </c>
      <c r="AE13" s="89">
        <f>AD13+INDEX('Net migration'!$J$10:$O$60, MATCH('Severity Projections - AC'!AE$1, 'Net migration'!$A$10:$A$60,0), MATCH('Severity Projections - AC'!$A13, 'Net migration'!$J$7:$O$7,0))</f>
        <v>1009173.7569690736</v>
      </c>
      <c r="AF13" s="89">
        <f>AE13+INDEX('Net migration'!$J$10:$O$60, MATCH('Severity Projections - AC'!AF$1, 'Net migration'!$A$10:$A$60,0), MATCH('Severity Projections - AC'!$A13, 'Net migration'!$J$7:$O$7,0))</f>
        <v>1010103.9134899348</v>
      </c>
      <c r="AG13" s="89">
        <f>AF13+INDEX('Net migration'!$J$10:$O$60, MATCH('Severity Projections - AC'!AG$1, 'Net migration'!$A$10:$A$60,0), MATCH('Severity Projections - AC'!$A13, 'Net migration'!$J$7:$O$7,0))</f>
        <v>1011030.1357334642</v>
      </c>
      <c r="AH13" s="89">
        <f>AG13+INDEX('Net migration'!$J$10:$O$60, MATCH('Severity Projections - AC'!AH$1, 'Net migration'!$A$10:$A$60,0), MATCH('Severity Projections - AC'!$A13, 'Net migration'!$J$7:$O$7,0))</f>
        <v>1011952.4406306392</v>
      </c>
      <c r="AI13" s="89">
        <f>AH13+INDEX('Net migration'!$J$10:$O$60, MATCH('Severity Projections - AC'!AI$1, 'Net migration'!$A$10:$A$60,0), MATCH('Severity Projections - AC'!$A13, 'Net migration'!$J$7:$O$7,0))</f>
        <v>1012870.8450370836</v>
      </c>
      <c r="AJ13" s="89">
        <f>AI13+INDEX('Net migration'!$J$10:$O$60, MATCH('Severity Projections - AC'!AJ$1, 'Net migration'!$A$10:$A$60,0), MATCH('Severity Projections - AC'!$A13, 'Net migration'!$J$7:$O$7,0))</f>
        <v>1013785.36573342</v>
      </c>
      <c r="AK13" s="89">
        <f>AJ13+INDEX('Net migration'!$J$10:$O$60, MATCH('Severity Projections - AC'!AK$1, 'Net migration'!$A$10:$A$60,0), MATCH('Severity Projections - AC'!$A13, 'Net migration'!$J$7:$O$7,0))</f>
        <v>1014696.0194256208</v>
      </c>
      <c r="AL13" s="89">
        <f>AK13+INDEX('Net migration'!$J$10:$O$60, MATCH('Severity Projections - AC'!AL$1, 'Net migration'!$A$10:$A$60,0), MATCH('Severity Projections - AC'!$A13, 'Net migration'!$J$7:$O$7,0))</f>
        <v>1015602.8227453568</v>
      </c>
      <c r="AM13" s="89">
        <f>AL13+INDEX('Net migration'!$J$10:$O$60, MATCH('Severity Projections - AC'!AM$1, 'Net migration'!$A$10:$A$60,0), MATCH('Severity Projections - AC'!$A13, 'Net migration'!$J$7:$O$7,0))</f>
        <v>1016505.792250345</v>
      </c>
      <c r="AN13" s="89">
        <f>AM13+INDEX('Net migration'!$J$10:$O$60, MATCH('Severity Projections - AC'!AN$1, 'Net migration'!$A$10:$A$60,0), MATCH('Severity Projections - AC'!$A13, 'Net migration'!$J$7:$O$7,0))</f>
        <v>1017404.9444246934</v>
      </c>
      <c r="AO13" s="89">
        <f>AN13+INDEX('Net migration'!$J$10:$O$60, MATCH('Severity Projections - AC'!AO$1, 'Net migration'!$A$10:$A$60,0), MATCH('Severity Projections - AC'!$A13, 'Net migration'!$J$7:$O$7,0))</f>
        <v>1018300.2956792454</v>
      </c>
      <c r="AP13" s="89">
        <f>AO13+INDEX('Net migration'!$J$10:$O$60, MATCH('Severity Projections - AC'!AP$1, 'Net migration'!$A$10:$A$60,0), MATCH('Severity Projections - AC'!$A13, 'Net migration'!$J$7:$O$7,0))</f>
        <v>1019191.8623519215</v>
      </c>
      <c r="AQ13" s="89">
        <f>AP13+INDEX('Net migration'!$J$10:$O$60, MATCH('Severity Projections - AC'!AQ$1, 'Net migration'!$A$10:$A$60,0), MATCH('Severity Projections - AC'!$A13, 'Net migration'!$J$7:$O$7,0))</f>
        <v>1020079.66070806</v>
      </c>
      <c r="AR13" s="89">
        <f>AQ13+INDEX('Net migration'!$J$10:$O$60, MATCH('Severity Projections - AC'!AR$1, 'Net migration'!$A$10:$A$60,0), MATCH('Severity Projections - AC'!$A13, 'Net migration'!$J$7:$O$7,0))</f>
        <v>1020963.7069407554</v>
      </c>
      <c r="AS13" s="89">
        <f>AR13+INDEX('Net migration'!$J$10:$O$60, MATCH('Severity Projections - AC'!AS$1, 'Net migration'!$A$10:$A$60,0), MATCH('Severity Projections - AC'!$A13, 'Net migration'!$J$7:$O$7,0))</f>
        <v>1021844.0171711956</v>
      </c>
      <c r="AT13" s="89">
        <f>AS13+INDEX('Net migration'!$J$10:$O$60, MATCH('Severity Projections - AC'!AT$1, 'Net migration'!$A$10:$A$60,0), MATCH('Severity Projections - AC'!$A13, 'Net migration'!$J$7:$O$7,0))</f>
        <v>1022720.6074489971</v>
      </c>
      <c r="AU13" s="89">
        <f>AT13+INDEX('Net migration'!$J$10:$O$60, MATCH('Severity Projections - AC'!AU$1, 'Net migration'!$A$10:$A$60,0), MATCH('Severity Projections - AC'!$A13, 'Net migration'!$J$7:$O$7,0))</f>
        <v>1023593.4937525388</v>
      </c>
      <c r="AV13" s="89">
        <f>AU13+INDEX('Net migration'!$J$10:$O$60, MATCH('Severity Projections - AC'!AV$1, 'Net migration'!$A$10:$A$60,0), MATCH('Severity Projections - AC'!$A13, 'Net migration'!$J$7:$O$7,0))</f>
        <v>1024462.6919892941</v>
      </c>
      <c r="AW13" s="89">
        <f>AV13+INDEX('Net migration'!$J$10:$O$60, MATCH('Severity Projections - AC'!AW$1, 'Net migration'!$A$10:$A$60,0), MATCH('Severity Projections - AC'!$A13, 'Net migration'!$J$7:$O$7,0))</f>
        <v>1025328.2179961608</v>
      </c>
      <c r="AX13" s="89">
        <f>AW13+INDEX('Net migration'!$J$10:$O$60, MATCH('Severity Projections - AC'!AX$1, 'Net migration'!$A$10:$A$60,0), MATCH('Severity Projections - AC'!$A13, 'Net migration'!$J$7:$O$7,0))</f>
        <v>1026190.0875397905</v>
      </c>
      <c r="AY13" s="89">
        <f>AX13+INDEX('Net migration'!$J$10:$O$60, MATCH('Severity Projections - AC'!AY$1, 'Net migration'!$A$10:$A$60,0), MATCH('Severity Projections - AC'!$A13, 'Net migration'!$J$7:$O$7,0))</f>
        <v>1027048.3163169152</v>
      </c>
      <c r="AZ13" s="89">
        <f>AY13+INDEX('Net migration'!$J$10:$O$60, MATCH('Severity Projections - AC'!AZ$1, 'Net migration'!$A$10:$A$60,0), MATCH('Severity Projections - AC'!$A13, 'Net migration'!$J$7:$O$7,0))</f>
        <v>1027902.9199546729</v>
      </c>
      <c r="BA13" s="89">
        <f>AZ13+INDEX('Net migration'!$J$10:$O$60, MATCH('Severity Projections - AC'!BA$1, 'Net migration'!$A$10:$A$60,0), MATCH('Severity Projections - AC'!$A13, 'Net migration'!$J$7:$O$7,0))</f>
        <v>1028753.9140109317</v>
      </c>
      <c r="BB13" s="89">
        <f>BA13+INDEX('Net migration'!$J$10:$O$60, MATCH('Severity Projections - AC'!BB$1, 'Net migration'!$A$10:$A$60,0), MATCH('Severity Projections - AC'!$A13, 'Net migration'!$J$7:$O$7,0))</f>
        <v>1029601.3139746118</v>
      </c>
      <c r="BC13" s="89">
        <f>BB13+INDEX('Net migration'!$J$10:$O$60, MATCH('Severity Projections - AC'!BC$1, 'Net migration'!$A$10:$A$60,0), MATCH('Severity Projections - AC'!$A13, 'Net migration'!$J$7:$O$7,0))</f>
        <v>1030445.1352660061</v>
      </c>
      <c r="BD13" s="89">
        <f>BC13+INDEX('Net migration'!$J$10:$O$60, MATCH('Severity Projections - AC'!BD$1, 'Net migration'!$A$10:$A$60,0), MATCH('Severity Projections - AC'!$A13, 'Net migration'!$J$7:$O$7,0))</f>
        <v>1031285.3932370996</v>
      </c>
    </row>
    <row r="14" spans="1:56">
      <c r="A14" s="1">
        <v>5</v>
      </c>
      <c r="B14" s="1" t="s">
        <v>41</v>
      </c>
      <c r="C14" s="173">
        <f>'Severity - 2020'!G14</f>
        <v>949385.75800000003</v>
      </c>
      <c r="D14" s="173">
        <f>'Severity - 2020'!I14</f>
        <v>884666.3336960692</v>
      </c>
      <c r="F14" s="89">
        <f>D14+INDEX('Net migration'!$J$10:$O$60, MATCH('Severity Projections - AC'!F$1, 'Net migration'!$A$10:$A$60,0), MATCH('Severity Projections - AC'!$A14, 'Net migration'!$J$7:$O$7,0))</f>
        <v>884666.3336960692</v>
      </c>
      <c r="G14" s="89">
        <f>F14+INDEX('Net migration'!$J$10:$O$60, MATCH('Severity Projections - AC'!G$1, 'Net migration'!$A$10:$A$60,0), MATCH('Severity Projections - AC'!$A14, 'Net migration'!$J$7:$O$7,0))</f>
        <v>884205.39940459002</v>
      </c>
      <c r="H14" s="89">
        <f>G14+INDEX('Net migration'!$J$10:$O$60, MATCH('Severity Projections - AC'!H$1, 'Net migration'!$A$10:$A$60,0), MATCH('Severity Projections - AC'!$A14, 'Net migration'!$J$7:$O$7,0))</f>
        <v>884562.42930496996</v>
      </c>
      <c r="I14" s="89">
        <f>H14+INDEX('Net migration'!$J$10:$O$60, MATCH('Severity Projections - AC'!I$1, 'Net migration'!$A$10:$A$60,0), MATCH('Severity Projections - AC'!$A14, 'Net migration'!$J$7:$O$7,0))</f>
        <v>884912.16360743938</v>
      </c>
      <c r="J14" s="89">
        <f>I14+INDEX('Net migration'!$J$10:$O$60, MATCH('Severity Projections - AC'!J$1, 'Net migration'!$A$10:$A$60,0), MATCH('Severity Projections - AC'!$A14, 'Net migration'!$J$7:$O$7,0))</f>
        <v>885254.70759177045</v>
      </c>
      <c r="K14" s="89">
        <f>J14+INDEX('Net migration'!$J$10:$O$60, MATCH('Severity Projections - AC'!K$1, 'Net migration'!$A$10:$A$60,0), MATCH('Severity Projections - AC'!$A14, 'Net migration'!$J$7:$O$7,0))</f>
        <v>885590.1651780298</v>
      </c>
      <c r="L14" s="89">
        <f>K14+INDEX('Net migration'!$J$10:$O$60, MATCH('Severity Projections - AC'!L$1, 'Net migration'!$A$10:$A$60,0), MATCH('Severity Projections - AC'!$A14, 'Net migration'!$J$7:$O$7,0))</f>
        <v>885957.63426828838</v>
      </c>
      <c r="M14" s="89">
        <f>L14+INDEX('Net migration'!$J$10:$O$60, MATCH('Severity Projections - AC'!M$1, 'Net migration'!$A$10:$A$60,0), MATCH('Severity Projections - AC'!$A14, 'Net migration'!$J$7:$O$7,0))</f>
        <v>886321.85774008278</v>
      </c>
      <c r="N14" s="89">
        <f>M14+INDEX('Net migration'!$J$10:$O$60, MATCH('Severity Projections - AC'!N$1, 'Net migration'!$A$10:$A$60,0), MATCH('Severity Projections - AC'!$A14, 'Net migration'!$J$7:$O$7,0))</f>
        <v>886682.85976448935</v>
      </c>
      <c r="O14" s="89">
        <f>N14+INDEX('Net migration'!$J$10:$O$60, MATCH('Severity Projections - AC'!O$1, 'Net migration'!$A$10:$A$60,0), MATCH('Severity Projections - AC'!$A14, 'Net migration'!$J$7:$O$7,0))</f>
        <v>887040.66434365616</v>
      </c>
      <c r="P14" s="89">
        <f>O14+INDEX('Net migration'!$J$10:$O$60, MATCH('Severity Projections - AC'!P$1, 'Net migration'!$A$10:$A$60,0), MATCH('Severity Projections - AC'!$A14, 'Net migration'!$J$7:$O$7,0))</f>
        <v>887395.29531195376</v>
      </c>
      <c r="Q14" s="89">
        <f>P14+INDEX('Net migration'!$J$10:$O$60, MATCH('Severity Projections - AC'!Q$1, 'Net migration'!$A$10:$A$60,0), MATCH('Severity Projections - AC'!$A14, 'Net migration'!$J$7:$O$7,0))</f>
        <v>887746.776337118</v>
      </c>
      <c r="R14" s="89">
        <f>Q14+INDEX('Net migration'!$J$10:$O$60, MATCH('Severity Projections - AC'!R$1, 'Net migration'!$A$10:$A$60,0), MATCH('Severity Projections - AC'!$A14, 'Net migration'!$J$7:$O$7,0))</f>
        <v>888095.13092138548</v>
      </c>
      <c r="S14" s="89">
        <f>R14+INDEX('Net migration'!$J$10:$O$60, MATCH('Severity Projections - AC'!S$1, 'Net migration'!$A$10:$A$60,0), MATCH('Severity Projections - AC'!$A14, 'Net migration'!$J$7:$O$7,0))</f>
        <v>888440.38240262063</v>
      </c>
      <c r="T14" s="89">
        <f>S14+INDEX('Net migration'!$J$10:$O$60, MATCH('Severity Projections - AC'!T$1, 'Net migration'!$A$10:$A$60,0), MATCH('Severity Projections - AC'!$A14, 'Net migration'!$J$7:$O$7,0))</f>
        <v>888782.55395543622</v>
      </c>
      <c r="U14" s="89">
        <f>T14+INDEX('Net migration'!$J$10:$O$60, MATCH('Severity Projections - AC'!U$1, 'Net migration'!$A$10:$A$60,0), MATCH('Severity Projections - AC'!$A14, 'Net migration'!$J$7:$O$7,0))</f>
        <v>889121.66859230527</v>
      </c>
      <c r="V14" s="89">
        <f>U14+INDEX('Net migration'!$J$10:$O$60, MATCH('Severity Projections - AC'!V$1, 'Net migration'!$A$10:$A$60,0), MATCH('Severity Projections - AC'!$A14, 'Net migration'!$J$7:$O$7,0))</f>
        <v>889457.74916466593</v>
      </c>
      <c r="W14" s="89">
        <f>V14+INDEX('Net migration'!$J$10:$O$60, MATCH('Severity Projections - AC'!W$1, 'Net migration'!$A$10:$A$60,0), MATCH('Severity Projections - AC'!$A14, 'Net migration'!$J$7:$O$7,0))</f>
        <v>889790.81836401927</v>
      </c>
      <c r="X14" s="89">
        <f>W14+INDEX('Net migration'!$J$10:$O$60, MATCH('Severity Projections - AC'!X$1, 'Net migration'!$A$10:$A$60,0), MATCH('Severity Projections - AC'!$A14, 'Net migration'!$J$7:$O$7,0))</f>
        <v>890120.89872301882</v>
      </c>
      <c r="Y14" s="89">
        <f>X14+INDEX('Net migration'!$J$10:$O$60, MATCH('Severity Projections - AC'!Y$1, 'Net migration'!$A$10:$A$60,0), MATCH('Severity Projections - AC'!$A14, 'Net migration'!$J$7:$O$7,0))</f>
        <v>890448.01261655334</v>
      </c>
      <c r="Z14" s="89">
        <f>Y14+INDEX('Net migration'!$J$10:$O$60, MATCH('Severity Projections - AC'!Z$1, 'Net migration'!$A$10:$A$60,0), MATCH('Severity Projections - AC'!$A14, 'Net migration'!$J$7:$O$7,0))</f>
        <v>890772.18226282217</v>
      </c>
      <c r="AA14" s="89">
        <f>Z14+INDEX('Net migration'!$J$10:$O$60, MATCH('Severity Projections - AC'!AA$1, 'Net migration'!$A$10:$A$60,0), MATCH('Severity Projections - AC'!$A14, 'Net migration'!$J$7:$O$7,0))</f>
        <v>891093.42972440307</v>
      </c>
      <c r="AB14" s="89">
        <f>AA14+INDEX('Net migration'!$J$10:$O$60, MATCH('Severity Projections - AC'!AB$1, 'Net migration'!$A$10:$A$60,0), MATCH('Severity Projections - AC'!$A14, 'Net migration'!$J$7:$O$7,0))</f>
        <v>891411.77690931351</v>
      </c>
      <c r="AC14" s="89">
        <f>AB14+INDEX('Net migration'!$J$10:$O$60, MATCH('Severity Projections - AC'!AC$1, 'Net migration'!$A$10:$A$60,0), MATCH('Severity Projections - AC'!$A14, 'Net migration'!$J$7:$O$7,0))</f>
        <v>891727.24557206384</v>
      </c>
      <c r="AD14" s="89">
        <f>AC14+INDEX('Net migration'!$J$10:$O$60, MATCH('Severity Projections - AC'!AD$1, 'Net migration'!$A$10:$A$60,0), MATCH('Severity Projections - AC'!$A14, 'Net migration'!$J$7:$O$7,0))</f>
        <v>892039.8573147041</v>
      </c>
      <c r="AE14" s="89">
        <f>AD14+INDEX('Net migration'!$J$10:$O$60, MATCH('Severity Projections - AC'!AE$1, 'Net migration'!$A$10:$A$60,0), MATCH('Severity Projections - AC'!$A14, 'Net migration'!$J$7:$O$7,0))</f>
        <v>892349.63358786341</v>
      </c>
      <c r="AF14" s="89">
        <f>AE14+INDEX('Net migration'!$J$10:$O$60, MATCH('Severity Projections - AC'!AF$1, 'Net migration'!$A$10:$A$60,0), MATCH('Severity Projections - AC'!$A14, 'Net migration'!$J$7:$O$7,0))</f>
        <v>892656.59569178242</v>
      </c>
      <c r="AG14" s="89">
        <f>AF14+INDEX('Net migration'!$J$10:$O$60, MATCH('Severity Projections - AC'!AG$1, 'Net migration'!$A$10:$A$60,0), MATCH('Severity Projections - AC'!$A14, 'Net migration'!$J$7:$O$7,0))</f>
        <v>892960.76477733906</v>
      </c>
      <c r="AH14" s="89">
        <f>AG14+INDEX('Net migration'!$J$10:$O$60, MATCH('Severity Projections - AC'!AH$1, 'Net migration'!$A$10:$A$60,0), MATCH('Severity Projections - AC'!$A14, 'Net migration'!$J$7:$O$7,0))</f>
        <v>893262.1618470666</v>
      </c>
      <c r="AI14" s="89">
        <f>AH14+INDEX('Net migration'!$J$10:$O$60, MATCH('Severity Projections - AC'!AI$1, 'Net migration'!$A$10:$A$60,0), MATCH('Severity Projections - AC'!$A14, 'Net migration'!$J$7:$O$7,0))</f>
        <v>893560.80775616586</v>
      </c>
      <c r="AJ14" s="89">
        <f>AI14+INDEX('Net migration'!$J$10:$O$60, MATCH('Severity Projections - AC'!AJ$1, 'Net migration'!$A$10:$A$60,0), MATCH('Severity Projections - AC'!$A14, 'Net migration'!$J$7:$O$7,0))</f>
        <v>893856.72321350966</v>
      </c>
      <c r="AK14" s="89">
        <f>AJ14+INDEX('Net migration'!$J$10:$O$60, MATCH('Severity Projections - AC'!AK$1, 'Net migration'!$A$10:$A$60,0), MATCH('Severity Projections - AC'!$A14, 'Net migration'!$J$7:$O$7,0))</f>
        <v>894149.92878264119</v>
      </c>
      <c r="AL14" s="89">
        <f>AK14+INDEX('Net migration'!$J$10:$O$60, MATCH('Severity Projections - AC'!AL$1, 'Net migration'!$A$10:$A$60,0), MATCH('Severity Projections - AC'!$A14, 'Net migration'!$J$7:$O$7,0))</f>
        <v>894440.44488276506</v>
      </c>
      <c r="AM14" s="89">
        <f>AL14+INDEX('Net migration'!$J$10:$O$60, MATCH('Severity Projections - AC'!AM$1, 'Net migration'!$A$10:$A$60,0), MATCH('Severity Projections - AC'!$A14, 'Net migration'!$J$7:$O$7,0))</f>
        <v>894728.29178973217</v>
      </c>
      <c r="AN14" s="89">
        <f>AM14+INDEX('Net migration'!$J$10:$O$60, MATCH('Severity Projections - AC'!AN$1, 'Net migration'!$A$10:$A$60,0), MATCH('Severity Projections - AC'!$A14, 'Net migration'!$J$7:$O$7,0))</f>
        <v>895013.4896370176</v>
      </c>
      <c r="AO14" s="89">
        <f>AN14+INDEX('Net migration'!$J$10:$O$60, MATCH('Severity Projections - AC'!AO$1, 'Net migration'!$A$10:$A$60,0), MATCH('Severity Projections - AC'!$A14, 'Net migration'!$J$7:$O$7,0))</f>
        <v>895296.05841669196</v>
      </c>
      <c r="AP14" s="89">
        <f>AO14+INDEX('Net migration'!$J$10:$O$60, MATCH('Severity Projections - AC'!AP$1, 'Net migration'!$A$10:$A$60,0), MATCH('Severity Projections - AC'!$A14, 'Net migration'!$J$7:$O$7,0))</f>
        <v>895576.01798038604</v>
      </c>
      <c r="AQ14" s="89">
        <f>AP14+INDEX('Net migration'!$J$10:$O$60, MATCH('Severity Projections - AC'!AQ$1, 'Net migration'!$A$10:$A$60,0), MATCH('Severity Projections - AC'!$A14, 'Net migration'!$J$7:$O$7,0))</f>
        <v>895853.38804024947</v>
      </c>
      <c r="AR14" s="89">
        <f>AQ14+INDEX('Net migration'!$J$10:$O$60, MATCH('Severity Projections - AC'!AR$1, 'Net migration'!$A$10:$A$60,0), MATCH('Severity Projections - AC'!$A14, 'Net migration'!$J$7:$O$7,0))</f>
        <v>896128.18816990242</v>
      </c>
      <c r="AS14" s="89">
        <f>AR14+INDEX('Net migration'!$J$10:$O$60, MATCH('Severity Projections - AC'!AS$1, 'Net migration'!$A$10:$A$60,0), MATCH('Severity Projections - AC'!$A14, 'Net migration'!$J$7:$O$7,0))</f>
        <v>896400.43780538079</v>
      </c>
      <c r="AT14" s="89">
        <f>AS14+INDEX('Net migration'!$J$10:$O$60, MATCH('Severity Projections - AC'!AT$1, 'Net migration'!$A$10:$A$60,0), MATCH('Severity Projections - AC'!$A14, 'Net migration'!$J$7:$O$7,0))</f>
        <v>896670.15624607541</v>
      </c>
      <c r="AU14" s="89">
        <f>AT14+INDEX('Net migration'!$J$10:$O$60, MATCH('Severity Projections - AC'!AU$1, 'Net migration'!$A$10:$A$60,0), MATCH('Severity Projections - AC'!$A14, 'Net migration'!$J$7:$O$7,0))</f>
        <v>896937.36265566456</v>
      </c>
      <c r="AV14" s="89">
        <f>AU14+INDEX('Net migration'!$J$10:$O$60, MATCH('Severity Projections - AC'!AV$1, 'Net migration'!$A$10:$A$60,0), MATCH('Severity Projections - AC'!$A14, 'Net migration'!$J$7:$O$7,0))</f>
        <v>897202.07606304076</v>
      </c>
      <c r="AW14" s="89">
        <f>AV14+INDEX('Net migration'!$J$10:$O$60, MATCH('Severity Projections - AC'!AW$1, 'Net migration'!$A$10:$A$60,0), MATCH('Severity Projections - AC'!$A14, 'Net migration'!$J$7:$O$7,0))</f>
        <v>897464.3153632303</v>
      </c>
      <c r="AX14" s="89">
        <f>AW14+INDEX('Net migration'!$J$10:$O$60, MATCH('Severity Projections - AC'!AX$1, 'Net migration'!$A$10:$A$60,0), MATCH('Severity Projections - AC'!$A14, 'Net migration'!$J$7:$O$7,0))</f>
        <v>897724.09931830748</v>
      </c>
      <c r="AY14" s="89">
        <f>AX14+INDEX('Net migration'!$J$10:$O$60, MATCH('Severity Projections - AC'!AY$1, 'Net migration'!$A$10:$A$60,0), MATCH('Severity Projections - AC'!$A14, 'Net migration'!$J$7:$O$7,0))</f>
        <v>897981.44655830227</v>
      </c>
      <c r="AZ14" s="89">
        <f>AY14+INDEX('Net migration'!$J$10:$O$60, MATCH('Severity Projections - AC'!AZ$1, 'Net migration'!$A$10:$A$60,0), MATCH('Severity Projections - AC'!$A14, 'Net migration'!$J$7:$O$7,0))</f>
        <v>898236.37558210199</v>
      </c>
      <c r="BA14" s="89">
        <f>AZ14+INDEX('Net migration'!$J$10:$O$60, MATCH('Severity Projections - AC'!BA$1, 'Net migration'!$A$10:$A$60,0), MATCH('Severity Projections - AC'!$A14, 'Net migration'!$J$7:$O$7,0))</f>
        <v>898488.90475834662</v>
      </c>
      <c r="BB14" s="89">
        <f>BA14+INDEX('Net migration'!$J$10:$O$60, MATCH('Severity Projections - AC'!BB$1, 'Net migration'!$A$10:$A$60,0), MATCH('Severity Projections - AC'!$A14, 'Net migration'!$J$7:$O$7,0))</f>
        <v>898739.05232631846</v>
      </c>
      <c r="BC14" s="89">
        <f>BB14+INDEX('Net migration'!$J$10:$O$60, MATCH('Severity Projections - AC'!BC$1, 'Net migration'!$A$10:$A$60,0), MATCH('Severity Projections - AC'!$A14, 'Net migration'!$J$7:$O$7,0))</f>
        <v>898986.83639682538</v>
      </c>
      <c r="BD14" s="89">
        <f>BC14+INDEX('Net migration'!$J$10:$O$60, MATCH('Severity Projections - AC'!BD$1, 'Net migration'!$A$10:$A$60,0), MATCH('Severity Projections - AC'!$A14, 'Net migration'!$J$7:$O$7,0))</f>
        <v>899232.27495307848</v>
      </c>
    </row>
    <row r="15" spans="1:56">
      <c r="A15" s="1">
        <v>5</v>
      </c>
      <c r="B15" s="1" t="s">
        <v>98</v>
      </c>
      <c r="C15" s="173">
        <f>'Severity - 2020'!G15</f>
        <v>132254.81400000001</v>
      </c>
      <c r="D15" s="173">
        <f>D14</f>
        <v>884666.3336960692</v>
      </c>
      <c r="F15" s="89">
        <f>D15+INDEX('Net migration'!$J$10:$O$60, MATCH('Severity Projections - AC'!F$1, 'Net migration'!$A$10:$A$60,0), MATCH('Severity Projections - AC'!$A15, 'Net migration'!$J$7:$O$7,0))</f>
        <v>884666.3336960692</v>
      </c>
      <c r="G15" s="89">
        <f>F15+INDEX('Net migration'!$J$10:$O$60, MATCH('Severity Projections - AC'!G$1, 'Net migration'!$A$10:$A$60,0), MATCH('Severity Projections - AC'!$A15, 'Net migration'!$J$7:$O$7,0))</f>
        <v>884205.39940459002</v>
      </c>
      <c r="H15" s="89">
        <f>G15+INDEX('Net migration'!$J$10:$O$60, MATCH('Severity Projections - AC'!H$1, 'Net migration'!$A$10:$A$60,0), MATCH('Severity Projections - AC'!$A15, 'Net migration'!$J$7:$O$7,0))</f>
        <v>884562.42930496996</v>
      </c>
      <c r="I15" s="89">
        <f>H15+INDEX('Net migration'!$J$10:$O$60, MATCH('Severity Projections - AC'!I$1, 'Net migration'!$A$10:$A$60,0), MATCH('Severity Projections - AC'!$A15, 'Net migration'!$J$7:$O$7,0))</f>
        <v>884912.16360743938</v>
      </c>
      <c r="J15" s="89">
        <f>I15+INDEX('Net migration'!$J$10:$O$60, MATCH('Severity Projections - AC'!J$1, 'Net migration'!$A$10:$A$60,0), MATCH('Severity Projections - AC'!$A15, 'Net migration'!$J$7:$O$7,0))</f>
        <v>885254.70759177045</v>
      </c>
      <c r="K15" s="89">
        <f>J15+INDEX('Net migration'!$J$10:$O$60, MATCH('Severity Projections - AC'!K$1, 'Net migration'!$A$10:$A$60,0), MATCH('Severity Projections - AC'!$A15, 'Net migration'!$J$7:$O$7,0))</f>
        <v>885590.1651780298</v>
      </c>
      <c r="L15" s="89">
        <f>K15+INDEX('Net migration'!$J$10:$O$60, MATCH('Severity Projections - AC'!L$1, 'Net migration'!$A$10:$A$60,0), MATCH('Severity Projections - AC'!$A15, 'Net migration'!$J$7:$O$7,0))</f>
        <v>885957.63426828838</v>
      </c>
      <c r="M15" s="89">
        <f>L15+INDEX('Net migration'!$J$10:$O$60, MATCH('Severity Projections - AC'!M$1, 'Net migration'!$A$10:$A$60,0), MATCH('Severity Projections - AC'!$A15, 'Net migration'!$J$7:$O$7,0))</f>
        <v>886321.85774008278</v>
      </c>
      <c r="N15" s="89">
        <f>M15+INDEX('Net migration'!$J$10:$O$60, MATCH('Severity Projections - AC'!N$1, 'Net migration'!$A$10:$A$60,0), MATCH('Severity Projections - AC'!$A15, 'Net migration'!$J$7:$O$7,0))</f>
        <v>886682.85976448935</v>
      </c>
      <c r="O15" s="89">
        <f>N15+INDEX('Net migration'!$J$10:$O$60, MATCH('Severity Projections - AC'!O$1, 'Net migration'!$A$10:$A$60,0), MATCH('Severity Projections - AC'!$A15, 'Net migration'!$J$7:$O$7,0))</f>
        <v>887040.66434365616</v>
      </c>
      <c r="P15" s="89">
        <f>O15+INDEX('Net migration'!$J$10:$O$60, MATCH('Severity Projections - AC'!P$1, 'Net migration'!$A$10:$A$60,0), MATCH('Severity Projections - AC'!$A15, 'Net migration'!$J$7:$O$7,0))</f>
        <v>887395.29531195376</v>
      </c>
      <c r="Q15" s="89">
        <f>P15+INDEX('Net migration'!$J$10:$O$60, MATCH('Severity Projections - AC'!Q$1, 'Net migration'!$A$10:$A$60,0), MATCH('Severity Projections - AC'!$A15, 'Net migration'!$J$7:$O$7,0))</f>
        <v>887746.776337118</v>
      </c>
      <c r="R15" s="89">
        <f>Q15+INDEX('Net migration'!$J$10:$O$60, MATCH('Severity Projections - AC'!R$1, 'Net migration'!$A$10:$A$60,0), MATCH('Severity Projections - AC'!$A15, 'Net migration'!$J$7:$O$7,0))</f>
        <v>888095.13092138548</v>
      </c>
      <c r="S15" s="89">
        <f>R15+INDEX('Net migration'!$J$10:$O$60, MATCH('Severity Projections - AC'!S$1, 'Net migration'!$A$10:$A$60,0), MATCH('Severity Projections - AC'!$A15, 'Net migration'!$J$7:$O$7,0))</f>
        <v>888440.38240262063</v>
      </c>
      <c r="T15" s="89">
        <f>S15+INDEX('Net migration'!$J$10:$O$60, MATCH('Severity Projections - AC'!T$1, 'Net migration'!$A$10:$A$60,0), MATCH('Severity Projections - AC'!$A15, 'Net migration'!$J$7:$O$7,0))</f>
        <v>888782.55395543622</v>
      </c>
      <c r="U15" s="89">
        <f>T15+INDEX('Net migration'!$J$10:$O$60, MATCH('Severity Projections - AC'!U$1, 'Net migration'!$A$10:$A$60,0), MATCH('Severity Projections - AC'!$A15, 'Net migration'!$J$7:$O$7,0))</f>
        <v>889121.66859230527</v>
      </c>
      <c r="V15" s="89">
        <f>U15+INDEX('Net migration'!$J$10:$O$60, MATCH('Severity Projections - AC'!V$1, 'Net migration'!$A$10:$A$60,0), MATCH('Severity Projections - AC'!$A15, 'Net migration'!$J$7:$O$7,0))</f>
        <v>889457.74916466593</v>
      </c>
      <c r="W15" s="89">
        <f>V15+INDEX('Net migration'!$J$10:$O$60, MATCH('Severity Projections - AC'!W$1, 'Net migration'!$A$10:$A$60,0), MATCH('Severity Projections - AC'!$A15, 'Net migration'!$J$7:$O$7,0))</f>
        <v>889790.81836401927</v>
      </c>
      <c r="X15" s="89">
        <f>W15+INDEX('Net migration'!$J$10:$O$60, MATCH('Severity Projections - AC'!X$1, 'Net migration'!$A$10:$A$60,0), MATCH('Severity Projections - AC'!$A15, 'Net migration'!$J$7:$O$7,0))</f>
        <v>890120.89872301882</v>
      </c>
      <c r="Y15" s="89">
        <f>X15+INDEX('Net migration'!$J$10:$O$60, MATCH('Severity Projections - AC'!Y$1, 'Net migration'!$A$10:$A$60,0), MATCH('Severity Projections - AC'!$A15, 'Net migration'!$J$7:$O$7,0))</f>
        <v>890448.01261655334</v>
      </c>
      <c r="Z15" s="89">
        <f>Y15+INDEX('Net migration'!$J$10:$O$60, MATCH('Severity Projections - AC'!Z$1, 'Net migration'!$A$10:$A$60,0), MATCH('Severity Projections - AC'!$A15, 'Net migration'!$J$7:$O$7,0))</f>
        <v>890772.18226282217</v>
      </c>
      <c r="AA15" s="89">
        <f>Z15+INDEX('Net migration'!$J$10:$O$60, MATCH('Severity Projections - AC'!AA$1, 'Net migration'!$A$10:$A$60,0), MATCH('Severity Projections - AC'!$A15, 'Net migration'!$J$7:$O$7,0))</f>
        <v>891093.42972440307</v>
      </c>
      <c r="AB15" s="89">
        <f>AA15+INDEX('Net migration'!$J$10:$O$60, MATCH('Severity Projections - AC'!AB$1, 'Net migration'!$A$10:$A$60,0), MATCH('Severity Projections - AC'!$A15, 'Net migration'!$J$7:$O$7,0))</f>
        <v>891411.77690931351</v>
      </c>
      <c r="AC15" s="89">
        <f>AB15+INDEX('Net migration'!$J$10:$O$60, MATCH('Severity Projections - AC'!AC$1, 'Net migration'!$A$10:$A$60,0), MATCH('Severity Projections - AC'!$A15, 'Net migration'!$J$7:$O$7,0))</f>
        <v>891727.24557206384</v>
      </c>
      <c r="AD15" s="89">
        <f>AC15+INDEX('Net migration'!$J$10:$O$60, MATCH('Severity Projections - AC'!AD$1, 'Net migration'!$A$10:$A$60,0), MATCH('Severity Projections - AC'!$A15, 'Net migration'!$J$7:$O$7,0))</f>
        <v>892039.8573147041</v>
      </c>
      <c r="AE15" s="89">
        <f>AD15+INDEX('Net migration'!$J$10:$O$60, MATCH('Severity Projections - AC'!AE$1, 'Net migration'!$A$10:$A$60,0), MATCH('Severity Projections - AC'!$A15, 'Net migration'!$J$7:$O$7,0))</f>
        <v>892349.63358786341</v>
      </c>
      <c r="AF15" s="89">
        <f>AE15+INDEX('Net migration'!$J$10:$O$60, MATCH('Severity Projections - AC'!AF$1, 'Net migration'!$A$10:$A$60,0), MATCH('Severity Projections - AC'!$A15, 'Net migration'!$J$7:$O$7,0))</f>
        <v>892656.59569178242</v>
      </c>
      <c r="AG15" s="89">
        <f>AF15+INDEX('Net migration'!$J$10:$O$60, MATCH('Severity Projections - AC'!AG$1, 'Net migration'!$A$10:$A$60,0), MATCH('Severity Projections - AC'!$A15, 'Net migration'!$J$7:$O$7,0))</f>
        <v>892960.76477733906</v>
      </c>
      <c r="AH15" s="89">
        <f>AG15+INDEX('Net migration'!$J$10:$O$60, MATCH('Severity Projections - AC'!AH$1, 'Net migration'!$A$10:$A$60,0), MATCH('Severity Projections - AC'!$A15, 'Net migration'!$J$7:$O$7,0))</f>
        <v>893262.1618470666</v>
      </c>
      <c r="AI15" s="89">
        <f>AH15+INDEX('Net migration'!$J$10:$O$60, MATCH('Severity Projections - AC'!AI$1, 'Net migration'!$A$10:$A$60,0), MATCH('Severity Projections - AC'!$A15, 'Net migration'!$J$7:$O$7,0))</f>
        <v>893560.80775616586</v>
      </c>
      <c r="AJ15" s="89">
        <f>AI15+INDEX('Net migration'!$J$10:$O$60, MATCH('Severity Projections - AC'!AJ$1, 'Net migration'!$A$10:$A$60,0), MATCH('Severity Projections - AC'!$A15, 'Net migration'!$J$7:$O$7,0))</f>
        <v>893856.72321350966</v>
      </c>
      <c r="AK15" s="89">
        <f>AJ15+INDEX('Net migration'!$J$10:$O$60, MATCH('Severity Projections - AC'!AK$1, 'Net migration'!$A$10:$A$60,0), MATCH('Severity Projections - AC'!$A15, 'Net migration'!$J$7:$O$7,0))</f>
        <v>894149.92878264119</v>
      </c>
      <c r="AL15" s="89">
        <f>AK15+INDEX('Net migration'!$J$10:$O$60, MATCH('Severity Projections - AC'!AL$1, 'Net migration'!$A$10:$A$60,0), MATCH('Severity Projections - AC'!$A15, 'Net migration'!$J$7:$O$7,0))</f>
        <v>894440.44488276506</v>
      </c>
      <c r="AM15" s="89">
        <f>AL15+INDEX('Net migration'!$J$10:$O$60, MATCH('Severity Projections - AC'!AM$1, 'Net migration'!$A$10:$A$60,0), MATCH('Severity Projections - AC'!$A15, 'Net migration'!$J$7:$O$7,0))</f>
        <v>894728.29178973217</v>
      </c>
      <c r="AN15" s="89">
        <f>AM15+INDEX('Net migration'!$J$10:$O$60, MATCH('Severity Projections - AC'!AN$1, 'Net migration'!$A$10:$A$60,0), MATCH('Severity Projections - AC'!$A15, 'Net migration'!$J$7:$O$7,0))</f>
        <v>895013.4896370176</v>
      </c>
      <c r="AO15" s="89">
        <f>AN15+INDEX('Net migration'!$J$10:$O$60, MATCH('Severity Projections - AC'!AO$1, 'Net migration'!$A$10:$A$60,0), MATCH('Severity Projections - AC'!$A15, 'Net migration'!$J$7:$O$7,0))</f>
        <v>895296.05841669196</v>
      </c>
      <c r="AP15" s="89">
        <f>AO15+INDEX('Net migration'!$J$10:$O$60, MATCH('Severity Projections - AC'!AP$1, 'Net migration'!$A$10:$A$60,0), MATCH('Severity Projections - AC'!$A15, 'Net migration'!$J$7:$O$7,0))</f>
        <v>895576.01798038604</v>
      </c>
      <c r="AQ15" s="89">
        <f>AP15+INDEX('Net migration'!$J$10:$O$60, MATCH('Severity Projections - AC'!AQ$1, 'Net migration'!$A$10:$A$60,0), MATCH('Severity Projections - AC'!$A15, 'Net migration'!$J$7:$O$7,0))</f>
        <v>895853.38804024947</v>
      </c>
      <c r="AR15" s="89">
        <f>AQ15+INDEX('Net migration'!$J$10:$O$60, MATCH('Severity Projections - AC'!AR$1, 'Net migration'!$A$10:$A$60,0), MATCH('Severity Projections - AC'!$A15, 'Net migration'!$J$7:$O$7,0))</f>
        <v>896128.18816990242</v>
      </c>
      <c r="AS15" s="89">
        <f>AR15+INDEX('Net migration'!$J$10:$O$60, MATCH('Severity Projections - AC'!AS$1, 'Net migration'!$A$10:$A$60,0), MATCH('Severity Projections - AC'!$A15, 'Net migration'!$J$7:$O$7,0))</f>
        <v>896400.43780538079</v>
      </c>
      <c r="AT15" s="89">
        <f>AS15+INDEX('Net migration'!$J$10:$O$60, MATCH('Severity Projections - AC'!AT$1, 'Net migration'!$A$10:$A$60,0), MATCH('Severity Projections - AC'!$A15, 'Net migration'!$J$7:$O$7,0))</f>
        <v>896670.15624607541</v>
      </c>
      <c r="AU15" s="89">
        <f>AT15+INDEX('Net migration'!$J$10:$O$60, MATCH('Severity Projections - AC'!AU$1, 'Net migration'!$A$10:$A$60,0), MATCH('Severity Projections - AC'!$A15, 'Net migration'!$J$7:$O$7,0))</f>
        <v>896937.36265566456</v>
      </c>
      <c r="AV15" s="89">
        <f>AU15+INDEX('Net migration'!$J$10:$O$60, MATCH('Severity Projections - AC'!AV$1, 'Net migration'!$A$10:$A$60,0), MATCH('Severity Projections - AC'!$A15, 'Net migration'!$J$7:$O$7,0))</f>
        <v>897202.07606304076</v>
      </c>
      <c r="AW15" s="89">
        <f>AV15+INDEX('Net migration'!$J$10:$O$60, MATCH('Severity Projections - AC'!AW$1, 'Net migration'!$A$10:$A$60,0), MATCH('Severity Projections - AC'!$A15, 'Net migration'!$J$7:$O$7,0))</f>
        <v>897464.3153632303</v>
      </c>
      <c r="AX15" s="89">
        <f>AW15+INDEX('Net migration'!$J$10:$O$60, MATCH('Severity Projections - AC'!AX$1, 'Net migration'!$A$10:$A$60,0), MATCH('Severity Projections - AC'!$A15, 'Net migration'!$J$7:$O$7,0))</f>
        <v>897724.09931830748</v>
      </c>
      <c r="AY15" s="89">
        <f>AX15+INDEX('Net migration'!$J$10:$O$60, MATCH('Severity Projections - AC'!AY$1, 'Net migration'!$A$10:$A$60,0), MATCH('Severity Projections - AC'!$A15, 'Net migration'!$J$7:$O$7,0))</f>
        <v>897981.44655830227</v>
      </c>
      <c r="AZ15" s="89">
        <f>AY15+INDEX('Net migration'!$J$10:$O$60, MATCH('Severity Projections - AC'!AZ$1, 'Net migration'!$A$10:$A$60,0), MATCH('Severity Projections - AC'!$A15, 'Net migration'!$J$7:$O$7,0))</f>
        <v>898236.37558210199</v>
      </c>
      <c r="BA15" s="89">
        <f>AZ15+INDEX('Net migration'!$J$10:$O$60, MATCH('Severity Projections - AC'!BA$1, 'Net migration'!$A$10:$A$60,0), MATCH('Severity Projections - AC'!$A15, 'Net migration'!$J$7:$O$7,0))</f>
        <v>898488.90475834662</v>
      </c>
      <c r="BB15" s="89">
        <f>BA15+INDEX('Net migration'!$J$10:$O$60, MATCH('Severity Projections - AC'!BB$1, 'Net migration'!$A$10:$A$60,0), MATCH('Severity Projections - AC'!$A15, 'Net migration'!$J$7:$O$7,0))</f>
        <v>898739.05232631846</v>
      </c>
      <c r="BC15" s="89">
        <f>BB15+INDEX('Net migration'!$J$10:$O$60, MATCH('Severity Projections - AC'!BC$1, 'Net migration'!$A$10:$A$60,0), MATCH('Severity Projections - AC'!$A15, 'Net migration'!$J$7:$O$7,0))</f>
        <v>898986.83639682538</v>
      </c>
      <c r="BD15" s="89">
        <f>BC15+INDEX('Net migration'!$J$10:$O$60, MATCH('Severity Projections - AC'!BD$1, 'Net migration'!$A$10:$A$60,0), MATCH('Severity Projections - AC'!$A15, 'Net migration'!$J$7:$O$7,0))</f>
        <v>899232.27495307848</v>
      </c>
    </row>
    <row r="16" spans="1:56">
      <c r="A16" s="1">
        <v>5</v>
      </c>
      <c r="B16" s="1" t="s">
        <v>39</v>
      </c>
      <c r="C16" s="173">
        <f>'Severity - 2020'!G16</f>
        <v>260782.283</v>
      </c>
      <c r="D16" s="173">
        <f>D15</f>
        <v>884666.3336960692</v>
      </c>
      <c r="F16" s="89">
        <f>D16+INDEX('Net migration'!$J$10:$O$60, MATCH('Severity Projections - AC'!F$1, 'Net migration'!$A$10:$A$60,0), MATCH('Severity Projections - AC'!$A16, 'Net migration'!$J$7:$O$7,0))</f>
        <v>884666.3336960692</v>
      </c>
      <c r="G16" s="89">
        <f>F16+INDEX('Net migration'!$J$10:$O$60, MATCH('Severity Projections - AC'!G$1, 'Net migration'!$A$10:$A$60,0), MATCH('Severity Projections - AC'!$A16, 'Net migration'!$J$7:$O$7,0))</f>
        <v>884205.39940459002</v>
      </c>
      <c r="H16" s="89">
        <f>G16+INDEX('Net migration'!$J$10:$O$60, MATCH('Severity Projections - AC'!H$1, 'Net migration'!$A$10:$A$60,0), MATCH('Severity Projections - AC'!$A16, 'Net migration'!$J$7:$O$7,0))</f>
        <v>884562.42930496996</v>
      </c>
      <c r="I16" s="89">
        <f>H16+INDEX('Net migration'!$J$10:$O$60, MATCH('Severity Projections - AC'!I$1, 'Net migration'!$A$10:$A$60,0), MATCH('Severity Projections - AC'!$A16, 'Net migration'!$J$7:$O$7,0))</f>
        <v>884912.16360743938</v>
      </c>
      <c r="J16" s="89">
        <f>I16+INDEX('Net migration'!$J$10:$O$60, MATCH('Severity Projections - AC'!J$1, 'Net migration'!$A$10:$A$60,0), MATCH('Severity Projections - AC'!$A16, 'Net migration'!$J$7:$O$7,0))</f>
        <v>885254.70759177045</v>
      </c>
      <c r="K16" s="89">
        <f>J16+INDEX('Net migration'!$J$10:$O$60, MATCH('Severity Projections - AC'!K$1, 'Net migration'!$A$10:$A$60,0), MATCH('Severity Projections - AC'!$A16, 'Net migration'!$J$7:$O$7,0))</f>
        <v>885590.1651780298</v>
      </c>
      <c r="L16" s="89">
        <f>K16+INDEX('Net migration'!$J$10:$O$60, MATCH('Severity Projections - AC'!L$1, 'Net migration'!$A$10:$A$60,0), MATCH('Severity Projections - AC'!$A16, 'Net migration'!$J$7:$O$7,0))</f>
        <v>885957.63426828838</v>
      </c>
      <c r="M16" s="89">
        <f>L16+INDEX('Net migration'!$J$10:$O$60, MATCH('Severity Projections - AC'!M$1, 'Net migration'!$A$10:$A$60,0), MATCH('Severity Projections - AC'!$A16, 'Net migration'!$J$7:$O$7,0))</f>
        <v>886321.85774008278</v>
      </c>
      <c r="N16" s="89">
        <f>M16+INDEX('Net migration'!$J$10:$O$60, MATCH('Severity Projections - AC'!N$1, 'Net migration'!$A$10:$A$60,0), MATCH('Severity Projections - AC'!$A16, 'Net migration'!$J$7:$O$7,0))</f>
        <v>886682.85976448935</v>
      </c>
      <c r="O16" s="89">
        <f>N16+INDEX('Net migration'!$J$10:$O$60, MATCH('Severity Projections - AC'!O$1, 'Net migration'!$A$10:$A$60,0), MATCH('Severity Projections - AC'!$A16, 'Net migration'!$J$7:$O$7,0))</f>
        <v>887040.66434365616</v>
      </c>
      <c r="P16" s="89">
        <f>O16+INDEX('Net migration'!$J$10:$O$60, MATCH('Severity Projections - AC'!P$1, 'Net migration'!$A$10:$A$60,0), MATCH('Severity Projections - AC'!$A16, 'Net migration'!$J$7:$O$7,0))</f>
        <v>887395.29531195376</v>
      </c>
      <c r="Q16" s="89">
        <f>P16+INDEX('Net migration'!$J$10:$O$60, MATCH('Severity Projections - AC'!Q$1, 'Net migration'!$A$10:$A$60,0), MATCH('Severity Projections - AC'!$A16, 'Net migration'!$J$7:$O$7,0))</f>
        <v>887746.776337118</v>
      </c>
      <c r="R16" s="89">
        <f>Q16+INDEX('Net migration'!$J$10:$O$60, MATCH('Severity Projections - AC'!R$1, 'Net migration'!$A$10:$A$60,0), MATCH('Severity Projections - AC'!$A16, 'Net migration'!$J$7:$O$7,0))</f>
        <v>888095.13092138548</v>
      </c>
      <c r="S16" s="89">
        <f>R16+INDEX('Net migration'!$J$10:$O$60, MATCH('Severity Projections - AC'!S$1, 'Net migration'!$A$10:$A$60,0), MATCH('Severity Projections - AC'!$A16, 'Net migration'!$J$7:$O$7,0))</f>
        <v>888440.38240262063</v>
      </c>
      <c r="T16" s="89">
        <f>S16+INDEX('Net migration'!$J$10:$O$60, MATCH('Severity Projections - AC'!T$1, 'Net migration'!$A$10:$A$60,0), MATCH('Severity Projections - AC'!$A16, 'Net migration'!$J$7:$O$7,0))</f>
        <v>888782.55395543622</v>
      </c>
      <c r="U16" s="89">
        <f>T16+INDEX('Net migration'!$J$10:$O$60, MATCH('Severity Projections - AC'!U$1, 'Net migration'!$A$10:$A$60,0), MATCH('Severity Projections - AC'!$A16, 'Net migration'!$J$7:$O$7,0))</f>
        <v>889121.66859230527</v>
      </c>
      <c r="V16" s="89">
        <f>U16+INDEX('Net migration'!$J$10:$O$60, MATCH('Severity Projections - AC'!V$1, 'Net migration'!$A$10:$A$60,0), MATCH('Severity Projections - AC'!$A16, 'Net migration'!$J$7:$O$7,0))</f>
        <v>889457.74916466593</v>
      </c>
      <c r="W16" s="89">
        <f>V16+INDEX('Net migration'!$J$10:$O$60, MATCH('Severity Projections - AC'!W$1, 'Net migration'!$A$10:$A$60,0), MATCH('Severity Projections - AC'!$A16, 'Net migration'!$J$7:$O$7,0))</f>
        <v>889790.81836401927</v>
      </c>
      <c r="X16" s="89">
        <f>W16+INDEX('Net migration'!$J$10:$O$60, MATCH('Severity Projections - AC'!X$1, 'Net migration'!$A$10:$A$60,0), MATCH('Severity Projections - AC'!$A16, 'Net migration'!$J$7:$O$7,0))</f>
        <v>890120.89872301882</v>
      </c>
      <c r="Y16" s="89">
        <f>X16+INDEX('Net migration'!$J$10:$O$60, MATCH('Severity Projections - AC'!Y$1, 'Net migration'!$A$10:$A$60,0), MATCH('Severity Projections - AC'!$A16, 'Net migration'!$J$7:$O$7,0))</f>
        <v>890448.01261655334</v>
      </c>
      <c r="Z16" s="89">
        <f>Y16+INDEX('Net migration'!$J$10:$O$60, MATCH('Severity Projections - AC'!Z$1, 'Net migration'!$A$10:$A$60,0), MATCH('Severity Projections - AC'!$A16, 'Net migration'!$J$7:$O$7,0))</f>
        <v>890772.18226282217</v>
      </c>
      <c r="AA16" s="89">
        <f>Z16+INDEX('Net migration'!$J$10:$O$60, MATCH('Severity Projections - AC'!AA$1, 'Net migration'!$A$10:$A$60,0), MATCH('Severity Projections - AC'!$A16, 'Net migration'!$J$7:$O$7,0))</f>
        <v>891093.42972440307</v>
      </c>
      <c r="AB16" s="89">
        <f>AA16+INDEX('Net migration'!$J$10:$O$60, MATCH('Severity Projections - AC'!AB$1, 'Net migration'!$A$10:$A$60,0), MATCH('Severity Projections - AC'!$A16, 'Net migration'!$J$7:$O$7,0))</f>
        <v>891411.77690931351</v>
      </c>
      <c r="AC16" s="89">
        <f>AB16+INDEX('Net migration'!$J$10:$O$60, MATCH('Severity Projections - AC'!AC$1, 'Net migration'!$A$10:$A$60,0), MATCH('Severity Projections - AC'!$A16, 'Net migration'!$J$7:$O$7,0))</f>
        <v>891727.24557206384</v>
      </c>
      <c r="AD16" s="89">
        <f>AC16+INDEX('Net migration'!$J$10:$O$60, MATCH('Severity Projections - AC'!AD$1, 'Net migration'!$A$10:$A$60,0), MATCH('Severity Projections - AC'!$A16, 'Net migration'!$J$7:$O$7,0))</f>
        <v>892039.8573147041</v>
      </c>
      <c r="AE16" s="89">
        <f>AD16+INDEX('Net migration'!$J$10:$O$60, MATCH('Severity Projections - AC'!AE$1, 'Net migration'!$A$10:$A$60,0), MATCH('Severity Projections - AC'!$A16, 'Net migration'!$J$7:$O$7,0))</f>
        <v>892349.63358786341</v>
      </c>
      <c r="AF16" s="89">
        <f>AE16+INDEX('Net migration'!$J$10:$O$60, MATCH('Severity Projections - AC'!AF$1, 'Net migration'!$A$10:$A$60,0), MATCH('Severity Projections - AC'!$A16, 'Net migration'!$J$7:$O$7,0))</f>
        <v>892656.59569178242</v>
      </c>
      <c r="AG16" s="89">
        <f>AF16+INDEX('Net migration'!$J$10:$O$60, MATCH('Severity Projections - AC'!AG$1, 'Net migration'!$A$10:$A$60,0), MATCH('Severity Projections - AC'!$A16, 'Net migration'!$J$7:$O$7,0))</f>
        <v>892960.76477733906</v>
      </c>
      <c r="AH16" s="89">
        <f>AG16+INDEX('Net migration'!$J$10:$O$60, MATCH('Severity Projections - AC'!AH$1, 'Net migration'!$A$10:$A$60,0), MATCH('Severity Projections - AC'!$A16, 'Net migration'!$J$7:$O$7,0))</f>
        <v>893262.1618470666</v>
      </c>
      <c r="AI16" s="89">
        <f>AH16+INDEX('Net migration'!$J$10:$O$60, MATCH('Severity Projections - AC'!AI$1, 'Net migration'!$A$10:$A$60,0), MATCH('Severity Projections - AC'!$A16, 'Net migration'!$J$7:$O$7,0))</f>
        <v>893560.80775616586</v>
      </c>
      <c r="AJ16" s="89">
        <f>AI16+INDEX('Net migration'!$J$10:$O$60, MATCH('Severity Projections - AC'!AJ$1, 'Net migration'!$A$10:$A$60,0), MATCH('Severity Projections - AC'!$A16, 'Net migration'!$J$7:$O$7,0))</f>
        <v>893856.72321350966</v>
      </c>
      <c r="AK16" s="89">
        <f>AJ16+INDEX('Net migration'!$J$10:$O$60, MATCH('Severity Projections - AC'!AK$1, 'Net migration'!$A$10:$A$60,0), MATCH('Severity Projections - AC'!$A16, 'Net migration'!$J$7:$O$7,0))</f>
        <v>894149.92878264119</v>
      </c>
      <c r="AL16" s="89">
        <f>AK16+INDEX('Net migration'!$J$10:$O$60, MATCH('Severity Projections - AC'!AL$1, 'Net migration'!$A$10:$A$60,0), MATCH('Severity Projections - AC'!$A16, 'Net migration'!$J$7:$O$7,0))</f>
        <v>894440.44488276506</v>
      </c>
      <c r="AM16" s="89">
        <f>AL16+INDEX('Net migration'!$J$10:$O$60, MATCH('Severity Projections - AC'!AM$1, 'Net migration'!$A$10:$A$60,0), MATCH('Severity Projections - AC'!$A16, 'Net migration'!$J$7:$O$7,0))</f>
        <v>894728.29178973217</v>
      </c>
      <c r="AN16" s="89">
        <f>AM16+INDEX('Net migration'!$J$10:$O$60, MATCH('Severity Projections - AC'!AN$1, 'Net migration'!$A$10:$A$60,0), MATCH('Severity Projections - AC'!$A16, 'Net migration'!$J$7:$O$7,0))</f>
        <v>895013.4896370176</v>
      </c>
      <c r="AO16" s="89">
        <f>AN16+INDEX('Net migration'!$J$10:$O$60, MATCH('Severity Projections - AC'!AO$1, 'Net migration'!$A$10:$A$60,0), MATCH('Severity Projections - AC'!$A16, 'Net migration'!$J$7:$O$7,0))</f>
        <v>895296.05841669196</v>
      </c>
      <c r="AP16" s="89">
        <f>AO16+INDEX('Net migration'!$J$10:$O$60, MATCH('Severity Projections - AC'!AP$1, 'Net migration'!$A$10:$A$60,0), MATCH('Severity Projections - AC'!$A16, 'Net migration'!$J$7:$O$7,0))</f>
        <v>895576.01798038604</v>
      </c>
      <c r="AQ16" s="89">
        <f>AP16+INDEX('Net migration'!$J$10:$O$60, MATCH('Severity Projections - AC'!AQ$1, 'Net migration'!$A$10:$A$60,0), MATCH('Severity Projections - AC'!$A16, 'Net migration'!$J$7:$O$7,0))</f>
        <v>895853.38804024947</v>
      </c>
      <c r="AR16" s="89">
        <f>AQ16+INDEX('Net migration'!$J$10:$O$60, MATCH('Severity Projections - AC'!AR$1, 'Net migration'!$A$10:$A$60,0), MATCH('Severity Projections - AC'!$A16, 'Net migration'!$J$7:$O$7,0))</f>
        <v>896128.18816990242</v>
      </c>
      <c r="AS16" s="89">
        <f>AR16+INDEX('Net migration'!$J$10:$O$60, MATCH('Severity Projections - AC'!AS$1, 'Net migration'!$A$10:$A$60,0), MATCH('Severity Projections - AC'!$A16, 'Net migration'!$J$7:$O$7,0))</f>
        <v>896400.43780538079</v>
      </c>
      <c r="AT16" s="89">
        <f>AS16+INDEX('Net migration'!$J$10:$O$60, MATCH('Severity Projections - AC'!AT$1, 'Net migration'!$A$10:$A$60,0), MATCH('Severity Projections - AC'!$A16, 'Net migration'!$J$7:$O$7,0))</f>
        <v>896670.15624607541</v>
      </c>
      <c r="AU16" s="89">
        <f>AT16+INDEX('Net migration'!$J$10:$O$60, MATCH('Severity Projections - AC'!AU$1, 'Net migration'!$A$10:$A$60,0), MATCH('Severity Projections - AC'!$A16, 'Net migration'!$J$7:$O$7,0))</f>
        <v>896937.36265566456</v>
      </c>
      <c r="AV16" s="89">
        <f>AU16+INDEX('Net migration'!$J$10:$O$60, MATCH('Severity Projections - AC'!AV$1, 'Net migration'!$A$10:$A$60,0), MATCH('Severity Projections - AC'!$A16, 'Net migration'!$J$7:$O$7,0))</f>
        <v>897202.07606304076</v>
      </c>
      <c r="AW16" s="89">
        <f>AV16+INDEX('Net migration'!$J$10:$O$60, MATCH('Severity Projections - AC'!AW$1, 'Net migration'!$A$10:$A$60,0), MATCH('Severity Projections - AC'!$A16, 'Net migration'!$J$7:$O$7,0))</f>
        <v>897464.3153632303</v>
      </c>
      <c r="AX16" s="89">
        <f>AW16+INDEX('Net migration'!$J$10:$O$60, MATCH('Severity Projections - AC'!AX$1, 'Net migration'!$A$10:$A$60,0), MATCH('Severity Projections - AC'!$A16, 'Net migration'!$J$7:$O$7,0))</f>
        <v>897724.09931830748</v>
      </c>
      <c r="AY16" s="89">
        <f>AX16+INDEX('Net migration'!$J$10:$O$60, MATCH('Severity Projections - AC'!AY$1, 'Net migration'!$A$10:$A$60,0), MATCH('Severity Projections - AC'!$A16, 'Net migration'!$J$7:$O$7,0))</f>
        <v>897981.44655830227</v>
      </c>
      <c r="AZ16" s="89">
        <f>AY16+INDEX('Net migration'!$J$10:$O$60, MATCH('Severity Projections - AC'!AZ$1, 'Net migration'!$A$10:$A$60,0), MATCH('Severity Projections - AC'!$A16, 'Net migration'!$J$7:$O$7,0))</f>
        <v>898236.37558210199</v>
      </c>
      <c r="BA16" s="89">
        <f>AZ16+INDEX('Net migration'!$J$10:$O$60, MATCH('Severity Projections - AC'!BA$1, 'Net migration'!$A$10:$A$60,0), MATCH('Severity Projections - AC'!$A16, 'Net migration'!$J$7:$O$7,0))</f>
        <v>898488.90475834662</v>
      </c>
      <c r="BB16" s="89">
        <f>BA16+INDEX('Net migration'!$J$10:$O$60, MATCH('Severity Projections - AC'!BB$1, 'Net migration'!$A$10:$A$60,0), MATCH('Severity Projections - AC'!$A16, 'Net migration'!$J$7:$O$7,0))</f>
        <v>898739.05232631846</v>
      </c>
      <c r="BC16" s="89">
        <f>BB16+INDEX('Net migration'!$J$10:$O$60, MATCH('Severity Projections - AC'!BC$1, 'Net migration'!$A$10:$A$60,0), MATCH('Severity Projections - AC'!$A16, 'Net migration'!$J$7:$O$7,0))</f>
        <v>898986.83639682538</v>
      </c>
      <c r="BD16" s="89">
        <f>BC16+INDEX('Net migration'!$J$10:$O$60, MATCH('Severity Projections - AC'!BD$1, 'Net migration'!$A$10:$A$60,0), MATCH('Severity Projections - AC'!$A16, 'Net migration'!$J$7:$O$7,0))</f>
        <v>899232.27495307848</v>
      </c>
    </row>
    <row r="17" spans="1:65">
      <c r="A17" s="1">
        <v>6</v>
      </c>
      <c r="B17" s="1" t="s">
        <v>41</v>
      </c>
      <c r="C17" s="173">
        <f>'Severity - 2020'!G17</f>
        <v>951740.36800000002</v>
      </c>
      <c r="D17" s="173">
        <f>'Severity - 2020'!I17</f>
        <v>884000.84369938646</v>
      </c>
      <c r="F17" s="89">
        <f>D17+INDEX('Net migration'!$J$10:$O$60, MATCH('Severity Projections - AC'!F$1, 'Net migration'!$A$10:$A$60,0), MATCH('Severity Projections - AC'!$A17, 'Net migration'!$J$7:$O$7,0))</f>
        <v>884000.84369938646</v>
      </c>
      <c r="G17" s="89">
        <f>F17+INDEX('Net migration'!$J$10:$O$60, MATCH('Severity Projections - AC'!G$1, 'Net migration'!$A$10:$A$60,0), MATCH('Severity Projections - AC'!$A17, 'Net migration'!$J$7:$O$7,0))</f>
        <v>884287.12368269463</v>
      </c>
      <c r="H17" s="89">
        <f>G17+INDEX('Net migration'!$J$10:$O$60, MATCH('Severity Projections - AC'!H$1, 'Net migration'!$A$10:$A$60,0), MATCH('Severity Projections - AC'!$A17, 'Net migration'!$J$7:$O$7,0))</f>
        <v>886036.54947501037</v>
      </c>
      <c r="I17" s="89">
        <f>H17+INDEX('Net migration'!$J$10:$O$60, MATCH('Severity Projections - AC'!I$1, 'Net migration'!$A$10:$A$60,0), MATCH('Severity Projections - AC'!$A17, 'Net migration'!$J$7:$O$7,0))</f>
        <v>887774.61820602207</v>
      </c>
      <c r="J17" s="89">
        <f>I17+INDEX('Net migration'!$J$10:$O$60, MATCH('Severity Projections - AC'!J$1, 'Net migration'!$A$10:$A$60,0), MATCH('Severity Projections - AC'!$A17, 'Net migration'!$J$7:$O$7,0))</f>
        <v>889501.40117253724</v>
      </c>
      <c r="K17" s="89">
        <f>J17+INDEX('Net migration'!$J$10:$O$60, MATCH('Severity Projections - AC'!K$1, 'Net migration'!$A$10:$A$60,0), MATCH('Severity Projections - AC'!$A17, 'Net migration'!$J$7:$O$7,0))</f>
        <v>891216.96921745129</v>
      </c>
      <c r="L17" s="89">
        <f>K17+INDEX('Net migration'!$J$10:$O$60, MATCH('Severity Projections - AC'!L$1, 'Net migration'!$A$10:$A$60,0), MATCH('Severity Projections - AC'!$A17, 'Net migration'!$J$7:$O$7,0))</f>
        <v>892224.21053749975</v>
      </c>
      <c r="M17" s="89">
        <f>L17+INDEX('Net migration'!$J$10:$O$60, MATCH('Severity Projections - AC'!M$1, 'Net migration'!$A$10:$A$60,0), MATCH('Severity Projections - AC'!$A17, 'Net migration'!$J$7:$O$7,0))</f>
        <v>893227.58790234313</v>
      </c>
      <c r="N17" s="89">
        <f>M17+INDEX('Net migration'!$J$10:$O$60, MATCH('Severity Projections - AC'!N$1, 'Net migration'!$A$10:$A$60,0), MATCH('Severity Projections - AC'!$A17, 'Net migration'!$J$7:$O$7,0))</f>
        <v>894227.11696823733</v>
      </c>
      <c r="O17" s="89">
        <f>N17+INDEX('Net migration'!$J$10:$O$60, MATCH('Severity Projections - AC'!O$1, 'Net migration'!$A$10:$A$60,0), MATCH('Severity Projections - AC'!$A17, 'Net migration'!$J$7:$O$7,0))</f>
        <v>895222.81332387344</v>
      </c>
      <c r="P17" s="89">
        <f>O17+INDEX('Net migration'!$J$10:$O$60, MATCH('Severity Projections - AC'!P$1, 'Net migration'!$A$10:$A$60,0), MATCH('Severity Projections - AC'!$A17, 'Net migration'!$J$7:$O$7,0))</f>
        <v>896214.69249069144</v>
      </c>
      <c r="Q17" s="89">
        <f>P17+INDEX('Net migration'!$J$10:$O$60, MATCH('Severity Projections - AC'!Q$1, 'Net migration'!$A$10:$A$60,0), MATCH('Severity Projections - AC'!$A17, 'Net migration'!$J$7:$O$7,0))</f>
        <v>897202.76992319175</v>
      </c>
      <c r="R17" s="89">
        <f>Q17+INDEX('Net migration'!$J$10:$O$60, MATCH('Severity Projections - AC'!R$1, 'Net migration'!$A$10:$A$60,0), MATCH('Severity Projections - AC'!$A17, 'Net migration'!$J$7:$O$7,0))</f>
        <v>898187.06100924592</v>
      </c>
      <c r="S17" s="89">
        <f>R17+INDEX('Net migration'!$J$10:$O$60, MATCH('Severity Projections - AC'!S$1, 'Net migration'!$A$10:$A$60,0), MATCH('Severity Projections - AC'!$A17, 'Net migration'!$J$7:$O$7,0))</f>
        <v>899167.58107040485</v>
      </c>
      <c r="T17" s="89">
        <f>S17+INDEX('Net migration'!$J$10:$O$60, MATCH('Severity Projections - AC'!T$1, 'Net migration'!$A$10:$A$60,0), MATCH('Severity Projections - AC'!$A17, 'Net migration'!$J$7:$O$7,0))</f>
        <v>900144.34536220646</v>
      </c>
      <c r="U17" s="89">
        <f>T17+INDEX('Net migration'!$J$10:$O$60, MATCH('Severity Projections - AC'!U$1, 'Net migration'!$A$10:$A$60,0), MATCH('Severity Projections - AC'!$A17, 'Net migration'!$J$7:$O$7,0))</f>
        <v>901117.36907448096</v>
      </c>
      <c r="V17" s="89">
        <f>U17+INDEX('Net migration'!$J$10:$O$60, MATCH('Severity Projections - AC'!V$1, 'Net migration'!$A$10:$A$60,0), MATCH('Severity Projections - AC'!$A17, 'Net migration'!$J$7:$O$7,0))</f>
        <v>902086.66733165551</v>
      </c>
      <c r="W17" s="89">
        <f>V17+INDEX('Net migration'!$J$10:$O$60, MATCH('Severity Projections - AC'!W$1, 'Net migration'!$A$10:$A$60,0), MATCH('Severity Projections - AC'!$A17, 'Net migration'!$J$7:$O$7,0))</f>
        <v>903052.25519305619</v>
      </c>
      <c r="X17" s="89">
        <f>W17+INDEX('Net migration'!$J$10:$O$60, MATCH('Severity Projections - AC'!X$1, 'Net migration'!$A$10:$A$60,0), MATCH('Severity Projections - AC'!$A17, 'Net migration'!$J$7:$O$7,0))</f>
        <v>904014.14765320951</v>
      </c>
      <c r="Y17" s="89">
        <f>X17+INDEX('Net migration'!$J$10:$O$60, MATCH('Severity Projections - AC'!Y$1, 'Net migration'!$A$10:$A$60,0), MATCH('Severity Projections - AC'!$A17, 'Net migration'!$J$7:$O$7,0))</f>
        <v>904972.35964214196</v>
      </c>
      <c r="Z17" s="89">
        <f>Y17+INDEX('Net migration'!$J$10:$O$60, MATCH('Severity Projections - AC'!Z$1, 'Net migration'!$A$10:$A$60,0), MATCH('Severity Projections - AC'!$A17, 'Net migration'!$J$7:$O$7,0))</f>
        <v>905926.90602567792</v>
      </c>
      <c r="AA17" s="89">
        <f>Z17+INDEX('Net migration'!$J$10:$O$60, MATCH('Severity Projections - AC'!AA$1, 'Net migration'!$A$10:$A$60,0), MATCH('Severity Projections - AC'!$A17, 'Net migration'!$J$7:$O$7,0))</f>
        <v>906877.80160573637</v>
      </c>
      <c r="AB17" s="89">
        <f>AA17+INDEX('Net migration'!$J$10:$O$60, MATCH('Severity Projections - AC'!AB$1, 'Net migration'!$A$10:$A$60,0), MATCH('Severity Projections - AC'!$A17, 'Net migration'!$J$7:$O$7,0))</f>
        <v>907825.06112062593</v>
      </c>
      <c r="AC17" s="89">
        <f>AB17+INDEX('Net migration'!$J$10:$O$60, MATCH('Severity Projections - AC'!AC$1, 'Net migration'!$A$10:$A$60,0), MATCH('Severity Projections - AC'!$A17, 'Net migration'!$J$7:$O$7,0))</f>
        <v>908768.69924533879</v>
      </c>
      <c r="AD17" s="89">
        <f>AC17+INDEX('Net migration'!$J$10:$O$60, MATCH('Severity Projections - AC'!AD$1, 'Net migration'!$A$10:$A$60,0), MATCH('Severity Projections - AC'!$A17, 'Net migration'!$J$7:$O$7,0))</f>
        <v>909708.73059184256</v>
      </c>
      <c r="AE17" s="89">
        <f>AD17+INDEX('Net migration'!$J$10:$O$60, MATCH('Severity Projections - AC'!AE$1, 'Net migration'!$A$10:$A$60,0), MATCH('Severity Projections - AC'!$A17, 'Net migration'!$J$7:$O$7,0))</f>
        <v>910645.16970937094</v>
      </c>
      <c r="AF17" s="89">
        <f>AE17+INDEX('Net migration'!$J$10:$O$60, MATCH('Severity Projections - AC'!AF$1, 'Net migration'!$A$10:$A$60,0), MATCH('Severity Projections - AC'!$A17, 'Net migration'!$J$7:$O$7,0))</f>
        <v>911578.03108471341</v>
      </c>
      <c r="AG17" s="89">
        <f>AF17+INDEX('Net migration'!$J$10:$O$60, MATCH('Severity Projections - AC'!AG$1, 'Net migration'!$A$10:$A$60,0), MATCH('Severity Projections - AC'!$A17, 'Net migration'!$J$7:$O$7,0))</f>
        <v>912507.32914250263</v>
      </c>
      <c r="AH17" s="89">
        <f>AG17+INDEX('Net migration'!$J$10:$O$60, MATCH('Severity Projections - AC'!AH$1, 'Net migration'!$A$10:$A$60,0), MATCH('Severity Projections - AC'!$A17, 'Net migration'!$J$7:$O$7,0))</f>
        <v>913433.07824550103</v>
      </c>
      <c r="AI17" s="89">
        <f>AH17+INDEX('Net migration'!$J$10:$O$60, MATCH('Severity Projections - AC'!AI$1, 'Net migration'!$A$10:$A$60,0), MATCH('Severity Projections - AC'!$A17, 'Net migration'!$J$7:$O$7,0))</f>
        <v>914355.29269488575</v>
      </c>
      <c r="AJ17" s="89">
        <f>AI17+INDEX('Net migration'!$J$10:$O$60, MATCH('Severity Projections - AC'!AJ$1, 'Net migration'!$A$10:$A$60,0), MATCH('Severity Projections - AC'!$A17, 'Net migration'!$J$7:$O$7,0))</f>
        <v>915273.98673053226</v>
      </c>
      <c r="AK17" s="89">
        <f>AJ17+INDEX('Net migration'!$J$10:$O$60, MATCH('Severity Projections - AC'!AK$1, 'Net migration'!$A$10:$A$60,0), MATCH('Severity Projections - AC'!$A17, 'Net migration'!$J$7:$O$7,0))</f>
        <v>916189.17453129624</v>
      </c>
      <c r="AL17" s="89">
        <f>AK17+INDEX('Net migration'!$J$10:$O$60, MATCH('Severity Projections - AC'!AL$1, 'Net migration'!$A$10:$A$60,0), MATCH('Severity Projections - AC'!$A17, 'Net migration'!$J$7:$O$7,0))</f>
        <v>917100.87021529477</v>
      </c>
      <c r="AM17" s="89">
        <f>AL17+INDEX('Net migration'!$J$10:$O$60, MATCH('Severity Projections - AC'!AM$1, 'Net migration'!$A$10:$A$60,0), MATCH('Severity Projections - AC'!$A17, 'Net migration'!$J$7:$O$7,0))</f>
        <v>918009.08784018515</v>
      </c>
      <c r="AN17" s="89">
        <f>AM17+INDEX('Net migration'!$J$10:$O$60, MATCH('Severity Projections - AC'!AN$1, 'Net migration'!$A$10:$A$60,0), MATCH('Severity Projections - AC'!$A17, 'Net migration'!$J$7:$O$7,0))</f>
        <v>918913.84140344325</v>
      </c>
      <c r="AO17" s="89">
        <f>AN17+INDEX('Net migration'!$J$10:$O$60, MATCH('Severity Projections - AC'!AO$1, 'Net migration'!$A$10:$A$60,0), MATCH('Severity Projections - AC'!$A17, 'Net migration'!$J$7:$O$7,0))</f>
        <v>919815.1448426398</v>
      </c>
      <c r="AP17" s="89">
        <f>AO17+INDEX('Net migration'!$J$10:$O$60, MATCH('Severity Projections - AC'!AP$1, 'Net migration'!$A$10:$A$60,0), MATCH('Severity Projections - AC'!$A17, 'Net migration'!$J$7:$O$7,0))</f>
        <v>920713.01203571586</v>
      </c>
      <c r="AQ17" s="89">
        <f>AP17+INDEX('Net migration'!$J$10:$O$60, MATCH('Severity Projections - AC'!AQ$1, 'Net migration'!$A$10:$A$60,0), MATCH('Severity Projections - AC'!$A17, 'Net migration'!$J$7:$O$7,0))</f>
        <v>921607.4568012564</v>
      </c>
      <c r="AR17" s="89">
        <f>AQ17+INDEX('Net migration'!$J$10:$O$60, MATCH('Severity Projections - AC'!AR$1, 'Net migration'!$A$10:$A$60,0), MATCH('Severity Projections - AC'!$A17, 'Net migration'!$J$7:$O$7,0))</f>
        <v>922498.49289876281</v>
      </c>
      <c r="AS17" s="89">
        <f>AR17+INDEX('Net migration'!$J$10:$O$60, MATCH('Severity Projections - AC'!AS$1, 'Net migration'!$A$10:$A$60,0), MATCH('Severity Projections - AC'!$A17, 'Net migration'!$J$7:$O$7,0))</f>
        <v>923386.13402892405</v>
      </c>
      <c r="AT17" s="89">
        <f>AS17+INDEX('Net migration'!$J$10:$O$60, MATCH('Severity Projections - AC'!AT$1, 'Net migration'!$A$10:$A$60,0), MATCH('Severity Projections - AC'!$A17, 'Net migration'!$J$7:$O$7,0))</f>
        <v>924270.3938338866</v>
      </c>
      <c r="AU17" s="89">
        <f>AT17+INDEX('Net migration'!$J$10:$O$60, MATCH('Severity Projections - AC'!AU$1, 'Net migration'!$A$10:$A$60,0), MATCH('Severity Projections - AC'!$A17, 'Net migration'!$J$7:$O$7,0))</f>
        <v>925151.2858975227</v>
      </c>
      <c r="AV17" s="89">
        <f>AU17+INDEX('Net migration'!$J$10:$O$60, MATCH('Severity Projections - AC'!AV$1, 'Net migration'!$A$10:$A$60,0), MATCH('Severity Projections - AC'!$A17, 'Net migration'!$J$7:$O$7,0))</f>
        <v>926028.82374569739</v>
      </c>
      <c r="AW17" s="89">
        <f>AV17+INDEX('Net migration'!$J$10:$O$60, MATCH('Severity Projections - AC'!AW$1, 'Net migration'!$A$10:$A$60,0), MATCH('Severity Projections - AC'!$A17, 'Net migration'!$J$7:$O$7,0))</f>
        <v>926903.0208465344</v>
      </c>
      <c r="AX17" s="89">
        <f>AW17+INDEX('Net migration'!$J$10:$O$60, MATCH('Severity Projections - AC'!AX$1, 'Net migration'!$A$10:$A$60,0), MATCH('Severity Projections - AC'!$A17, 'Net migration'!$J$7:$O$7,0))</f>
        <v>927773.89061068068</v>
      </c>
      <c r="AY17" s="89">
        <f>AX17+INDEX('Net migration'!$J$10:$O$60, MATCH('Severity Projections - AC'!AY$1, 'Net migration'!$A$10:$A$60,0), MATCH('Severity Projections - AC'!$A17, 'Net migration'!$J$7:$O$7,0))</f>
        <v>928641.44639156945</v>
      </c>
      <c r="AZ17" s="89">
        <f>AY17+INDEX('Net migration'!$J$10:$O$60, MATCH('Severity Projections - AC'!AZ$1, 'Net migration'!$A$10:$A$60,0), MATCH('Severity Projections - AC'!$A17, 'Net migration'!$J$7:$O$7,0))</f>
        <v>929505.70148568216</v>
      </c>
      <c r="BA17" s="89">
        <f>AZ17+INDEX('Net migration'!$J$10:$O$60, MATCH('Severity Projections - AC'!BA$1, 'Net migration'!$A$10:$A$60,0), MATCH('Severity Projections - AC'!$A17, 'Net migration'!$J$7:$O$7,0))</f>
        <v>930366.66913280881</v>
      </c>
      <c r="BB17" s="89">
        <f>BA17+INDEX('Net migration'!$J$10:$O$60, MATCH('Severity Projections - AC'!BB$1, 'Net migration'!$A$10:$A$60,0), MATCH('Severity Projections - AC'!$A17, 'Net migration'!$J$7:$O$7,0))</f>
        <v>931224.36251630762</v>
      </c>
      <c r="BC17" s="89">
        <f>BB17+INDEX('Net migration'!$J$10:$O$60, MATCH('Severity Projections - AC'!BC$1, 'Net migration'!$A$10:$A$60,0), MATCH('Severity Projections - AC'!$A17, 'Net migration'!$J$7:$O$7,0))</f>
        <v>932078.79476336262</v>
      </c>
      <c r="BD17" s="89">
        <f>BC17+INDEX('Net migration'!$J$10:$O$60, MATCH('Severity Projections - AC'!BD$1, 'Net migration'!$A$10:$A$60,0), MATCH('Severity Projections - AC'!$A17, 'Net migration'!$J$7:$O$7,0))</f>
        <v>932929.97894524073</v>
      </c>
    </row>
    <row r="18" spans="1:65">
      <c r="A18" s="1">
        <v>6</v>
      </c>
      <c r="B18" s="1" t="s">
        <v>98</v>
      </c>
      <c r="C18" s="173">
        <f>'Severity - 2020'!G18</f>
        <v>97106.640400000004</v>
      </c>
      <c r="D18" s="173">
        <f>D17</f>
        <v>884000.84369938646</v>
      </c>
      <c r="F18" s="89">
        <f>D18+INDEX('Net migration'!$J$10:$O$60, MATCH('Severity Projections - AC'!F$1, 'Net migration'!$A$10:$A$60,0), MATCH('Severity Projections - AC'!$A18, 'Net migration'!$J$7:$O$7,0))</f>
        <v>884000.84369938646</v>
      </c>
      <c r="G18" s="89">
        <f>F18+INDEX('Net migration'!$J$10:$O$60, MATCH('Severity Projections - AC'!G$1, 'Net migration'!$A$10:$A$60,0), MATCH('Severity Projections - AC'!$A18, 'Net migration'!$J$7:$O$7,0))</f>
        <v>884287.12368269463</v>
      </c>
      <c r="H18" s="89">
        <f>G18+INDEX('Net migration'!$J$10:$O$60, MATCH('Severity Projections - AC'!H$1, 'Net migration'!$A$10:$A$60,0), MATCH('Severity Projections - AC'!$A18, 'Net migration'!$J$7:$O$7,0))</f>
        <v>886036.54947501037</v>
      </c>
      <c r="I18" s="89">
        <f>H18+INDEX('Net migration'!$J$10:$O$60, MATCH('Severity Projections - AC'!I$1, 'Net migration'!$A$10:$A$60,0), MATCH('Severity Projections - AC'!$A18, 'Net migration'!$J$7:$O$7,0))</f>
        <v>887774.61820602207</v>
      </c>
      <c r="J18" s="89">
        <f>I18+INDEX('Net migration'!$J$10:$O$60, MATCH('Severity Projections - AC'!J$1, 'Net migration'!$A$10:$A$60,0), MATCH('Severity Projections - AC'!$A18, 'Net migration'!$J$7:$O$7,0))</f>
        <v>889501.40117253724</v>
      </c>
      <c r="K18" s="89">
        <f>J18+INDEX('Net migration'!$J$10:$O$60, MATCH('Severity Projections - AC'!K$1, 'Net migration'!$A$10:$A$60,0), MATCH('Severity Projections - AC'!$A18, 'Net migration'!$J$7:$O$7,0))</f>
        <v>891216.96921745129</v>
      </c>
      <c r="L18" s="89">
        <f>K18+INDEX('Net migration'!$J$10:$O$60, MATCH('Severity Projections - AC'!L$1, 'Net migration'!$A$10:$A$60,0), MATCH('Severity Projections - AC'!$A18, 'Net migration'!$J$7:$O$7,0))</f>
        <v>892224.21053749975</v>
      </c>
      <c r="M18" s="89">
        <f>L18+INDEX('Net migration'!$J$10:$O$60, MATCH('Severity Projections - AC'!M$1, 'Net migration'!$A$10:$A$60,0), MATCH('Severity Projections - AC'!$A18, 'Net migration'!$J$7:$O$7,0))</f>
        <v>893227.58790234313</v>
      </c>
      <c r="N18" s="89">
        <f>M18+INDEX('Net migration'!$J$10:$O$60, MATCH('Severity Projections - AC'!N$1, 'Net migration'!$A$10:$A$60,0), MATCH('Severity Projections - AC'!$A18, 'Net migration'!$J$7:$O$7,0))</f>
        <v>894227.11696823733</v>
      </c>
      <c r="O18" s="89">
        <f>N18+INDEX('Net migration'!$J$10:$O$60, MATCH('Severity Projections - AC'!O$1, 'Net migration'!$A$10:$A$60,0), MATCH('Severity Projections - AC'!$A18, 'Net migration'!$J$7:$O$7,0))</f>
        <v>895222.81332387344</v>
      </c>
      <c r="P18" s="89">
        <f>O18+INDEX('Net migration'!$J$10:$O$60, MATCH('Severity Projections - AC'!P$1, 'Net migration'!$A$10:$A$60,0), MATCH('Severity Projections - AC'!$A18, 'Net migration'!$J$7:$O$7,0))</f>
        <v>896214.69249069144</v>
      </c>
      <c r="Q18" s="89">
        <f>P18+INDEX('Net migration'!$J$10:$O$60, MATCH('Severity Projections - AC'!Q$1, 'Net migration'!$A$10:$A$60,0), MATCH('Severity Projections - AC'!$A18, 'Net migration'!$J$7:$O$7,0))</f>
        <v>897202.76992319175</v>
      </c>
      <c r="R18" s="89">
        <f>Q18+INDEX('Net migration'!$J$10:$O$60, MATCH('Severity Projections - AC'!R$1, 'Net migration'!$A$10:$A$60,0), MATCH('Severity Projections - AC'!$A18, 'Net migration'!$J$7:$O$7,0))</f>
        <v>898187.06100924592</v>
      </c>
      <c r="S18" s="89">
        <f>R18+INDEX('Net migration'!$J$10:$O$60, MATCH('Severity Projections - AC'!S$1, 'Net migration'!$A$10:$A$60,0), MATCH('Severity Projections - AC'!$A18, 'Net migration'!$J$7:$O$7,0))</f>
        <v>899167.58107040485</v>
      </c>
      <c r="T18" s="89">
        <f>S18+INDEX('Net migration'!$J$10:$O$60, MATCH('Severity Projections - AC'!T$1, 'Net migration'!$A$10:$A$60,0), MATCH('Severity Projections - AC'!$A18, 'Net migration'!$J$7:$O$7,0))</f>
        <v>900144.34536220646</v>
      </c>
      <c r="U18" s="89">
        <f>T18+INDEX('Net migration'!$J$10:$O$60, MATCH('Severity Projections - AC'!U$1, 'Net migration'!$A$10:$A$60,0), MATCH('Severity Projections - AC'!$A18, 'Net migration'!$J$7:$O$7,0))</f>
        <v>901117.36907448096</v>
      </c>
      <c r="V18" s="89">
        <f>U18+INDEX('Net migration'!$J$10:$O$60, MATCH('Severity Projections - AC'!V$1, 'Net migration'!$A$10:$A$60,0), MATCH('Severity Projections - AC'!$A18, 'Net migration'!$J$7:$O$7,0))</f>
        <v>902086.66733165551</v>
      </c>
      <c r="W18" s="89">
        <f>V18+INDEX('Net migration'!$J$10:$O$60, MATCH('Severity Projections - AC'!W$1, 'Net migration'!$A$10:$A$60,0), MATCH('Severity Projections - AC'!$A18, 'Net migration'!$J$7:$O$7,0))</f>
        <v>903052.25519305619</v>
      </c>
      <c r="X18" s="89">
        <f>W18+INDEX('Net migration'!$J$10:$O$60, MATCH('Severity Projections - AC'!X$1, 'Net migration'!$A$10:$A$60,0), MATCH('Severity Projections - AC'!$A18, 'Net migration'!$J$7:$O$7,0))</f>
        <v>904014.14765320951</v>
      </c>
      <c r="Y18" s="89">
        <f>X18+INDEX('Net migration'!$J$10:$O$60, MATCH('Severity Projections - AC'!Y$1, 'Net migration'!$A$10:$A$60,0), MATCH('Severity Projections - AC'!$A18, 'Net migration'!$J$7:$O$7,0))</f>
        <v>904972.35964214196</v>
      </c>
      <c r="Z18" s="89">
        <f>Y18+INDEX('Net migration'!$J$10:$O$60, MATCH('Severity Projections - AC'!Z$1, 'Net migration'!$A$10:$A$60,0), MATCH('Severity Projections - AC'!$A18, 'Net migration'!$J$7:$O$7,0))</f>
        <v>905926.90602567792</v>
      </c>
      <c r="AA18" s="89">
        <f>Z18+INDEX('Net migration'!$J$10:$O$60, MATCH('Severity Projections - AC'!AA$1, 'Net migration'!$A$10:$A$60,0), MATCH('Severity Projections - AC'!$A18, 'Net migration'!$J$7:$O$7,0))</f>
        <v>906877.80160573637</v>
      </c>
      <c r="AB18" s="89">
        <f>AA18+INDEX('Net migration'!$J$10:$O$60, MATCH('Severity Projections - AC'!AB$1, 'Net migration'!$A$10:$A$60,0), MATCH('Severity Projections - AC'!$A18, 'Net migration'!$J$7:$O$7,0))</f>
        <v>907825.06112062593</v>
      </c>
      <c r="AC18" s="89">
        <f>AB18+INDEX('Net migration'!$J$10:$O$60, MATCH('Severity Projections - AC'!AC$1, 'Net migration'!$A$10:$A$60,0), MATCH('Severity Projections - AC'!$A18, 'Net migration'!$J$7:$O$7,0))</f>
        <v>908768.69924533879</v>
      </c>
      <c r="AD18" s="89">
        <f>AC18+INDEX('Net migration'!$J$10:$O$60, MATCH('Severity Projections - AC'!AD$1, 'Net migration'!$A$10:$A$60,0), MATCH('Severity Projections - AC'!$A18, 'Net migration'!$J$7:$O$7,0))</f>
        <v>909708.73059184256</v>
      </c>
      <c r="AE18" s="89">
        <f>AD18+INDEX('Net migration'!$J$10:$O$60, MATCH('Severity Projections - AC'!AE$1, 'Net migration'!$A$10:$A$60,0), MATCH('Severity Projections - AC'!$A18, 'Net migration'!$J$7:$O$7,0))</f>
        <v>910645.16970937094</v>
      </c>
      <c r="AF18" s="89">
        <f>AE18+INDEX('Net migration'!$J$10:$O$60, MATCH('Severity Projections - AC'!AF$1, 'Net migration'!$A$10:$A$60,0), MATCH('Severity Projections - AC'!$A18, 'Net migration'!$J$7:$O$7,0))</f>
        <v>911578.03108471341</v>
      </c>
      <c r="AG18" s="89">
        <f>AF18+INDEX('Net migration'!$J$10:$O$60, MATCH('Severity Projections - AC'!AG$1, 'Net migration'!$A$10:$A$60,0), MATCH('Severity Projections - AC'!$A18, 'Net migration'!$J$7:$O$7,0))</f>
        <v>912507.32914250263</v>
      </c>
      <c r="AH18" s="89">
        <f>AG18+INDEX('Net migration'!$J$10:$O$60, MATCH('Severity Projections - AC'!AH$1, 'Net migration'!$A$10:$A$60,0), MATCH('Severity Projections - AC'!$A18, 'Net migration'!$J$7:$O$7,0))</f>
        <v>913433.07824550103</v>
      </c>
      <c r="AI18" s="89">
        <f>AH18+INDEX('Net migration'!$J$10:$O$60, MATCH('Severity Projections - AC'!AI$1, 'Net migration'!$A$10:$A$60,0), MATCH('Severity Projections - AC'!$A18, 'Net migration'!$J$7:$O$7,0))</f>
        <v>914355.29269488575</v>
      </c>
      <c r="AJ18" s="89">
        <f>AI18+INDEX('Net migration'!$J$10:$O$60, MATCH('Severity Projections - AC'!AJ$1, 'Net migration'!$A$10:$A$60,0), MATCH('Severity Projections - AC'!$A18, 'Net migration'!$J$7:$O$7,0))</f>
        <v>915273.98673053226</v>
      </c>
      <c r="AK18" s="89">
        <f>AJ18+INDEX('Net migration'!$J$10:$O$60, MATCH('Severity Projections - AC'!AK$1, 'Net migration'!$A$10:$A$60,0), MATCH('Severity Projections - AC'!$A18, 'Net migration'!$J$7:$O$7,0))</f>
        <v>916189.17453129624</v>
      </c>
      <c r="AL18" s="89">
        <f>AK18+INDEX('Net migration'!$J$10:$O$60, MATCH('Severity Projections - AC'!AL$1, 'Net migration'!$A$10:$A$60,0), MATCH('Severity Projections - AC'!$A18, 'Net migration'!$J$7:$O$7,0))</f>
        <v>917100.87021529477</v>
      </c>
      <c r="AM18" s="89">
        <f>AL18+INDEX('Net migration'!$J$10:$O$60, MATCH('Severity Projections - AC'!AM$1, 'Net migration'!$A$10:$A$60,0), MATCH('Severity Projections - AC'!$A18, 'Net migration'!$J$7:$O$7,0))</f>
        <v>918009.08784018515</v>
      </c>
      <c r="AN18" s="89">
        <f>AM18+INDEX('Net migration'!$J$10:$O$60, MATCH('Severity Projections - AC'!AN$1, 'Net migration'!$A$10:$A$60,0), MATCH('Severity Projections - AC'!$A18, 'Net migration'!$J$7:$O$7,0))</f>
        <v>918913.84140344325</v>
      </c>
      <c r="AO18" s="89">
        <f>AN18+INDEX('Net migration'!$J$10:$O$60, MATCH('Severity Projections - AC'!AO$1, 'Net migration'!$A$10:$A$60,0), MATCH('Severity Projections - AC'!$A18, 'Net migration'!$J$7:$O$7,0))</f>
        <v>919815.1448426398</v>
      </c>
      <c r="AP18" s="89">
        <f>AO18+INDEX('Net migration'!$J$10:$O$60, MATCH('Severity Projections - AC'!AP$1, 'Net migration'!$A$10:$A$60,0), MATCH('Severity Projections - AC'!$A18, 'Net migration'!$J$7:$O$7,0))</f>
        <v>920713.01203571586</v>
      </c>
      <c r="AQ18" s="89">
        <f>AP18+INDEX('Net migration'!$J$10:$O$60, MATCH('Severity Projections - AC'!AQ$1, 'Net migration'!$A$10:$A$60,0), MATCH('Severity Projections - AC'!$A18, 'Net migration'!$J$7:$O$7,0))</f>
        <v>921607.4568012564</v>
      </c>
      <c r="AR18" s="89">
        <f>AQ18+INDEX('Net migration'!$J$10:$O$60, MATCH('Severity Projections - AC'!AR$1, 'Net migration'!$A$10:$A$60,0), MATCH('Severity Projections - AC'!$A18, 'Net migration'!$J$7:$O$7,0))</f>
        <v>922498.49289876281</v>
      </c>
      <c r="AS18" s="89">
        <f>AR18+INDEX('Net migration'!$J$10:$O$60, MATCH('Severity Projections - AC'!AS$1, 'Net migration'!$A$10:$A$60,0), MATCH('Severity Projections - AC'!$A18, 'Net migration'!$J$7:$O$7,0))</f>
        <v>923386.13402892405</v>
      </c>
      <c r="AT18" s="89">
        <f>AS18+INDEX('Net migration'!$J$10:$O$60, MATCH('Severity Projections - AC'!AT$1, 'Net migration'!$A$10:$A$60,0), MATCH('Severity Projections - AC'!$A18, 'Net migration'!$J$7:$O$7,0))</f>
        <v>924270.3938338866</v>
      </c>
      <c r="AU18" s="89">
        <f>AT18+INDEX('Net migration'!$J$10:$O$60, MATCH('Severity Projections - AC'!AU$1, 'Net migration'!$A$10:$A$60,0), MATCH('Severity Projections - AC'!$A18, 'Net migration'!$J$7:$O$7,0))</f>
        <v>925151.2858975227</v>
      </c>
      <c r="AV18" s="89">
        <f>AU18+INDEX('Net migration'!$J$10:$O$60, MATCH('Severity Projections - AC'!AV$1, 'Net migration'!$A$10:$A$60,0), MATCH('Severity Projections - AC'!$A18, 'Net migration'!$J$7:$O$7,0))</f>
        <v>926028.82374569739</v>
      </c>
      <c r="AW18" s="89">
        <f>AV18+INDEX('Net migration'!$J$10:$O$60, MATCH('Severity Projections - AC'!AW$1, 'Net migration'!$A$10:$A$60,0), MATCH('Severity Projections - AC'!$A18, 'Net migration'!$J$7:$O$7,0))</f>
        <v>926903.0208465344</v>
      </c>
      <c r="AX18" s="89">
        <f>AW18+INDEX('Net migration'!$J$10:$O$60, MATCH('Severity Projections - AC'!AX$1, 'Net migration'!$A$10:$A$60,0), MATCH('Severity Projections - AC'!$A18, 'Net migration'!$J$7:$O$7,0))</f>
        <v>927773.89061068068</v>
      </c>
      <c r="AY18" s="89">
        <f>AX18+INDEX('Net migration'!$J$10:$O$60, MATCH('Severity Projections - AC'!AY$1, 'Net migration'!$A$10:$A$60,0), MATCH('Severity Projections - AC'!$A18, 'Net migration'!$J$7:$O$7,0))</f>
        <v>928641.44639156945</v>
      </c>
      <c r="AZ18" s="89">
        <f>AY18+INDEX('Net migration'!$J$10:$O$60, MATCH('Severity Projections - AC'!AZ$1, 'Net migration'!$A$10:$A$60,0), MATCH('Severity Projections - AC'!$A18, 'Net migration'!$J$7:$O$7,0))</f>
        <v>929505.70148568216</v>
      </c>
      <c r="BA18" s="89">
        <f>AZ18+INDEX('Net migration'!$J$10:$O$60, MATCH('Severity Projections - AC'!BA$1, 'Net migration'!$A$10:$A$60,0), MATCH('Severity Projections - AC'!$A18, 'Net migration'!$J$7:$O$7,0))</f>
        <v>930366.66913280881</v>
      </c>
      <c r="BB18" s="89">
        <f>BA18+INDEX('Net migration'!$J$10:$O$60, MATCH('Severity Projections - AC'!BB$1, 'Net migration'!$A$10:$A$60,0), MATCH('Severity Projections - AC'!$A18, 'Net migration'!$J$7:$O$7,0))</f>
        <v>931224.36251630762</v>
      </c>
      <c r="BC18" s="89">
        <f>BB18+INDEX('Net migration'!$J$10:$O$60, MATCH('Severity Projections - AC'!BC$1, 'Net migration'!$A$10:$A$60,0), MATCH('Severity Projections - AC'!$A18, 'Net migration'!$J$7:$O$7,0))</f>
        <v>932078.79476336262</v>
      </c>
      <c r="BD18" s="89">
        <f>BC18+INDEX('Net migration'!$J$10:$O$60, MATCH('Severity Projections - AC'!BD$1, 'Net migration'!$A$10:$A$60,0), MATCH('Severity Projections - AC'!$A18, 'Net migration'!$J$7:$O$7,0))</f>
        <v>932929.97894524073</v>
      </c>
    </row>
    <row r="19" spans="1:65">
      <c r="A19" s="1">
        <v>6</v>
      </c>
      <c r="B19" s="1" t="s">
        <v>39</v>
      </c>
      <c r="C19" s="173">
        <f>'Severity - 2020'!G19</f>
        <v>225697.22200000001</v>
      </c>
      <c r="D19" s="173">
        <f>D18</f>
        <v>884000.84369938646</v>
      </c>
      <c r="F19" s="89">
        <f>D19+INDEX('Net migration'!$J$10:$O$60, MATCH('Severity Projections - AC'!F$1, 'Net migration'!$A$10:$A$60,0), MATCH('Severity Projections - AC'!$A19, 'Net migration'!$J$7:$O$7,0))</f>
        <v>884000.84369938646</v>
      </c>
      <c r="G19" s="89">
        <f>F19+INDEX('Net migration'!$J$10:$O$60, MATCH('Severity Projections - AC'!G$1, 'Net migration'!$A$10:$A$60,0), MATCH('Severity Projections - AC'!$A19, 'Net migration'!$J$7:$O$7,0))</f>
        <v>884287.12368269463</v>
      </c>
      <c r="H19" s="89">
        <f>G19+INDEX('Net migration'!$J$10:$O$60, MATCH('Severity Projections - AC'!H$1, 'Net migration'!$A$10:$A$60,0), MATCH('Severity Projections - AC'!$A19, 'Net migration'!$J$7:$O$7,0))</f>
        <v>886036.54947501037</v>
      </c>
      <c r="I19" s="89">
        <f>H19+INDEX('Net migration'!$J$10:$O$60, MATCH('Severity Projections - AC'!I$1, 'Net migration'!$A$10:$A$60,0), MATCH('Severity Projections - AC'!$A19, 'Net migration'!$J$7:$O$7,0))</f>
        <v>887774.61820602207</v>
      </c>
      <c r="J19" s="89">
        <f>I19+INDEX('Net migration'!$J$10:$O$60, MATCH('Severity Projections - AC'!J$1, 'Net migration'!$A$10:$A$60,0), MATCH('Severity Projections - AC'!$A19, 'Net migration'!$J$7:$O$7,0))</f>
        <v>889501.40117253724</v>
      </c>
      <c r="K19" s="89">
        <f>J19+INDEX('Net migration'!$J$10:$O$60, MATCH('Severity Projections - AC'!K$1, 'Net migration'!$A$10:$A$60,0), MATCH('Severity Projections - AC'!$A19, 'Net migration'!$J$7:$O$7,0))</f>
        <v>891216.96921745129</v>
      </c>
      <c r="L19" s="89">
        <f>K19+INDEX('Net migration'!$J$10:$O$60, MATCH('Severity Projections - AC'!L$1, 'Net migration'!$A$10:$A$60,0), MATCH('Severity Projections - AC'!$A19, 'Net migration'!$J$7:$O$7,0))</f>
        <v>892224.21053749975</v>
      </c>
      <c r="M19" s="89">
        <f>L19+INDEX('Net migration'!$J$10:$O$60, MATCH('Severity Projections - AC'!M$1, 'Net migration'!$A$10:$A$60,0), MATCH('Severity Projections - AC'!$A19, 'Net migration'!$J$7:$O$7,0))</f>
        <v>893227.58790234313</v>
      </c>
      <c r="N19" s="89">
        <f>M19+INDEX('Net migration'!$J$10:$O$60, MATCH('Severity Projections - AC'!N$1, 'Net migration'!$A$10:$A$60,0), MATCH('Severity Projections - AC'!$A19, 'Net migration'!$J$7:$O$7,0))</f>
        <v>894227.11696823733</v>
      </c>
      <c r="O19" s="89">
        <f>N19+INDEX('Net migration'!$J$10:$O$60, MATCH('Severity Projections - AC'!O$1, 'Net migration'!$A$10:$A$60,0), MATCH('Severity Projections - AC'!$A19, 'Net migration'!$J$7:$O$7,0))</f>
        <v>895222.81332387344</v>
      </c>
      <c r="P19" s="89">
        <f>O19+INDEX('Net migration'!$J$10:$O$60, MATCH('Severity Projections - AC'!P$1, 'Net migration'!$A$10:$A$60,0), MATCH('Severity Projections - AC'!$A19, 'Net migration'!$J$7:$O$7,0))</f>
        <v>896214.69249069144</v>
      </c>
      <c r="Q19" s="89">
        <f>P19+INDEX('Net migration'!$J$10:$O$60, MATCH('Severity Projections - AC'!Q$1, 'Net migration'!$A$10:$A$60,0), MATCH('Severity Projections - AC'!$A19, 'Net migration'!$J$7:$O$7,0))</f>
        <v>897202.76992319175</v>
      </c>
      <c r="R19" s="89">
        <f>Q19+INDEX('Net migration'!$J$10:$O$60, MATCH('Severity Projections - AC'!R$1, 'Net migration'!$A$10:$A$60,0), MATCH('Severity Projections - AC'!$A19, 'Net migration'!$J$7:$O$7,0))</f>
        <v>898187.06100924592</v>
      </c>
      <c r="S19" s="89">
        <f>R19+INDEX('Net migration'!$J$10:$O$60, MATCH('Severity Projections - AC'!S$1, 'Net migration'!$A$10:$A$60,0), MATCH('Severity Projections - AC'!$A19, 'Net migration'!$J$7:$O$7,0))</f>
        <v>899167.58107040485</v>
      </c>
      <c r="T19" s="89">
        <f>S19+INDEX('Net migration'!$J$10:$O$60, MATCH('Severity Projections - AC'!T$1, 'Net migration'!$A$10:$A$60,0), MATCH('Severity Projections - AC'!$A19, 'Net migration'!$J$7:$O$7,0))</f>
        <v>900144.34536220646</v>
      </c>
      <c r="U19" s="89">
        <f>T19+INDEX('Net migration'!$J$10:$O$60, MATCH('Severity Projections - AC'!U$1, 'Net migration'!$A$10:$A$60,0), MATCH('Severity Projections - AC'!$A19, 'Net migration'!$J$7:$O$7,0))</f>
        <v>901117.36907448096</v>
      </c>
      <c r="V19" s="89">
        <f>U19+INDEX('Net migration'!$J$10:$O$60, MATCH('Severity Projections - AC'!V$1, 'Net migration'!$A$10:$A$60,0), MATCH('Severity Projections - AC'!$A19, 'Net migration'!$J$7:$O$7,0))</f>
        <v>902086.66733165551</v>
      </c>
      <c r="W19" s="89">
        <f>V19+INDEX('Net migration'!$J$10:$O$60, MATCH('Severity Projections - AC'!W$1, 'Net migration'!$A$10:$A$60,0), MATCH('Severity Projections - AC'!$A19, 'Net migration'!$J$7:$O$7,0))</f>
        <v>903052.25519305619</v>
      </c>
      <c r="X19" s="89">
        <f>W19+INDEX('Net migration'!$J$10:$O$60, MATCH('Severity Projections - AC'!X$1, 'Net migration'!$A$10:$A$60,0), MATCH('Severity Projections - AC'!$A19, 'Net migration'!$J$7:$O$7,0))</f>
        <v>904014.14765320951</v>
      </c>
      <c r="Y19" s="89">
        <f>X19+INDEX('Net migration'!$J$10:$O$60, MATCH('Severity Projections - AC'!Y$1, 'Net migration'!$A$10:$A$60,0), MATCH('Severity Projections - AC'!$A19, 'Net migration'!$J$7:$O$7,0))</f>
        <v>904972.35964214196</v>
      </c>
      <c r="Z19" s="89">
        <f>Y19+INDEX('Net migration'!$J$10:$O$60, MATCH('Severity Projections - AC'!Z$1, 'Net migration'!$A$10:$A$60,0), MATCH('Severity Projections - AC'!$A19, 'Net migration'!$J$7:$O$7,0))</f>
        <v>905926.90602567792</v>
      </c>
      <c r="AA19" s="89">
        <f>Z19+INDEX('Net migration'!$J$10:$O$60, MATCH('Severity Projections - AC'!AA$1, 'Net migration'!$A$10:$A$60,0), MATCH('Severity Projections - AC'!$A19, 'Net migration'!$J$7:$O$7,0))</f>
        <v>906877.80160573637</v>
      </c>
      <c r="AB19" s="89">
        <f>AA19+INDEX('Net migration'!$J$10:$O$60, MATCH('Severity Projections - AC'!AB$1, 'Net migration'!$A$10:$A$60,0), MATCH('Severity Projections - AC'!$A19, 'Net migration'!$J$7:$O$7,0))</f>
        <v>907825.06112062593</v>
      </c>
      <c r="AC19" s="89">
        <f>AB19+INDEX('Net migration'!$J$10:$O$60, MATCH('Severity Projections - AC'!AC$1, 'Net migration'!$A$10:$A$60,0), MATCH('Severity Projections - AC'!$A19, 'Net migration'!$J$7:$O$7,0))</f>
        <v>908768.69924533879</v>
      </c>
      <c r="AD19" s="89">
        <f>AC19+INDEX('Net migration'!$J$10:$O$60, MATCH('Severity Projections - AC'!AD$1, 'Net migration'!$A$10:$A$60,0), MATCH('Severity Projections - AC'!$A19, 'Net migration'!$J$7:$O$7,0))</f>
        <v>909708.73059184256</v>
      </c>
      <c r="AE19" s="89">
        <f>AD19+INDEX('Net migration'!$J$10:$O$60, MATCH('Severity Projections - AC'!AE$1, 'Net migration'!$A$10:$A$60,0), MATCH('Severity Projections - AC'!$A19, 'Net migration'!$J$7:$O$7,0))</f>
        <v>910645.16970937094</v>
      </c>
      <c r="AF19" s="89">
        <f>AE19+INDEX('Net migration'!$J$10:$O$60, MATCH('Severity Projections - AC'!AF$1, 'Net migration'!$A$10:$A$60,0), MATCH('Severity Projections - AC'!$A19, 'Net migration'!$J$7:$O$7,0))</f>
        <v>911578.03108471341</v>
      </c>
      <c r="AG19" s="89">
        <f>AF19+INDEX('Net migration'!$J$10:$O$60, MATCH('Severity Projections - AC'!AG$1, 'Net migration'!$A$10:$A$60,0), MATCH('Severity Projections - AC'!$A19, 'Net migration'!$J$7:$O$7,0))</f>
        <v>912507.32914250263</v>
      </c>
      <c r="AH19" s="89">
        <f>AG19+INDEX('Net migration'!$J$10:$O$60, MATCH('Severity Projections - AC'!AH$1, 'Net migration'!$A$10:$A$60,0), MATCH('Severity Projections - AC'!$A19, 'Net migration'!$J$7:$O$7,0))</f>
        <v>913433.07824550103</v>
      </c>
      <c r="AI19" s="89">
        <f>AH19+INDEX('Net migration'!$J$10:$O$60, MATCH('Severity Projections - AC'!AI$1, 'Net migration'!$A$10:$A$60,0), MATCH('Severity Projections - AC'!$A19, 'Net migration'!$J$7:$O$7,0))</f>
        <v>914355.29269488575</v>
      </c>
      <c r="AJ19" s="89">
        <f>AI19+INDEX('Net migration'!$J$10:$O$60, MATCH('Severity Projections - AC'!AJ$1, 'Net migration'!$A$10:$A$60,0), MATCH('Severity Projections - AC'!$A19, 'Net migration'!$J$7:$O$7,0))</f>
        <v>915273.98673053226</v>
      </c>
      <c r="AK19" s="89">
        <f>AJ19+INDEX('Net migration'!$J$10:$O$60, MATCH('Severity Projections - AC'!AK$1, 'Net migration'!$A$10:$A$60,0), MATCH('Severity Projections - AC'!$A19, 'Net migration'!$J$7:$O$7,0))</f>
        <v>916189.17453129624</v>
      </c>
      <c r="AL19" s="89">
        <f>AK19+INDEX('Net migration'!$J$10:$O$60, MATCH('Severity Projections - AC'!AL$1, 'Net migration'!$A$10:$A$60,0), MATCH('Severity Projections - AC'!$A19, 'Net migration'!$J$7:$O$7,0))</f>
        <v>917100.87021529477</v>
      </c>
      <c r="AM19" s="89">
        <f>AL19+INDEX('Net migration'!$J$10:$O$60, MATCH('Severity Projections - AC'!AM$1, 'Net migration'!$A$10:$A$60,0), MATCH('Severity Projections - AC'!$A19, 'Net migration'!$J$7:$O$7,0))</f>
        <v>918009.08784018515</v>
      </c>
      <c r="AN19" s="89">
        <f>AM19+INDEX('Net migration'!$J$10:$O$60, MATCH('Severity Projections - AC'!AN$1, 'Net migration'!$A$10:$A$60,0), MATCH('Severity Projections - AC'!$A19, 'Net migration'!$J$7:$O$7,0))</f>
        <v>918913.84140344325</v>
      </c>
      <c r="AO19" s="89">
        <f>AN19+INDEX('Net migration'!$J$10:$O$60, MATCH('Severity Projections - AC'!AO$1, 'Net migration'!$A$10:$A$60,0), MATCH('Severity Projections - AC'!$A19, 'Net migration'!$J$7:$O$7,0))</f>
        <v>919815.1448426398</v>
      </c>
      <c r="AP19" s="89">
        <f>AO19+INDEX('Net migration'!$J$10:$O$60, MATCH('Severity Projections - AC'!AP$1, 'Net migration'!$A$10:$A$60,0), MATCH('Severity Projections - AC'!$A19, 'Net migration'!$J$7:$O$7,0))</f>
        <v>920713.01203571586</v>
      </c>
      <c r="AQ19" s="89">
        <f>AP19+INDEX('Net migration'!$J$10:$O$60, MATCH('Severity Projections - AC'!AQ$1, 'Net migration'!$A$10:$A$60,0), MATCH('Severity Projections - AC'!$A19, 'Net migration'!$J$7:$O$7,0))</f>
        <v>921607.4568012564</v>
      </c>
      <c r="AR19" s="89">
        <f>AQ19+INDEX('Net migration'!$J$10:$O$60, MATCH('Severity Projections - AC'!AR$1, 'Net migration'!$A$10:$A$60,0), MATCH('Severity Projections - AC'!$A19, 'Net migration'!$J$7:$O$7,0))</f>
        <v>922498.49289876281</v>
      </c>
      <c r="AS19" s="89">
        <f>AR19+INDEX('Net migration'!$J$10:$O$60, MATCH('Severity Projections - AC'!AS$1, 'Net migration'!$A$10:$A$60,0), MATCH('Severity Projections - AC'!$A19, 'Net migration'!$J$7:$O$7,0))</f>
        <v>923386.13402892405</v>
      </c>
      <c r="AT19" s="89">
        <f>AS19+INDEX('Net migration'!$J$10:$O$60, MATCH('Severity Projections - AC'!AT$1, 'Net migration'!$A$10:$A$60,0), MATCH('Severity Projections - AC'!$A19, 'Net migration'!$J$7:$O$7,0))</f>
        <v>924270.3938338866</v>
      </c>
      <c r="AU19" s="89">
        <f>AT19+INDEX('Net migration'!$J$10:$O$60, MATCH('Severity Projections - AC'!AU$1, 'Net migration'!$A$10:$A$60,0), MATCH('Severity Projections - AC'!$A19, 'Net migration'!$J$7:$O$7,0))</f>
        <v>925151.2858975227</v>
      </c>
      <c r="AV19" s="89">
        <f>AU19+INDEX('Net migration'!$J$10:$O$60, MATCH('Severity Projections - AC'!AV$1, 'Net migration'!$A$10:$A$60,0), MATCH('Severity Projections - AC'!$A19, 'Net migration'!$J$7:$O$7,0))</f>
        <v>926028.82374569739</v>
      </c>
      <c r="AW19" s="89">
        <f>AV19+INDEX('Net migration'!$J$10:$O$60, MATCH('Severity Projections - AC'!AW$1, 'Net migration'!$A$10:$A$60,0), MATCH('Severity Projections - AC'!$A19, 'Net migration'!$J$7:$O$7,0))</f>
        <v>926903.0208465344</v>
      </c>
      <c r="AX19" s="89">
        <f>AW19+INDEX('Net migration'!$J$10:$O$60, MATCH('Severity Projections - AC'!AX$1, 'Net migration'!$A$10:$A$60,0), MATCH('Severity Projections - AC'!$A19, 'Net migration'!$J$7:$O$7,0))</f>
        <v>927773.89061068068</v>
      </c>
      <c r="AY19" s="89">
        <f>AX19+INDEX('Net migration'!$J$10:$O$60, MATCH('Severity Projections - AC'!AY$1, 'Net migration'!$A$10:$A$60,0), MATCH('Severity Projections - AC'!$A19, 'Net migration'!$J$7:$O$7,0))</f>
        <v>928641.44639156945</v>
      </c>
      <c r="AZ19" s="89">
        <f>AY19+INDEX('Net migration'!$J$10:$O$60, MATCH('Severity Projections - AC'!AZ$1, 'Net migration'!$A$10:$A$60,0), MATCH('Severity Projections - AC'!$A19, 'Net migration'!$J$7:$O$7,0))</f>
        <v>929505.70148568216</v>
      </c>
      <c r="BA19" s="89">
        <f>AZ19+INDEX('Net migration'!$J$10:$O$60, MATCH('Severity Projections - AC'!BA$1, 'Net migration'!$A$10:$A$60,0), MATCH('Severity Projections - AC'!$A19, 'Net migration'!$J$7:$O$7,0))</f>
        <v>930366.66913280881</v>
      </c>
      <c r="BB19" s="89">
        <f>BA19+INDEX('Net migration'!$J$10:$O$60, MATCH('Severity Projections - AC'!BB$1, 'Net migration'!$A$10:$A$60,0), MATCH('Severity Projections - AC'!$A19, 'Net migration'!$J$7:$O$7,0))</f>
        <v>931224.36251630762</v>
      </c>
      <c r="BC19" s="89">
        <f>BB19+INDEX('Net migration'!$J$10:$O$60, MATCH('Severity Projections - AC'!BC$1, 'Net migration'!$A$10:$A$60,0), MATCH('Severity Projections - AC'!$A19, 'Net migration'!$J$7:$O$7,0))</f>
        <v>932078.79476336262</v>
      </c>
      <c r="BD19" s="89">
        <f>BC19+INDEX('Net migration'!$J$10:$O$60, MATCH('Severity Projections - AC'!BD$1, 'Net migration'!$A$10:$A$60,0), MATCH('Severity Projections - AC'!$A19, 'Net migration'!$J$7:$O$7,0))</f>
        <v>932929.97894524073</v>
      </c>
    </row>
    <row r="20" spans="1:65">
      <c r="A20" s="1"/>
      <c r="B20" s="1"/>
      <c r="C20" s="1"/>
      <c r="D20" s="1"/>
      <c r="E20" s="171"/>
    </row>
    <row r="21" spans="1:65">
      <c r="A21" s="1" t="s">
        <v>36</v>
      </c>
      <c r="B21" s="1" t="s">
        <v>88</v>
      </c>
      <c r="E21" s="4" t="s">
        <v>242</v>
      </c>
      <c r="F21">
        <v>2020</v>
      </c>
      <c r="G21">
        <v>2021</v>
      </c>
      <c r="H21">
        <v>2022</v>
      </c>
      <c r="I21">
        <v>2023</v>
      </c>
      <c r="J21">
        <v>2024</v>
      </c>
      <c r="K21">
        <v>2025</v>
      </c>
      <c r="L21">
        <v>2026</v>
      </c>
      <c r="M21">
        <v>2027</v>
      </c>
      <c r="N21">
        <v>2028</v>
      </c>
      <c r="O21">
        <v>2029</v>
      </c>
      <c r="P21">
        <v>2030</v>
      </c>
      <c r="Q21">
        <v>2031</v>
      </c>
      <c r="R21">
        <v>2032</v>
      </c>
      <c r="S21">
        <v>2033</v>
      </c>
      <c r="T21">
        <v>2034</v>
      </c>
      <c r="U21">
        <v>2035</v>
      </c>
      <c r="V21">
        <v>2036</v>
      </c>
      <c r="W21">
        <v>2037</v>
      </c>
      <c r="X21">
        <v>2038</v>
      </c>
      <c r="Y21">
        <v>2039</v>
      </c>
      <c r="Z21">
        <v>2040</v>
      </c>
      <c r="AA21">
        <v>2041</v>
      </c>
      <c r="AB21">
        <v>2042</v>
      </c>
      <c r="AC21">
        <v>2043</v>
      </c>
      <c r="AD21">
        <v>2044</v>
      </c>
      <c r="AE21">
        <v>2045</v>
      </c>
      <c r="AF21">
        <v>2046</v>
      </c>
      <c r="AG21">
        <v>2047</v>
      </c>
      <c r="AH21">
        <v>2048</v>
      </c>
      <c r="AI21">
        <v>2049</v>
      </c>
      <c r="AJ21">
        <v>2050</v>
      </c>
      <c r="AK21">
        <v>2051</v>
      </c>
      <c r="AL21">
        <v>2052</v>
      </c>
      <c r="AM21">
        <v>2053</v>
      </c>
      <c r="AN21">
        <v>2054</v>
      </c>
      <c r="AO21">
        <v>2055</v>
      </c>
      <c r="AP21">
        <v>2056</v>
      </c>
      <c r="AQ21">
        <v>2057</v>
      </c>
      <c r="AR21">
        <v>2058</v>
      </c>
      <c r="AS21">
        <v>2059</v>
      </c>
      <c r="AT21">
        <v>2060</v>
      </c>
      <c r="AU21">
        <v>2061</v>
      </c>
      <c r="AV21">
        <v>2062</v>
      </c>
      <c r="AW21">
        <v>2063</v>
      </c>
      <c r="AX21">
        <v>2064</v>
      </c>
      <c r="AY21">
        <v>2065</v>
      </c>
      <c r="AZ21">
        <v>2066</v>
      </c>
      <c r="BA21">
        <v>2067</v>
      </c>
      <c r="BB21">
        <v>2068</v>
      </c>
      <c r="BC21">
        <v>2069</v>
      </c>
      <c r="BD21">
        <v>2070</v>
      </c>
    </row>
    <row r="22" spans="1:65" ht="15">
      <c r="A22" s="1">
        <v>1</v>
      </c>
      <c r="B22" s="1" t="s">
        <v>41</v>
      </c>
      <c r="C22" s="172"/>
      <c r="D22" s="1"/>
      <c r="E22" s="206"/>
      <c r="F22" s="207">
        <f t="shared" ref="F22:F39" si="0">F2</f>
        <v>1523475.5446381918</v>
      </c>
      <c r="G22" s="207" cm="1">
        <f t="array" ref="G22">G2*(1+inflation)^(G$21-$F$21)</f>
        <v>1562366.1856620719</v>
      </c>
      <c r="H22" s="207" cm="1">
        <f t="array" ref="H22">H2*(1+inflation)^(H$21-$F$21)</f>
        <v>1590637.6992983904</v>
      </c>
      <c r="I22" s="207" cm="1">
        <f t="array" ref="I22">I2*(1+inflation)^(I$21-$F$21)</f>
        <v>1619434.4917562788</v>
      </c>
      <c r="J22" s="207" cm="1">
        <f t="array" ref="J22">J2*(1+inflation)^(J$21-$F$21)</f>
        <v>1648766.5401774424</v>
      </c>
      <c r="K22" s="207" cm="1">
        <f t="array" ref="K22">K2*(1+inflation)^(K$21-$F$21)</f>
        <v>1678644.0143727653</v>
      </c>
      <c r="L22" s="207" cm="1">
        <f t="array" ref="L22">L2*(1+inflation)^(L$21-$F$21)</f>
        <v>1710178.6527007073</v>
      </c>
      <c r="M22" s="207" cm="1">
        <f t="array" ref="M22">M2*(1+inflation)^(M$21-$F$21)</f>
        <v>1742313.3105489579</v>
      </c>
      <c r="N22" s="207" cm="1">
        <f t="array" ref="N22">N2*(1+inflation)^(N$21-$F$21)</f>
        <v>1775059.5264556906</v>
      </c>
      <c r="O22" s="207" cm="1">
        <f t="array" ref="O22">O2*(1+inflation)^(O$21-$F$21)</f>
        <v>1808429.0627658637</v>
      </c>
      <c r="P22" s="207" cm="1">
        <f t="array" ref="P22">P2*(1+inflation)^(P$21-$F$21)</f>
        <v>1842433.9100021296</v>
      </c>
      <c r="Q22" s="207" cm="1">
        <f t="array" ref="Q22">Q2*(1+inflation)^(Q$21-$F$21)</f>
        <v>1877086.2913215631</v>
      </c>
      <c r="R22" s="207" cm="1">
        <f t="array" ref="R22">R2*(1+inflation)^(R$21-$F$21)</f>
        <v>1912398.667059907</v>
      </c>
      <c r="S22" s="207" cm="1">
        <f t="array" ref="S22">S2*(1+inflation)^(S$21-$F$21)</f>
        <v>1948383.7393650585</v>
      </c>
      <c r="T22" s="207" cm="1">
        <f t="array" ref="T22">T2*(1+inflation)^(T$21-$F$21)</f>
        <v>1985054.4569215577</v>
      </c>
      <c r="U22" s="207" cm="1">
        <f t="array" ref="U22">U2*(1+inflation)^(U$21-$F$21)</f>
        <v>2022424.0197678714</v>
      </c>
      <c r="V22" s="207" cm="1">
        <f t="array" ref="V22">V2*(1+inflation)^(V$21-$F$21)</f>
        <v>2060505.8842083064</v>
      </c>
      <c r="W22" s="207" cm="1">
        <f t="array" ref="W22">W2*(1+inflation)^(W$21-$F$21)</f>
        <v>2099313.7678214093</v>
      </c>
      <c r="X22" s="207" cm="1">
        <f t="array" ref="X22">X2*(1+inflation)^(X$21-$F$21)</f>
        <v>2138861.6545667676</v>
      </c>
      <c r="Y22" s="207" cm="1">
        <f t="array" ref="Y22">Y2*(1+inflation)^(Y$21-$F$21)</f>
        <v>2179163.7999921464</v>
      </c>
      <c r="Z22" s="207" cm="1">
        <f t="array" ref="Z22">Z2*(1+inflation)^(Z$21-$F$21)</f>
        <v>2220234.7365429397</v>
      </c>
      <c r="AA22" s="207" cm="1">
        <f t="array" ref="AA22">AA2*(1+inflation)^(AA$21-$F$21)</f>
        <v>2262089.2789759575</v>
      </c>
      <c r="AB22" s="207" cm="1">
        <f t="array" ref="AB22">AB2*(1+inflation)^(AB$21-$F$21)</f>
        <v>2304742.5298796082</v>
      </c>
      <c r="AC22" s="207" cm="1">
        <f t="array" ref="AC22">AC2*(1+inflation)^(AC$21-$F$21)</f>
        <v>2348209.8853025706</v>
      </c>
      <c r="AD22" s="207" cm="1">
        <f t="array" ref="AD22">AD2*(1+inflation)^(AD$21-$F$21)</f>
        <v>2392507.0404931013</v>
      </c>
      <c r="AE22" s="207" cm="1">
        <f t="array" ref="AE22">AE2*(1+inflation)^(AE$21-$F$21)</f>
        <v>2437649.9957511555</v>
      </c>
      <c r="AF22" s="207" cm="1">
        <f t="array" ref="AF22">AF2*(1+inflation)^(AF$21-$F$21)</f>
        <v>2483655.0623955564</v>
      </c>
      <c r="AG22" s="207" cm="1">
        <f t="array" ref="AG22">AG2*(1+inflation)^(AG$21-$F$21)</f>
        <v>2530538.8688484705</v>
      </c>
      <c r="AH22" s="207" cm="1">
        <f t="array" ref="AH22">AH2*(1+inflation)^(AH$21-$F$21)</f>
        <v>2578318.3668395211</v>
      </c>
      <c r="AI22" s="207" cm="1">
        <f t="array" ref="AI22">AI2*(1+inflation)^(AI$21-$F$21)</f>
        <v>2627010.8377318792</v>
      </c>
      <c r="AJ22" s="207" cm="1">
        <f t="array" ref="AJ22">AJ2*(1+inflation)^(AJ$21-$F$21)</f>
        <v>2676633.8989727646</v>
      </c>
      <c r="AK22" s="207" cm="1">
        <f t="array" ref="AK22">AK2*(1+inflation)^(AK$21-$F$21)</f>
        <v>2727205.5106707928</v>
      </c>
      <c r="AL22" s="207" cm="1">
        <f t="array" ref="AL22">AL2*(1+inflation)^(AL$21-$F$21)</f>
        <v>2778743.9823026829</v>
      </c>
      <c r="AM22" s="207" cm="1">
        <f t="array" ref="AM22">AM2*(1+inflation)^(AM$21-$F$21)</f>
        <v>2831267.9795518736</v>
      </c>
      <c r="AN22" s="207" cm="1">
        <f t="array" ref="AN22">AN2*(1+inflation)^(AN$21-$F$21)</f>
        <v>2884796.5312816603</v>
      </c>
      <c r="AO22" s="207" cm="1">
        <f t="array" ref="AO22">AO2*(1+inflation)^(AO$21-$F$21)</f>
        <v>2939349.0366455009</v>
      </c>
      <c r="AP22" s="207" cm="1">
        <f t="array" ref="AP22">AP2*(1+inflation)^(AP$21-$F$21)</f>
        <v>2994945.2723372024</v>
      </c>
      <c r="AQ22" s="207" cm="1">
        <f t="array" ref="AQ22">AQ2*(1+inflation)^(AQ$21-$F$21)</f>
        <v>3051605.3999837502</v>
      </c>
      <c r="AR22" s="207" cm="1">
        <f t="array" ref="AR22">AR2*(1+inflation)^(AR$21-$F$21)</f>
        <v>3109349.973683598</v>
      </c>
      <c r="AS22" s="207" cm="1">
        <f t="array" ref="AS22">AS2*(1+inflation)^(AS$21-$F$21)</f>
        <v>3168199.9476932855</v>
      </c>
      <c r="AT22" s="207" cm="1">
        <f t="array" ref="AT22">AT2*(1+inflation)^(AT$21-$F$21)</f>
        <v>3228176.6842653328</v>
      </c>
      <c r="AU22" s="207" cm="1">
        <f t="array" ref="AU22">AU2*(1+inflation)^(AU$21-$F$21)</f>
        <v>3289301.9616403575</v>
      </c>
      <c r="AV22" s="207" cm="1">
        <f t="array" ref="AV22">AV2*(1+inflation)^(AV$21-$F$21)</f>
        <v>3351597.9821965173</v>
      </c>
      <c r="AW22" s="207" cm="1">
        <f t="array" ref="AW22">AW2*(1+inflation)^(AW$21-$F$21)</f>
        <v>3415087.3807593365</v>
      </c>
      <c r="AX22" s="207" cm="1">
        <f t="array" ref="AX22">AX2*(1+inflation)^(AX$21-$F$21)</f>
        <v>3479793.2330751144</v>
      </c>
      <c r="AY22" s="207" cm="1">
        <f t="array" ref="AY22">AY2*(1+inflation)^(AY$21-$F$21)</f>
        <v>3545739.0644511278</v>
      </c>
      <c r="AZ22" s="207" cm="1">
        <f t="array" ref="AZ22">AZ2*(1+inflation)^(AZ$21-$F$21)</f>
        <v>3612948.8585659475</v>
      </c>
      <c r="BA22" s="207" cm="1">
        <f t="array" ref="BA22">BA2*(1+inflation)^(BA$21-$F$21)</f>
        <v>3681447.0664531975</v>
      </c>
      <c r="BB22" s="207" cm="1">
        <f t="array" ref="BB22">BB2*(1+inflation)^(BB$21-$F$21)</f>
        <v>3751258.6156622204</v>
      </c>
      <c r="BC22" s="207" cm="1">
        <f t="array" ref="BC22">BC2*(1+inflation)^(BC$21-$F$21)</f>
        <v>3822408.9195991014</v>
      </c>
      <c r="BD22" s="207" cm="1">
        <f t="array" ref="BD22">BD2*(1+inflation)^(BD$21-$F$21)</f>
        <v>3894923.8870516662</v>
      </c>
      <c r="BE22" s="206"/>
      <c r="BF22" s="206"/>
      <c r="BG22" s="206"/>
      <c r="BH22" s="206"/>
      <c r="BI22" s="206"/>
      <c r="BJ22" s="206"/>
      <c r="BK22" s="206"/>
      <c r="BL22" s="206"/>
      <c r="BM22" s="206"/>
    </row>
    <row r="23" spans="1:65" ht="15">
      <c r="A23" s="1">
        <v>1</v>
      </c>
      <c r="B23" s="1" t="s">
        <v>98</v>
      </c>
      <c r="C23" s="172"/>
      <c r="D23" s="1"/>
      <c r="E23" s="206"/>
      <c r="F23" s="207">
        <f t="shared" si="0"/>
        <v>1523475.5446381918</v>
      </c>
      <c r="G23" s="207" cm="1">
        <f t="array" ref="G23">G3*(1+inflation)^(G$21-$F$21)</f>
        <v>1562366.1856620719</v>
      </c>
      <c r="H23" s="207" cm="1">
        <f t="array" ref="H23">H3*(1+inflation)^(H$21-$F$21)</f>
        <v>1590637.6992983904</v>
      </c>
      <c r="I23" s="207" cm="1">
        <f t="array" ref="I23">I3*(1+inflation)^(I$21-$F$21)</f>
        <v>1619434.4917562788</v>
      </c>
      <c r="J23" s="207" cm="1">
        <f t="array" ref="J23">J3*(1+inflation)^(J$21-$F$21)</f>
        <v>1648766.5401774424</v>
      </c>
      <c r="K23" s="207" cm="1">
        <f t="array" ref="K23">K3*(1+inflation)^(K$21-$F$21)</f>
        <v>1678644.0143727653</v>
      </c>
      <c r="L23" s="207" cm="1">
        <f t="array" ref="L23">L3*(1+inflation)^(L$21-$F$21)</f>
        <v>1710178.6527007073</v>
      </c>
      <c r="M23" s="207" cm="1">
        <f t="array" ref="M23">M3*(1+inflation)^(M$21-$F$21)</f>
        <v>1742313.3105489579</v>
      </c>
      <c r="N23" s="207" cm="1">
        <f t="array" ref="N23">N3*(1+inflation)^(N$21-$F$21)</f>
        <v>1775059.5264556906</v>
      </c>
      <c r="O23" s="207" cm="1">
        <f t="array" ref="O23">O3*(1+inflation)^(O$21-$F$21)</f>
        <v>1808429.0627658637</v>
      </c>
      <c r="P23" s="207" cm="1">
        <f t="array" ref="P23">P3*(1+inflation)^(P$21-$F$21)</f>
        <v>1842433.9100021296</v>
      </c>
      <c r="Q23" s="207" cm="1">
        <f t="array" ref="Q23">Q3*(1+inflation)^(Q$21-$F$21)</f>
        <v>1877086.2913215631</v>
      </c>
      <c r="R23" s="207" cm="1">
        <f t="array" ref="R23">R3*(1+inflation)^(R$21-$F$21)</f>
        <v>1912398.667059907</v>
      </c>
      <c r="S23" s="207" cm="1">
        <f t="array" ref="S23">S3*(1+inflation)^(S$21-$F$21)</f>
        <v>1948383.7393650585</v>
      </c>
      <c r="T23" s="207" cm="1">
        <f t="array" ref="T23">T3*(1+inflation)^(T$21-$F$21)</f>
        <v>1985054.4569215577</v>
      </c>
      <c r="U23" s="207" cm="1">
        <f t="array" ref="U23">U3*(1+inflation)^(U$21-$F$21)</f>
        <v>2022424.0197678714</v>
      </c>
      <c r="V23" s="207" cm="1">
        <f t="array" ref="V23">V3*(1+inflation)^(V$21-$F$21)</f>
        <v>2060505.8842083064</v>
      </c>
      <c r="W23" s="207" cm="1">
        <f t="array" ref="W23">W3*(1+inflation)^(W$21-$F$21)</f>
        <v>2099313.7678214093</v>
      </c>
      <c r="X23" s="207" cm="1">
        <f t="array" ref="X23">X3*(1+inflation)^(X$21-$F$21)</f>
        <v>2138861.6545667676</v>
      </c>
      <c r="Y23" s="207" cm="1">
        <f t="array" ref="Y23">Y3*(1+inflation)^(Y$21-$F$21)</f>
        <v>2179163.7999921464</v>
      </c>
      <c r="Z23" s="207" cm="1">
        <f t="array" ref="Z23">Z3*(1+inflation)^(Z$21-$F$21)</f>
        <v>2220234.7365429397</v>
      </c>
      <c r="AA23" s="207" cm="1">
        <f t="array" ref="AA23">AA3*(1+inflation)^(AA$21-$F$21)</f>
        <v>2262089.2789759575</v>
      </c>
      <c r="AB23" s="207" cm="1">
        <f t="array" ref="AB23">AB3*(1+inflation)^(AB$21-$F$21)</f>
        <v>2304742.5298796082</v>
      </c>
      <c r="AC23" s="207" cm="1">
        <f t="array" ref="AC23">AC3*(1+inflation)^(AC$21-$F$21)</f>
        <v>2348209.8853025706</v>
      </c>
      <c r="AD23" s="207" cm="1">
        <f t="array" ref="AD23">AD3*(1+inflation)^(AD$21-$F$21)</f>
        <v>2392507.0404931013</v>
      </c>
      <c r="AE23" s="207" cm="1">
        <f t="array" ref="AE23">AE3*(1+inflation)^(AE$21-$F$21)</f>
        <v>2437649.9957511555</v>
      </c>
      <c r="AF23" s="207" cm="1">
        <f t="array" ref="AF23">AF3*(1+inflation)^(AF$21-$F$21)</f>
        <v>2483655.0623955564</v>
      </c>
      <c r="AG23" s="207" cm="1">
        <f t="array" ref="AG23">AG3*(1+inflation)^(AG$21-$F$21)</f>
        <v>2530538.8688484705</v>
      </c>
      <c r="AH23" s="207" cm="1">
        <f t="array" ref="AH23">AH3*(1+inflation)^(AH$21-$F$21)</f>
        <v>2578318.3668395211</v>
      </c>
      <c r="AI23" s="207" cm="1">
        <f t="array" ref="AI23">AI3*(1+inflation)^(AI$21-$F$21)</f>
        <v>2627010.8377318792</v>
      </c>
      <c r="AJ23" s="207" cm="1">
        <f t="array" ref="AJ23">AJ3*(1+inflation)^(AJ$21-$F$21)</f>
        <v>2676633.8989727646</v>
      </c>
      <c r="AK23" s="207" cm="1">
        <f t="array" ref="AK23">AK3*(1+inflation)^(AK$21-$F$21)</f>
        <v>2727205.5106707928</v>
      </c>
      <c r="AL23" s="207" cm="1">
        <f t="array" ref="AL23">AL3*(1+inflation)^(AL$21-$F$21)</f>
        <v>2778743.9823026829</v>
      </c>
      <c r="AM23" s="207" cm="1">
        <f t="array" ref="AM23">AM3*(1+inflation)^(AM$21-$F$21)</f>
        <v>2831267.9795518736</v>
      </c>
      <c r="AN23" s="207" cm="1">
        <f t="array" ref="AN23">AN3*(1+inflation)^(AN$21-$F$21)</f>
        <v>2884796.5312816603</v>
      </c>
      <c r="AO23" s="207" cm="1">
        <f t="array" ref="AO23">AO3*(1+inflation)^(AO$21-$F$21)</f>
        <v>2939349.0366455009</v>
      </c>
      <c r="AP23" s="207" cm="1">
        <f t="array" ref="AP23">AP3*(1+inflation)^(AP$21-$F$21)</f>
        <v>2994945.2723372024</v>
      </c>
      <c r="AQ23" s="207" cm="1">
        <f t="array" ref="AQ23">AQ3*(1+inflation)^(AQ$21-$F$21)</f>
        <v>3051605.3999837502</v>
      </c>
      <c r="AR23" s="207" cm="1">
        <f t="array" ref="AR23">AR3*(1+inflation)^(AR$21-$F$21)</f>
        <v>3109349.973683598</v>
      </c>
      <c r="AS23" s="207" cm="1">
        <f t="array" ref="AS23">AS3*(1+inflation)^(AS$21-$F$21)</f>
        <v>3168199.9476932855</v>
      </c>
      <c r="AT23" s="207" cm="1">
        <f t="array" ref="AT23">AT3*(1+inflation)^(AT$21-$F$21)</f>
        <v>3228176.6842653328</v>
      </c>
      <c r="AU23" s="207" cm="1">
        <f t="array" ref="AU23">AU3*(1+inflation)^(AU$21-$F$21)</f>
        <v>3289301.9616403575</v>
      </c>
      <c r="AV23" s="207" cm="1">
        <f t="array" ref="AV23">AV3*(1+inflation)^(AV$21-$F$21)</f>
        <v>3351597.9821965173</v>
      </c>
      <c r="AW23" s="207" cm="1">
        <f t="array" ref="AW23">AW3*(1+inflation)^(AW$21-$F$21)</f>
        <v>3415087.3807593365</v>
      </c>
      <c r="AX23" s="207" cm="1">
        <f t="array" ref="AX23">AX3*(1+inflation)^(AX$21-$F$21)</f>
        <v>3479793.2330751144</v>
      </c>
      <c r="AY23" s="207" cm="1">
        <f t="array" ref="AY23">AY3*(1+inflation)^(AY$21-$F$21)</f>
        <v>3545739.0644511278</v>
      </c>
      <c r="AZ23" s="207" cm="1">
        <f t="array" ref="AZ23">AZ3*(1+inflation)^(AZ$21-$F$21)</f>
        <v>3612948.8585659475</v>
      </c>
      <c r="BA23" s="207" cm="1">
        <f t="array" ref="BA23">BA3*(1+inflation)^(BA$21-$F$21)</f>
        <v>3681447.0664531975</v>
      </c>
      <c r="BB23" s="207" cm="1">
        <f t="array" ref="BB23">BB3*(1+inflation)^(BB$21-$F$21)</f>
        <v>3751258.6156622204</v>
      </c>
      <c r="BC23" s="207" cm="1">
        <f t="array" ref="BC23">BC3*(1+inflation)^(BC$21-$F$21)</f>
        <v>3822408.9195991014</v>
      </c>
      <c r="BD23" s="207" cm="1">
        <f t="array" ref="BD23">BD3*(1+inflation)^(BD$21-$F$21)</f>
        <v>3894923.8870516662</v>
      </c>
      <c r="BE23" s="206"/>
      <c r="BF23" s="206"/>
      <c r="BG23" s="206"/>
      <c r="BH23" s="206"/>
      <c r="BI23" s="206"/>
      <c r="BJ23" s="206"/>
      <c r="BK23" s="206"/>
      <c r="BL23" s="206"/>
      <c r="BM23" s="206"/>
    </row>
    <row r="24" spans="1:65" ht="15">
      <c r="A24" s="1">
        <v>1</v>
      </c>
      <c r="B24" s="1" t="s">
        <v>39</v>
      </c>
      <c r="C24" s="172"/>
      <c r="D24" s="1"/>
      <c r="E24" s="206"/>
      <c r="F24" s="207">
        <f t="shared" si="0"/>
        <v>1523475.5446381918</v>
      </c>
      <c r="G24" s="207" cm="1">
        <f t="array" ref="G24">G4*(1+inflation)^(G$21-$F$21)</f>
        <v>1562366.1856620719</v>
      </c>
      <c r="H24" s="207" cm="1">
        <f t="array" ref="H24">H4*(1+inflation)^(H$21-$F$21)</f>
        <v>1590637.6992983904</v>
      </c>
      <c r="I24" s="207" cm="1">
        <f t="array" ref="I24">I4*(1+inflation)^(I$21-$F$21)</f>
        <v>1619434.4917562788</v>
      </c>
      <c r="J24" s="207" cm="1">
        <f t="array" ref="J24">J4*(1+inflation)^(J$21-$F$21)</f>
        <v>1648766.5401774424</v>
      </c>
      <c r="K24" s="207" cm="1">
        <f t="array" ref="K24">K4*(1+inflation)^(K$21-$F$21)</f>
        <v>1678644.0143727653</v>
      </c>
      <c r="L24" s="207" cm="1">
        <f t="array" ref="L24">L4*(1+inflation)^(L$21-$F$21)</f>
        <v>1710178.6527007073</v>
      </c>
      <c r="M24" s="207" cm="1">
        <f t="array" ref="M24">M4*(1+inflation)^(M$21-$F$21)</f>
        <v>1742313.3105489579</v>
      </c>
      <c r="N24" s="207" cm="1">
        <f t="array" ref="N24">N4*(1+inflation)^(N$21-$F$21)</f>
        <v>1775059.5264556906</v>
      </c>
      <c r="O24" s="207" cm="1">
        <f t="array" ref="O24">O4*(1+inflation)^(O$21-$F$21)</f>
        <v>1808429.0627658637</v>
      </c>
      <c r="P24" s="207" cm="1">
        <f t="array" ref="P24">P4*(1+inflation)^(P$21-$F$21)</f>
        <v>1842433.9100021296</v>
      </c>
      <c r="Q24" s="207" cm="1">
        <f t="array" ref="Q24">Q4*(1+inflation)^(Q$21-$F$21)</f>
        <v>1877086.2913215631</v>
      </c>
      <c r="R24" s="207" cm="1">
        <f t="array" ref="R24">R4*(1+inflation)^(R$21-$F$21)</f>
        <v>1912398.667059907</v>
      </c>
      <c r="S24" s="207" cm="1">
        <f t="array" ref="S24">S4*(1+inflation)^(S$21-$F$21)</f>
        <v>1948383.7393650585</v>
      </c>
      <c r="T24" s="207" cm="1">
        <f t="array" ref="T24">T4*(1+inflation)^(T$21-$F$21)</f>
        <v>1985054.4569215577</v>
      </c>
      <c r="U24" s="207" cm="1">
        <f t="array" ref="U24">U4*(1+inflation)^(U$21-$F$21)</f>
        <v>2022424.0197678714</v>
      </c>
      <c r="V24" s="207" cm="1">
        <f t="array" ref="V24">V4*(1+inflation)^(V$21-$F$21)</f>
        <v>2060505.8842083064</v>
      </c>
      <c r="W24" s="207" cm="1">
        <f t="array" ref="W24">W4*(1+inflation)^(W$21-$F$21)</f>
        <v>2099313.7678214093</v>
      </c>
      <c r="X24" s="207" cm="1">
        <f t="array" ref="X24">X4*(1+inflation)^(X$21-$F$21)</f>
        <v>2138861.6545667676</v>
      </c>
      <c r="Y24" s="207" cm="1">
        <f t="array" ref="Y24">Y4*(1+inflation)^(Y$21-$F$21)</f>
        <v>2179163.7999921464</v>
      </c>
      <c r="Z24" s="207" cm="1">
        <f t="array" ref="Z24">Z4*(1+inflation)^(Z$21-$F$21)</f>
        <v>2220234.7365429397</v>
      </c>
      <c r="AA24" s="207" cm="1">
        <f t="array" ref="AA24">AA4*(1+inflation)^(AA$21-$F$21)</f>
        <v>2262089.2789759575</v>
      </c>
      <c r="AB24" s="207" cm="1">
        <f t="array" ref="AB24">AB4*(1+inflation)^(AB$21-$F$21)</f>
        <v>2304742.5298796082</v>
      </c>
      <c r="AC24" s="207" cm="1">
        <f t="array" ref="AC24">AC4*(1+inflation)^(AC$21-$F$21)</f>
        <v>2348209.8853025706</v>
      </c>
      <c r="AD24" s="207" cm="1">
        <f t="array" ref="AD24">AD4*(1+inflation)^(AD$21-$F$21)</f>
        <v>2392507.0404931013</v>
      </c>
      <c r="AE24" s="207" cm="1">
        <f t="array" ref="AE24">AE4*(1+inflation)^(AE$21-$F$21)</f>
        <v>2437649.9957511555</v>
      </c>
      <c r="AF24" s="207" cm="1">
        <f t="array" ref="AF24">AF4*(1+inflation)^(AF$21-$F$21)</f>
        <v>2483655.0623955564</v>
      </c>
      <c r="AG24" s="207" cm="1">
        <f t="array" ref="AG24">AG4*(1+inflation)^(AG$21-$F$21)</f>
        <v>2530538.8688484705</v>
      </c>
      <c r="AH24" s="207" cm="1">
        <f t="array" ref="AH24">AH4*(1+inflation)^(AH$21-$F$21)</f>
        <v>2578318.3668395211</v>
      </c>
      <c r="AI24" s="207" cm="1">
        <f t="array" ref="AI24">AI4*(1+inflation)^(AI$21-$F$21)</f>
        <v>2627010.8377318792</v>
      </c>
      <c r="AJ24" s="207" cm="1">
        <f t="array" ref="AJ24">AJ4*(1+inflation)^(AJ$21-$F$21)</f>
        <v>2676633.8989727646</v>
      </c>
      <c r="AK24" s="207" cm="1">
        <f t="array" ref="AK24">AK4*(1+inflation)^(AK$21-$F$21)</f>
        <v>2727205.5106707928</v>
      </c>
      <c r="AL24" s="207" cm="1">
        <f t="array" ref="AL24">AL4*(1+inflation)^(AL$21-$F$21)</f>
        <v>2778743.9823026829</v>
      </c>
      <c r="AM24" s="207" cm="1">
        <f t="array" ref="AM24">AM4*(1+inflation)^(AM$21-$F$21)</f>
        <v>2831267.9795518736</v>
      </c>
      <c r="AN24" s="207" cm="1">
        <f t="array" ref="AN24">AN4*(1+inflation)^(AN$21-$F$21)</f>
        <v>2884796.5312816603</v>
      </c>
      <c r="AO24" s="207" cm="1">
        <f t="array" ref="AO24">AO4*(1+inflation)^(AO$21-$F$21)</f>
        <v>2939349.0366455009</v>
      </c>
      <c r="AP24" s="207" cm="1">
        <f t="array" ref="AP24">AP4*(1+inflation)^(AP$21-$F$21)</f>
        <v>2994945.2723372024</v>
      </c>
      <c r="AQ24" s="207" cm="1">
        <f t="array" ref="AQ24">AQ4*(1+inflation)^(AQ$21-$F$21)</f>
        <v>3051605.3999837502</v>
      </c>
      <c r="AR24" s="207" cm="1">
        <f t="array" ref="AR24">AR4*(1+inflation)^(AR$21-$F$21)</f>
        <v>3109349.973683598</v>
      </c>
      <c r="AS24" s="207" cm="1">
        <f t="array" ref="AS24">AS4*(1+inflation)^(AS$21-$F$21)</f>
        <v>3168199.9476932855</v>
      </c>
      <c r="AT24" s="207" cm="1">
        <f t="array" ref="AT24">AT4*(1+inflation)^(AT$21-$F$21)</f>
        <v>3228176.6842653328</v>
      </c>
      <c r="AU24" s="207" cm="1">
        <f t="array" ref="AU24">AU4*(1+inflation)^(AU$21-$F$21)</f>
        <v>3289301.9616403575</v>
      </c>
      <c r="AV24" s="207" cm="1">
        <f t="array" ref="AV24">AV4*(1+inflation)^(AV$21-$F$21)</f>
        <v>3351597.9821965173</v>
      </c>
      <c r="AW24" s="207" cm="1">
        <f t="array" ref="AW24">AW4*(1+inflation)^(AW$21-$F$21)</f>
        <v>3415087.3807593365</v>
      </c>
      <c r="AX24" s="207" cm="1">
        <f t="array" ref="AX24">AX4*(1+inflation)^(AX$21-$F$21)</f>
        <v>3479793.2330751144</v>
      </c>
      <c r="AY24" s="207" cm="1">
        <f t="array" ref="AY24">AY4*(1+inflation)^(AY$21-$F$21)</f>
        <v>3545739.0644511278</v>
      </c>
      <c r="AZ24" s="207" cm="1">
        <f t="array" ref="AZ24">AZ4*(1+inflation)^(AZ$21-$F$21)</f>
        <v>3612948.8585659475</v>
      </c>
      <c r="BA24" s="207" cm="1">
        <f t="array" ref="BA24">BA4*(1+inflation)^(BA$21-$F$21)</f>
        <v>3681447.0664531975</v>
      </c>
      <c r="BB24" s="207" cm="1">
        <f t="array" ref="BB24">BB4*(1+inflation)^(BB$21-$F$21)</f>
        <v>3751258.6156622204</v>
      </c>
      <c r="BC24" s="207" cm="1">
        <f t="array" ref="BC24">BC4*(1+inflation)^(BC$21-$F$21)</f>
        <v>3822408.9195991014</v>
      </c>
      <c r="BD24" s="207" cm="1">
        <f t="array" ref="BD24">BD4*(1+inflation)^(BD$21-$F$21)</f>
        <v>3894923.8870516662</v>
      </c>
      <c r="BE24" s="206"/>
      <c r="BF24" s="206"/>
      <c r="BG24" s="206"/>
      <c r="BH24" s="206"/>
      <c r="BI24" s="206"/>
      <c r="BJ24" s="206"/>
      <c r="BK24" s="206"/>
      <c r="BL24" s="206"/>
      <c r="BM24" s="206"/>
    </row>
    <row r="25" spans="1:65" ht="15">
      <c r="A25" s="1">
        <v>2</v>
      </c>
      <c r="B25" s="1" t="s">
        <v>41</v>
      </c>
      <c r="C25" s="172"/>
      <c r="D25" s="1"/>
      <c r="E25" s="206"/>
      <c r="F25" s="207">
        <f t="shared" si="0"/>
        <v>1783712.6873179476</v>
      </c>
      <c r="G25" s="207" cm="1">
        <f t="array" ref="G25">G5*(1+inflation)^(G$21-$F$21)</f>
        <v>1836670.9584191036</v>
      </c>
      <c r="H25" s="207" cm="1">
        <f t="array" ref="H25">H5*(1+inflation)^(H$21-$F$21)</f>
        <v>1869397.0443605145</v>
      </c>
      <c r="I25" s="207" cm="1">
        <f t="array" ref="I25">I5*(1+inflation)^(I$21-$F$21)</f>
        <v>1902742.8178920944</v>
      </c>
      <c r="J25" s="207" cm="1">
        <f t="array" ref="J25">J5*(1+inflation)^(J$21-$F$21)</f>
        <v>1936720.3591101451</v>
      </c>
      <c r="K25" s="207" cm="1">
        <f t="array" ref="K25">K5*(1+inflation)^(K$21-$F$21)</f>
        <v>1971341.9867483692</v>
      </c>
      <c r="L25" s="207" cm="1">
        <f t="array" ref="L25">L5*(1+inflation)^(L$21-$F$21)</f>
        <v>2008672.6204346921</v>
      </c>
      <c r="M25" s="207" cm="1">
        <f t="array" ref="M25">M5*(1+inflation)^(M$21-$F$21)</f>
        <v>2046721.8578137045</v>
      </c>
      <c r="N25" s="207" cm="1">
        <f t="array" ref="N25">N5*(1+inflation)^(N$21-$F$21)</f>
        <v>2085503.6933164883</v>
      </c>
      <c r="O25" s="207" cm="1">
        <f t="array" ref="O25">O5*(1+inflation)^(O$21-$F$21)</f>
        <v>2125032.3961190581</v>
      </c>
      <c r="P25" s="207" cm="1">
        <f t="array" ref="P25">P5*(1+inflation)^(P$21-$F$21)</f>
        <v>2165322.5155664128</v>
      </c>
      <c r="Q25" s="207" cm="1">
        <f t="array" ref="Q25">Q5*(1+inflation)^(Q$21-$F$21)</f>
        <v>2206388.886704071</v>
      </c>
      <c r="R25" s="207" cm="1">
        <f t="array" ref="R25">R5*(1+inflation)^(R$21-$F$21)</f>
        <v>2248246.6359192482</v>
      </c>
      <c r="S25" s="207" cm="1">
        <f t="array" ref="S25">S5*(1+inflation)^(S$21-$F$21)</f>
        <v>2290911.1866938267</v>
      </c>
      <c r="T25" s="207" cm="1">
        <f t="array" ref="T25">T5*(1+inflation)^(T$21-$F$21)</f>
        <v>2334398.2654713667</v>
      </c>
      <c r="U25" s="207" cm="1">
        <f t="array" ref="U25">U5*(1+inflation)^(U$21-$F$21)</f>
        <v>2378723.907640405</v>
      </c>
      <c r="V25" s="207" cm="1">
        <f t="array" ref="V25">V5*(1+inflation)^(V$21-$F$21)</f>
        <v>2423904.4636363667</v>
      </c>
      <c r="W25" s="207" cm="1">
        <f t="array" ref="W25">W5*(1+inflation)^(W$21-$F$21)</f>
        <v>2469956.6051644306</v>
      </c>
      <c r="X25" s="207" cm="1">
        <f t="array" ref="X25">X5*(1+inflation)^(X$21-$F$21)</f>
        <v>2516897.331545773</v>
      </c>
      <c r="Y25" s="207" cm="1">
        <f t="array" ref="Y25">Y5*(1+inflation)^(Y$21-$F$21)</f>
        <v>2564743.9761896259</v>
      </c>
      <c r="Z25" s="207" cm="1">
        <f t="array" ref="Z25">Z5*(1+inflation)^(Z$21-$F$21)</f>
        <v>2613514.2131936527</v>
      </c>
      <c r="AA25" s="207" cm="1">
        <f t="array" ref="AA25">AA5*(1+inflation)^(AA$21-$F$21)</f>
        <v>2663226.0640751994</v>
      </c>
      <c r="AB25" s="207" cm="1">
        <f t="array" ref="AB25">AB5*(1+inflation)^(AB$21-$F$21)</f>
        <v>2713897.9046360166</v>
      </c>
      <c r="AC25" s="207" cm="1">
        <f t="array" ref="AC25">AC5*(1+inflation)^(AC$21-$F$21)</f>
        <v>2765548.4719631043</v>
      </c>
      <c r="AD25" s="207" cm="1">
        <f t="array" ref="AD25">AD5*(1+inflation)^(AD$21-$F$21)</f>
        <v>2818196.8715683934</v>
      </c>
      <c r="AE25" s="207" cm="1">
        <f t="array" ref="AE25">AE5*(1+inflation)^(AE$21-$F$21)</f>
        <v>2871862.584670011</v>
      </c>
      <c r="AF25" s="207" cm="1">
        <f t="array" ref="AF25">AF5*(1+inflation)^(AF$21-$F$21)</f>
        <v>2926565.4756179564</v>
      </c>
      <c r="AG25" s="207" cm="1">
        <f t="array" ref="AG25">AG5*(1+inflation)^(AG$21-$F$21)</f>
        <v>2982325.7994670523</v>
      </c>
      <c r="AH25" s="207" cm="1">
        <f t="array" ref="AH25">AH5*(1+inflation)^(AH$21-$F$21)</f>
        <v>3039164.2097001043</v>
      </c>
      <c r="AI25" s="207" cm="1">
        <f t="array" ref="AI25">AI5*(1+inflation)^(AI$21-$F$21)</f>
        <v>3097101.7661042409</v>
      </c>
      <c r="AJ25" s="207" cm="1">
        <f t="array" ref="AJ25">AJ5*(1+inflation)^(AJ$21-$F$21)</f>
        <v>3156159.9428035044</v>
      </c>
      <c r="AK25" s="207" cm="1">
        <f t="array" ref="AK25">AK5*(1+inflation)^(AK$21-$F$21)</f>
        <v>3216360.6364507726</v>
      </c>
      <c r="AL25" s="207" cm="1">
        <f t="array" ref="AL25">AL5*(1+inflation)^(AL$21-$F$21)</f>
        <v>3277726.1745822034</v>
      </c>
      <c r="AM25" s="207" cm="1">
        <f t="array" ref="AM25">AM5*(1+inflation)^(AM$21-$F$21)</f>
        <v>3340279.3241374083</v>
      </c>
      <c r="AN25" s="207" cm="1">
        <f t="array" ref="AN25">AN5*(1+inflation)^(AN$21-$F$21)</f>
        <v>3404043.3001486785</v>
      </c>
      <c r="AO25" s="207" cm="1">
        <f t="array" ref="AO25">AO5*(1+inflation)^(AO$21-$F$21)</f>
        <v>3469041.7746026046</v>
      </c>
      <c r="AP25" s="207" cm="1">
        <f t="array" ref="AP25">AP5*(1+inflation)^(AP$21-$F$21)</f>
        <v>3535298.8854775229</v>
      </c>
      <c r="AQ25" s="207" cm="1">
        <f t="array" ref="AQ25">AQ5*(1+inflation)^(AQ$21-$F$21)</f>
        <v>3602839.2459602915</v>
      </c>
      <c r="AR25" s="207" cm="1">
        <f t="array" ref="AR25">AR5*(1+inflation)^(AR$21-$F$21)</f>
        <v>3671687.953845954</v>
      </c>
      <c r="AS25" s="207" cm="1">
        <f t="array" ref="AS25">AS5*(1+inflation)^(AS$21-$F$21)</f>
        <v>3741870.6011239327</v>
      </c>
      <c r="AT25" s="207" cm="1">
        <f t="array" ref="AT25">AT5*(1+inflation)^(AT$21-$F$21)</f>
        <v>3813413.2837544684</v>
      </c>
      <c r="AU25" s="207" cm="1">
        <f t="array" ref="AU25">AU5*(1+inflation)^(AU$21-$F$21)</f>
        <v>3886342.6116390615</v>
      </c>
      <c r="AV25" s="207" cm="1">
        <f t="array" ref="AV25">AV5*(1+inflation)^(AV$21-$F$21)</f>
        <v>3960685.7187888213</v>
      </c>
      <c r="AW25" s="207" cm="1">
        <f t="array" ref="AW25">AW5*(1+inflation)^(AW$21-$F$21)</f>
        <v>4036470.2736946098</v>
      </c>
      <c r="AX25" s="207" cm="1">
        <f t="array" ref="AX25">AX5*(1+inflation)^(AX$21-$F$21)</f>
        <v>4113724.4899030337</v>
      </c>
      <c r="AY25" s="207" cm="1">
        <f t="array" ref="AY25">AY5*(1+inflation)^(AY$21-$F$21)</f>
        <v>4192477.1368023455</v>
      </c>
      <c r="AZ25" s="207" cm="1">
        <f t="array" ref="AZ25">AZ5*(1+inflation)^(AZ$21-$F$21)</f>
        <v>4272757.5506224651</v>
      </c>
      <c r="BA25" s="207" cm="1">
        <f t="array" ref="BA25">BA5*(1+inflation)^(BA$21-$F$21)</f>
        <v>4354595.6456533419</v>
      </c>
      <c r="BB25" s="207" cm="1">
        <f t="array" ref="BB25">BB5*(1+inflation)^(BB$21-$F$21)</f>
        <v>4438021.9256860455</v>
      </c>
      <c r="BC25" s="207" cm="1">
        <f t="array" ref="BC25">BC5*(1+inflation)^(BC$21-$F$21)</f>
        <v>4523067.4956809618</v>
      </c>
      <c r="BD25" s="207" cm="1">
        <f t="array" ref="BD25">BD5*(1+inflation)^(BD$21-$F$21)</f>
        <v>4609764.0736676687</v>
      </c>
      <c r="BE25" s="206"/>
      <c r="BF25" s="206"/>
      <c r="BG25" s="206"/>
      <c r="BH25" s="206"/>
      <c r="BI25" s="206"/>
      <c r="BJ25" s="206"/>
      <c r="BK25" s="206"/>
      <c r="BL25" s="206"/>
      <c r="BM25" s="206"/>
    </row>
    <row r="26" spans="1:65" ht="15">
      <c r="A26" s="1">
        <v>2</v>
      </c>
      <c r="B26" s="1" t="s">
        <v>98</v>
      </c>
      <c r="C26" s="172"/>
      <c r="D26" s="1"/>
      <c r="E26" s="206"/>
      <c r="F26" s="207">
        <f t="shared" si="0"/>
        <v>1783712.6873179476</v>
      </c>
      <c r="G26" s="207" cm="1">
        <f t="array" ref="G26">G6*(1+inflation)^(G$21-$F$21)</f>
        <v>1836670.9584191036</v>
      </c>
      <c r="H26" s="207" cm="1">
        <f t="array" ref="H26">H6*(1+inflation)^(H$21-$F$21)</f>
        <v>1869397.0443605145</v>
      </c>
      <c r="I26" s="207" cm="1">
        <f t="array" ref="I26">I6*(1+inflation)^(I$21-$F$21)</f>
        <v>1902742.8178920944</v>
      </c>
      <c r="J26" s="207" cm="1">
        <f t="array" ref="J26">J6*(1+inflation)^(J$21-$F$21)</f>
        <v>1936720.3591101451</v>
      </c>
      <c r="K26" s="207" cm="1">
        <f t="array" ref="K26">K6*(1+inflation)^(K$21-$F$21)</f>
        <v>1971341.9867483692</v>
      </c>
      <c r="L26" s="207" cm="1">
        <f t="array" ref="L26">L6*(1+inflation)^(L$21-$F$21)</f>
        <v>2008672.6204346921</v>
      </c>
      <c r="M26" s="207" cm="1">
        <f t="array" ref="M26">M6*(1+inflation)^(M$21-$F$21)</f>
        <v>2046721.8578137045</v>
      </c>
      <c r="N26" s="207" cm="1">
        <f t="array" ref="N26">N6*(1+inflation)^(N$21-$F$21)</f>
        <v>2085503.6933164883</v>
      </c>
      <c r="O26" s="207" cm="1">
        <f t="array" ref="O26">O6*(1+inflation)^(O$21-$F$21)</f>
        <v>2125032.3961190581</v>
      </c>
      <c r="P26" s="207" cm="1">
        <f t="array" ref="P26">P6*(1+inflation)^(P$21-$F$21)</f>
        <v>2165322.5155664128</v>
      </c>
      <c r="Q26" s="207" cm="1">
        <f t="array" ref="Q26">Q6*(1+inflation)^(Q$21-$F$21)</f>
        <v>2206388.886704071</v>
      </c>
      <c r="R26" s="207" cm="1">
        <f t="array" ref="R26">R6*(1+inflation)^(R$21-$F$21)</f>
        <v>2248246.6359192482</v>
      </c>
      <c r="S26" s="207" cm="1">
        <f t="array" ref="S26">S6*(1+inflation)^(S$21-$F$21)</f>
        <v>2290911.1866938267</v>
      </c>
      <c r="T26" s="207" cm="1">
        <f t="array" ref="T26">T6*(1+inflation)^(T$21-$F$21)</f>
        <v>2334398.2654713667</v>
      </c>
      <c r="U26" s="207" cm="1">
        <f t="array" ref="U26">U6*(1+inflation)^(U$21-$F$21)</f>
        <v>2378723.907640405</v>
      </c>
      <c r="V26" s="207" cm="1">
        <f t="array" ref="V26">V6*(1+inflation)^(V$21-$F$21)</f>
        <v>2423904.4636363667</v>
      </c>
      <c r="W26" s="207" cm="1">
        <f t="array" ref="W26">W6*(1+inflation)^(W$21-$F$21)</f>
        <v>2469956.6051644306</v>
      </c>
      <c r="X26" s="207" cm="1">
        <f t="array" ref="X26">X6*(1+inflation)^(X$21-$F$21)</f>
        <v>2516897.331545773</v>
      </c>
      <c r="Y26" s="207" cm="1">
        <f t="array" ref="Y26">Y6*(1+inflation)^(Y$21-$F$21)</f>
        <v>2564743.9761896259</v>
      </c>
      <c r="Z26" s="207" cm="1">
        <f t="array" ref="Z26">Z6*(1+inflation)^(Z$21-$F$21)</f>
        <v>2613514.2131936527</v>
      </c>
      <c r="AA26" s="207" cm="1">
        <f t="array" ref="AA26">AA6*(1+inflation)^(AA$21-$F$21)</f>
        <v>2663226.0640751994</v>
      </c>
      <c r="AB26" s="207" cm="1">
        <f t="array" ref="AB26">AB6*(1+inflation)^(AB$21-$F$21)</f>
        <v>2713897.9046360166</v>
      </c>
      <c r="AC26" s="207" cm="1">
        <f t="array" ref="AC26">AC6*(1+inflation)^(AC$21-$F$21)</f>
        <v>2765548.4719631043</v>
      </c>
      <c r="AD26" s="207" cm="1">
        <f t="array" ref="AD26">AD6*(1+inflation)^(AD$21-$F$21)</f>
        <v>2818196.8715683934</v>
      </c>
      <c r="AE26" s="207" cm="1">
        <f t="array" ref="AE26">AE6*(1+inflation)^(AE$21-$F$21)</f>
        <v>2871862.584670011</v>
      </c>
      <c r="AF26" s="207" cm="1">
        <f t="array" ref="AF26">AF6*(1+inflation)^(AF$21-$F$21)</f>
        <v>2926565.4756179564</v>
      </c>
      <c r="AG26" s="207" cm="1">
        <f t="array" ref="AG26">AG6*(1+inflation)^(AG$21-$F$21)</f>
        <v>2982325.7994670523</v>
      </c>
      <c r="AH26" s="207" cm="1">
        <f t="array" ref="AH26">AH6*(1+inflation)^(AH$21-$F$21)</f>
        <v>3039164.2097001043</v>
      </c>
      <c r="AI26" s="207" cm="1">
        <f t="array" ref="AI26">AI6*(1+inflation)^(AI$21-$F$21)</f>
        <v>3097101.7661042409</v>
      </c>
      <c r="AJ26" s="207" cm="1">
        <f t="array" ref="AJ26">AJ6*(1+inflation)^(AJ$21-$F$21)</f>
        <v>3156159.9428035044</v>
      </c>
      <c r="AK26" s="207" cm="1">
        <f t="array" ref="AK26">AK6*(1+inflation)^(AK$21-$F$21)</f>
        <v>3216360.6364507726</v>
      </c>
      <c r="AL26" s="207" cm="1">
        <f t="array" ref="AL26">AL6*(1+inflation)^(AL$21-$F$21)</f>
        <v>3277726.1745822034</v>
      </c>
      <c r="AM26" s="207" cm="1">
        <f t="array" ref="AM26">AM6*(1+inflation)^(AM$21-$F$21)</f>
        <v>3340279.3241374083</v>
      </c>
      <c r="AN26" s="207" cm="1">
        <f t="array" ref="AN26">AN6*(1+inflation)^(AN$21-$F$21)</f>
        <v>3404043.3001486785</v>
      </c>
      <c r="AO26" s="207" cm="1">
        <f t="array" ref="AO26">AO6*(1+inflation)^(AO$21-$F$21)</f>
        <v>3469041.7746026046</v>
      </c>
      <c r="AP26" s="207" cm="1">
        <f t="array" ref="AP26">AP6*(1+inflation)^(AP$21-$F$21)</f>
        <v>3535298.8854775229</v>
      </c>
      <c r="AQ26" s="207" cm="1">
        <f t="array" ref="AQ26">AQ6*(1+inflation)^(AQ$21-$F$21)</f>
        <v>3602839.2459602915</v>
      </c>
      <c r="AR26" s="207" cm="1">
        <f t="array" ref="AR26">AR6*(1+inflation)^(AR$21-$F$21)</f>
        <v>3671687.953845954</v>
      </c>
      <c r="AS26" s="207" cm="1">
        <f t="array" ref="AS26">AS6*(1+inflation)^(AS$21-$F$21)</f>
        <v>3741870.6011239327</v>
      </c>
      <c r="AT26" s="207" cm="1">
        <f t="array" ref="AT26">AT6*(1+inflation)^(AT$21-$F$21)</f>
        <v>3813413.2837544684</v>
      </c>
      <c r="AU26" s="207" cm="1">
        <f t="array" ref="AU26">AU6*(1+inflation)^(AU$21-$F$21)</f>
        <v>3886342.6116390615</v>
      </c>
      <c r="AV26" s="207" cm="1">
        <f t="array" ref="AV26">AV6*(1+inflation)^(AV$21-$F$21)</f>
        <v>3960685.7187888213</v>
      </c>
      <c r="AW26" s="207" cm="1">
        <f t="array" ref="AW26">AW6*(1+inflation)^(AW$21-$F$21)</f>
        <v>4036470.2736946098</v>
      </c>
      <c r="AX26" s="207" cm="1">
        <f t="array" ref="AX26">AX6*(1+inflation)^(AX$21-$F$21)</f>
        <v>4113724.4899030337</v>
      </c>
      <c r="AY26" s="207" cm="1">
        <f t="array" ref="AY26">AY6*(1+inflation)^(AY$21-$F$21)</f>
        <v>4192477.1368023455</v>
      </c>
      <c r="AZ26" s="207" cm="1">
        <f t="array" ref="AZ26">AZ6*(1+inflation)^(AZ$21-$F$21)</f>
        <v>4272757.5506224651</v>
      </c>
      <c r="BA26" s="207" cm="1">
        <f t="array" ref="BA26">BA6*(1+inflation)^(BA$21-$F$21)</f>
        <v>4354595.6456533419</v>
      </c>
      <c r="BB26" s="207" cm="1">
        <f t="array" ref="BB26">BB6*(1+inflation)^(BB$21-$F$21)</f>
        <v>4438021.9256860455</v>
      </c>
      <c r="BC26" s="207" cm="1">
        <f t="array" ref="BC26">BC6*(1+inflation)^(BC$21-$F$21)</f>
        <v>4523067.4956809618</v>
      </c>
      <c r="BD26" s="207" cm="1">
        <f t="array" ref="BD26">BD6*(1+inflation)^(BD$21-$F$21)</f>
        <v>4609764.0736676687</v>
      </c>
      <c r="BE26" s="206"/>
      <c r="BF26" s="206"/>
      <c r="BG26" s="206"/>
      <c r="BH26" s="206"/>
      <c r="BI26" s="206"/>
      <c r="BJ26" s="206"/>
      <c r="BK26" s="206"/>
      <c r="BL26" s="206"/>
      <c r="BM26" s="206"/>
    </row>
    <row r="27" spans="1:65" ht="15">
      <c r="A27" s="1">
        <v>2</v>
      </c>
      <c r="B27" s="1" t="s">
        <v>39</v>
      </c>
      <c r="C27" s="172"/>
      <c r="D27" s="1"/>
      <c r="E27" s="206"/>
      <c r="F27" s="207">
        <f t="shared" si="0"/>
        <v>1783712.6873179476</v>
      </c>
      <c r="G27" s="207" cm="1">
        <f t="array" ref="G27">G7*(1+inflation)^(G$21-$F$21)</f>
        <v>1836670.9584191036</v>
      </c>
      <c r="H27" s="207" cm="1">
        <f t="array" ref="H27">H7*(1+inflation)^(H$21-$F$21)</f>
        <v>1869397.0443605145</v>
      </c>
      <c r="I27" s="207" cm="1">
        <f t="array" ref="I27">I7*(1+inflation)^(I$21-$F$21)</f>
        <v>1902742.8178920944</v>
      </c>
      <c r="J27" s="207" cm="1">
        <f t="array" ref="J27">J7*(1+inflation)^(J$21-$F$21)</f>
        <v>1936720.3591101451</v>
      </c>
      <c r="K27" s="207" cm="1">
        <f t="array" ref="K27">K7*(1+inflation)^(K$21-$F$21)</f>
        <v>1971341.9867483692</v>
      </c>
      <c r="L27" s="207" cm="1">
        <f t="array" ref="L27">L7*(1+inflation)^(L$21-$F$21)</f>
        <v>2008672.6204346921</v>
      </c>
      <c r="M27" s="207" cm="1">
        <f t="array" ref="M27">M7*(1+inflation)^(M$21-$F$21)</f>
        <v>2046721.8578137045</v>
      </c>
      <c r="N27" s="207" cm="1">
        <f t="array" ref="N27">N7*(1+inflation)^(N$21-$F$21)</f>
        <v>2085503.6933164883</v>
      </c>
      <c r="O27" s="207" cm="1">
        <f t="array" ref="O27">O7*(1+inflation)^(O$21-$F$21)</f>
        <v>2125032.3961190581</v>
      </c>
      <c r="P27" s="207" cm="1">
        <f t="array" ref="P27">P7*(1+inflation)^(P$21-$F$21)</f>
        <v>2165322.5155664128</v>
      </c>
      <c r="Q27" s="207" cm="1">
        <f t="array" ref="Q27">Q7*(1+inflation)^(Q$21-$F$21)</f>
        <v>2206388.886704071</v>
      </c>
      <c r="R27" s="207" cm="1">
        <f t="array" ref="R27">R7*(1+inflation)^(R$21-$F$21)</f>
        <v>2248246.6359192482</v>
      </c>
      <c r="S27" s="207" cm="1">
        <f t="array" ref="S27">S7*(1+inflation)^(S$21-$F$21)</f>
        <v>2290911.1866938267</v>
      </c>
      <c r="T27" s="207" cm="1">
        <f t="array" ref="T27">T7*(1+inflation)^(T$21-$F$21)</f>
        <v>2334398.2654713667</v>
      </c>
      <c r="U27" s="207" cm="1">
        <f t="array" ref="U27">U7*(1+inflation)^(U$21-$F$21)</f>
        <v>2378723.907640405</v>
      </c>
      <c r="V27" s="207" cm="1">
        <f t="array" ref="V27">V7*(1+inflation)^(V$21-$F$21)</f>
        <v>2423904.4636363667</v>
      </c>
      <c r="W27" s="207" cm="1">
        <f t="array" ref="W27">W7*(1+inflation)^(W$21-$F$21)</f>
        <v>2469956.6051644306</v>
      </c>
      <c r="X27" s="207" cm="1">
        <f t="array" ref="X27">X7*(1+inflation)^(X$21-$F$21)</f>
        <v>2516897.331545773</v>
      </c>
      <c r="Y27" s="207" cm="1">
        <f t="array" ref="Y27">Y7*(1+inflation)^(Y$21-$F$21)</f>
        <v>2564743.9761896259</v>
      </c>
      <c r="Z27" s="207" cm="1">
        <f t="array" ref="Z27">Z7*(1+inflation)^(Z$21-$F$21)</f>
        <v>2613514.2131936527</v>
      </c>
      <c r="AA27" s="207" cm="1">
        <f t="array" ref="AA27">AA7*(1+inflation)^(AA$21-$F$21)</f>
        <v>2663226.0640751994</v>
      </c>
      <c r="AB27" s="207" cm="1">
        <f t="array" ref="AB27">AB7*(1+inflation)^(AB$21-$F$21)</f>
        <v>2713897.9046360166</v>
      </c>
      <c r="AC27" s="207" cm="1">
        <f t="array" ref="AC27">AC7*(1+inflation)^(AC$21-$F$21)</f>
        <v>2765548.4719631043</v>
      </c>
      <c r="AD27" s="207" cm="1">
        <f t="array" ref="AD27">AD7*(1+inflation)^(AD$21-$F$21)</f>
        <v>2818196.8715683934</v>
      </c>
      <c r="AE27" s="207" cm="1">
        <f t="array" ref="AE27">AE7*(1+inflation)^(AE$21-$F$21)</f>
        <v>2871862.584670011</v>
      </c>
      <c r="AF27" s="207" cm="1">
        <f t="array" ref="AF27">AF7*(1+inflation)^(AF$21-$F$21)</f>
        <v>2926565.4756179564</v>
      </c>
      <c r="AG27" s="207" cm="1">
        <f t="array" ref="AG27">AG7*(1+inflation)^(AG$21-$F$21)</f>
        <v>2982325.7994670523</v>
      </c>
      <c r="AH27" s="207" cm="1">
        <f t="array" ref="AH27">AH7*(1+inflation)^(AH$21-$F$21)</f>
        <v>3039164.2097001043</v>
      </c>
      <c r="AI27" s="207" cm="1">
        <f t="array" ref="AI27">AI7*(1+inflation)^(AI$21-$F$21)</f>
        <v>3097101.7661042409</v>
      </c>
      <c r="AJ27" s="207" cm="1">
        <f t="array" ref="AJ27">AJ7*(1+inflation)^(AJ$21-$F$21)</f>
        <v>3156159.9428035044</v>
      </c>
      <c r="AK27" s="207" cm="1">
        <f t="array" ref="AK27">AK7*(1+inflation)^(AK$21-$F$21)</f>
        <v>3216360.6364507726</v>
      </c>
      <c r="AL27" s="207" cm="1">
        <f t="array" ref="AL27">AL7*(1+inflation)^(AL$21-$F$21)</f>
        <v>3277726.1745822034</v>
      </c>
      <c r="AM27" s="207" cm="1">
        <f t="array" ref="AM27">AM7*(1+inflation)^(AM$21-$F$21)</f>
        <v>3340279.3241374083</v>
      </c>
      <c r="AN27" s="207" cm="1">
        <f t="array" ref="AN27">AN7*(1+inflation)^(AN$21-$F$21)</f>
        <v>3404043.3001486785</v>
      </c>
      <c r="AO27" s="207" cm="1">
        <f t="array" ref="AO27">AO7*(1+inflation)^(AO$21-$F$21)</f>
        <v>3469041.7746026046</v>
      </c>
      <c r="AP27" s="207" cm="1">
        <f t="array" ref="AP27">AP7*(1+inflation)^(AP$21-$F$21)</f>
        <v>3535298.8854775229</v>
      </c>
      <c r="AQ27" s="207" cm="1">
        <f t="array" ref="AQ27">AQ7*(1+inflation)^(AQ$21-$F$21)</f>
        <v>3602839.2459602915</v>
      </c>
      <c r="AR27" s="207" cm="1">
        <f t="array" ref="AR27">AR7*(1+inflation)^(AR$21-$F$21)</f>
        <v>3671687.953845954</v>
      </c>
      <c r="AS27" s="207" cm="1">
        <f t="array" ref="AS27">AS7*(1+inflation)^(AS$21-$F$21)</f>
        <v>3741870.6011239327</v>
      </c>
      <c r="AT27" s="207" cm="1">
        <f t="array" ref="AT27">AT7*(1+inflation)^(AT$21-$F$21)</f>
        <v>3813413.2837544684</v>
      </c>
      <c r="AU27" s="207" cm="1">
        <f t="array" ref="AU27">AU7*(1+inflation)^(AU$21-$F$21)</f>
        <v>3886342.6116390615</v>
      </c>
      <c r="AV27" s="207" cm="1">
        <f t="array" ref="AV27">AV7*(1+inflation)^(AV$21-$F$21)</f>
        <v>3960685.7187888213</v>
      </c>
      <c r="AW27" s="207" cm="1">
        <f t="array" ref="AW27">AW7*(1+inflation)^(AW$21-$F$21)</f>
        <v>4036470.2736946098</v>
      </c>
      <c r="AX27" s="207" cm="1">
        <f t="array" ref="AX27">AX7*(1+inflation)^(AX$21-$F$21)</f>
        <v>4113724.4899030337</v>
      </c>
      <c r="AY27" s="207" cm="1">
        <f t="array" ref="AY27">AY7*(1+inflation)^(AY$21-$F$21)</f>
        <v>4192477.1368023455</v>
      </c>
      <c r="AZ27" s="207" cm="1">
        <f t="array" ref="AZ27">AZ7*(1+inflation)^(AZ$21-$F$21)</f>
        <v>4272757.5506224651</v>
      </c>
      <c r="BA27" s="207" cm="1">
        <f t="array" ref="BA27">BA7*(1+inflation)^(BA$21-$F$21)</f>
        <v>4354595.6456533419</v>
      </c>
      <c r="BB27" s="207" cm="1">
        <f t="array" ref="BB27">BB7*(1+inflation)^(BB$21-$F$21)</f>
        <v>4438021.9256860455</v>
      </c>
      <c r="BC27" s="207" cm="1">
        <f t="array" ref="BC27">BC7*(1+inflation)^(BC$21-$F$21)</f>
        <v>4523067.4956809618</v>
      </c>
      <c r="BD27" s="207" cm="1">
        <f t="array" ref="BD27">BD7*(1+inflation)^(BD$21-$F$21)</f>
        <v>4609764.0736676687</v>
      </c>
      <c r="BE27" s="206"/>
      <c r="BF27" s="206"/>
      <c r="BG27" s="206"/>
      <c r="BH27" s="206"/>
      <c r="BI27" s="206"/>
      <c r="BJ27" s="206"/>
      <c r="BK27" s="206"/>
      <c r="BL27" s="206"/>
      <c r="BM27" s="206"/>
    </row>
    <row r="28" spans="1:65" ht="15">
      <c r="A28" s="1">
        <v>3</v>
      </c>
      <c r="B28" s="1" t="s">
        <v>41</v>
      </c>
      <c r="C28" s="172"/>
      <c r="D28" s="1"/>
      <c r="E28" s="206"/>
      <c r="F28" s="207">
        <f t="shared" si="0"/>
        <v>984823.82846695581</v>
      </c>
      <c r="G28" s="207" cm="1">
        <f t="array" ref="G28">G8*(1+inflation)^(G$21-$F$21)</f>
        <v>1005936.9763444547</v>
      </c>
      <c r="H28" s="207" cm="1">
        <f t="array" ref="H28">H8*(1+inflation)^(H$21-$F$21)</f>
        <v>1025802.8823546711</v>
      </c>
      <c r="I28" s="207" cm="1">
        <f t="array" ref="I28">I8*(1+inflation)^(I$21-$F$21)</f>
        <v>1046055.6279147385</v>
      </c>
      <c r="J28" s="207" cm="1">
        <f t="array" ref="J28">J8*(1+inflation)^(J$21-$F$21)</f>
        <v>1066702.7250428668</v>
      </c>
      <c r="K28" s="207" cm="1">
        <f t="array" ref="K28">K8*(1+inflation)^(K$21-$F$21)</f>
        <v>1087751.8319610758</v>
      </c>
      <c r="L28" s="207" cm="1">
        <f t="array" ref="L28">L8*(1+inflation)^(L$21-$F$21)</f>
        <v>1109115.1920366022</v>
      </c>
      <c r="M28" s="207" cm="1">
        <f t="array" ref="M28">M8*(1+inflation)^(M$21-$F$21)</f>
        <v>1130897.8100280294</v>
      </c>
      <c r="N28" s="207" cm="1">
        <f t="array" ref="N28">N8*(1+inflation)^(N$21-$F$21)</f>
        <v>1153107.9190370059</v>
      </c>
      <c r="O28" s="207" cm="1">
        <f t="array" ref="O28">O8*(1+inflation)^(O$21-$F$21)</f>
        <v>1175753.9140648532</v>
      </c>
      <c r="P28" s="207" cm="1">
        <f t="array" ref="P28">P8*(1+inflation)^(P$21-$F$21)</f>
        <v>1198844.3552018029</v>
      </c>
      <c r="Q28" s="207" cm="1">
        <f t="array" ref="Q28">Q8*(1+inflation)^(Q$21-$F$21)</f>
        <v>1222387.970879168</v>
      </c>
      <c r="R28" s="207" cm="1">
        <f t="array" ref="R28">R8*(1+inflation)^(R$21-$F$21)</f>
        <v>1246393.6611857058</v>
      </c>
      <c r="S28" s="207" cm="1">
        <f t="array" ref="S28">S8*(1+inflation)^(S$21-$F$21)</f>
        <v>1270870.5012494281</v>
      </c>
      <c r="T28" s="207" cm="1">
        <f t="array" ref="T28">T8*(1+inflation)^(T$21-$F$21)</f>
        <v>1295827.7446861677</v>
      </c>
      <c r="U28" s="207" cm="1">
        <f t="array" ref="U28">U8*(1+inflation)^(U$21-$F$21)</f>
        <v>1321274.8271162061</v>
      </c>
      <c r="V28" s="207" cm="1">
        <f t="array" ref="V28">V8*(1+inflation)^(V$21-$F$21)</f>
        <v>1347221.3697503235</v>
      </c>
      <c r="W28" s="207" cm="1">
        <f t="array" ref="W28">W8*(1+inflation)^(W$21-$F$21)</f>
        <v>1373677.1830466276</v>
      </c>
      <c r="X28" s="207" cm="1">
        <f t="array" ref="X28">X8*(1+inflation)^(X$21-$F$21)</f>
        <v>1400652.2704395752</v>
      </c>
      <c r="Y28" s="207" cm="1">
        <f t="array" ref="Y28">Y8*(1+inflation)^(Y$21-$F$21)</f>
        <v>1428156.8321426073</v>
      </c>
      <c r="Z28" s="207" cm="1">
        <f t="array" ref="Z28">Z8*(1+inflation)^(Z$21-$F$21)</f>
        <v>1456201.2690258529</v>
      </c>
      <c r="AA28" s="207" cm="1">
        <f t="array" ref="AA28">AA8*(1+inflation)^(AA$21-$F$21)</f>
        <v>1484796.1865703883</v>
      </c>
      <c r="AB28" s="207" cm="1">
        <f t="array" ref="AB28">AB8*(1+inflation)^(AB$21-$F$21)</f>
        <v>1513952.3989005676</v>
      </c>
      <c r="AC28" s="207" cm="1">
        <f t="array" ref="AC28">AC8*(1+inflation)^(AC$21-$F$21)</f>
        <v>1543680.9328959631</v>
      </c>
      <c r="AD28" s="207" cm="1">
        <f t="array" ref="AD28">AD8*(1+inflation)^(AD$21-$F$21)</f>
        <v>1573993.0323844969</v>
      </c>
      <c r="AE28" s="207" cm="1">
        <f t="array" ref="AE28">AE8*(1+inflation)^(AE$21-$F$21)</f>
        <v>1604900.1624183634</v>
      </c>
      <c r="AF28" s="207" cm="1">
        <f t="array" ref="AF28">AF8*(1+inflation)^(AF$21-$F$21)</f>
        <v>1636414.0136343853</v>
      </c>
      <c r="AG28" s="207" cm="1">
        <f t="array" ref="AG28">AG8*(1+inflation)^(AG$21-$F$21)</f>
        <v>1668546.5067004699</v>
      </c>
      <c r="AH28" s="207" cm="1">
        <f t="array" ref="AH28">AH8*(1+inflation)^(AH$21-$F$21)</f>
        <v>1701309.7968498722</v>
      </c>
      <c r="AI28" s="207" cm="1">
        <f t="array" ref="AI28">AI8*(1+inflation)^(AI$21-$F$21)</f>
        <v>1734716.2785049952</v>
      </c>
      <c r="AJ28" s="207" cm="1">
        <f t="array" ref="AJ28">AJ8*(1+inflation)^(AJ$21-$F$21)</f>
        <v>1768778.5899925113</v>
      </c>
      <c r="AK28" s="207" cm="1">
        <f t="array" ref="AK28">AK8*(1+inflation)^(AK$21-$F$21)</f>
        <v>1803509.6183515934</v>
      </c>
      <c r="AL28" s="207" cm="1">
        <f t="array" ref="AL28">AL8*(1+inflation)^(AL$21-$F$21)</f>
        <v>1838922.5042371184</v>
      </c>
      <c r="AM28" s="207" cm="1">
        <f t="array" ref="AM28">AM8*(1+inflation)^(AM$21-$F$21)</f>
        <v>1875030.6469197017</v>
      </c>
      <c r="AN28" s="207" cm="1">
        <f t="array" ref="AN28">AN8*(1+inflation)^(AN$21-$F$21)</f>
        <v>1911847.7093844954</v>
      </c>
      <c r="AO28" s="207" cm="1">
        <f t="array" ref="AO28">AO8*(1+inflation)^(AO$21-$F$21)</f>
        <v>1949387.6235306954</v>
      </c>
      <c r="AP28" s="207" cm="1">
        <f t="array" ref="AP28">AP8*(1+inflation)^(AP$21-$F$21)</f>
        <v>1987664.595473751</v>
      </c>
      <c r="AQ28" s="207" cm="1">
        <f t="array" ref="AQ28">AQ8*(1+inflation)^(AQ$21-$F$21)</f>
        <v>2026693.1109523105</v>
      </c>
      <c r="AR28" s="207" cm="1">
        <f t="array" ref="AR28">AR8*(1+inflation)^(AR$21-$F$21)</f>
        <v>2066487.9408419756</v>
      </c>
      <c r="AS28" s="207" cm="1">
        <f t="array" ref="AS28">AS8*(1+inflation)^(AS$21-$F$21)</f>
        <v>2107064.1467779768</v>
      </c>
      <c r="AT28" s="207" cm="1">
        <f t="array" ref="AT28">AT8*(1+inflation)^(AT$21-$F$21)</f>
        <v>2148437.0868889308</v>
      </c>
      <c r="AU28" s="207" cm="1">
        <f t="array" ref="AU28">AU8*(1+inflation)^(AU$21-$F$21)</f>
        <v>2190622.4216438616</v>
      </c>
      <c r="AV28" s="207" cm="1">
        <f t="array" ref="AV28">AV8*(1+inflation)^(AV$21-$F$21)</f>
        <v>2233636.1198147535</v>
      </c>
      <c r="AW28" s="207" cm="1">
        <f t="array" ref="AW28">AW8*(1+inflation)^(AW$21-$F$21)</f>
        <v>2277494.464556898</v>
      </c>
      <c r="AX28" s="207" cm="1">
        <f t="array" ref="AX28">AX8*(1+inflation)^(AX$21-$F$21)</f>
        <v>2322214.0596093782</v>
      </c>
      <c r="AY28" s="207" cm="1">
        <f t="array" ref="AY28">AY8*(1+inflation)^(AY$21-$F$21)</f>
        <v>2367811.8356180643</v>
      </c>
      <c r="AZ28" s="207" cm="1">
        <f t="array" ref="AZ28">AZ8*(1+inflation)^(AZ$21-$F$21)</f>
        <v>2414305.0565835512</v>
      </c>
      <c r="BA28" s="207" cm="1">
        <f t="array" ref="BA28">BA8*(1+inflation)^(BA$21-$F$21)</f>
        <v>2461711.3264364996</v>
      </c>
      <c r="BB28" s="207" cm="1">
        <f t="array" ref="BB28">BB8*(1+inflation)^(BB$21-$F$21)</f>
        <v>2510048.5957429195</v>
      </c>
      <c r="BC28" s="207" cm="1">
        <f t="array" ref="BC28">BC8*(1+inflation)^(BC$21-$F$21)</f>
        <v>2559335.1685419437</v>
      </c>
      <c r="BD28" s="207" cm="1">
        <f t="array" ref="BD28">BD8*(1+inflation)^(BD$21-$F$21)</f>
        <v>2609589.7093187436</v>
      </c>
      <c r="BE28" s="206"/>
      <c r="BF28" s="206"/>
      <c r="BG28" s="206"/>
      <c r="BH28" s="206"/>
      <c r="BI28" s="206"/>
      <c r="BJ28" s="206"/>
      <c r="BK28" s="206"/>
      <c r="BL28" s="206"/>
      <c r="BM28" s="206"/>
    </row>
    <row r="29" spans="1:65" ht="15">
      <c r="A29" s="1">
        <v>3</v>
      </c>
      <c r="B29" s="1" t="s">
        <v>98</v>
      </c>
      <c r="C29" s="172"/>
      <c r="D29" s="1"/>
      <c r="E29" s="206"/>
      <c r="F29" s="207">
        <f t="shared" si="0"/>
        <v>984823.82846695581</v>
      </c>
      <c r="G29" s="207" cm="1">
        <f t="array" ref="G29">G9*(1+inflation)^(G$21-$F$21)</f>
        <v>1005936.9763444547</v>
      </c>
      <c r="H29" s="207" cm="1">
        <f t="array" ref="H29">H9*(1+inflation)^(H$21-$F$21)</f>
        <v>1025802.8823546711</v>
      </c>
      <c r="I29" s="207" cm="1">
        <f t="array" ref="I29">I9*(1+inflation)^(I$21-$F$21)</f>
        <v>1046055.6279147385</v>
      </c>
      <c r="J29" s="207" cm="1">
        <f t="array" ref="J29">J9*(1+inflation)^(J$21-$F$21)</f>
        <v>1066702.7250428668</v>
      </c>
      <c r="K29" s="207" cm="1">
        <f t="array" ref="K29">K9*(1+inflation)^(K$21-$F$21)</f>
        <v>1087751.8319610758</v>
      </c>
      <c r="L29" s="207" cm="1">
        <f t="array" ref="L29">L9*(1+inflation)^(L$21-$F$21)</f>
        <v>1109115.1920366022</v>
      </c>
      <c r="M29" s="207" cm="1">
        <f t="array" ref="M29">M9*(1+inflation)^(M$21-$F$21)</f>
        <v>1130897.8100280294</v>
      </c>
      <c r="N29" s="207" cm="1">
        <f t="array" ref="N29">N9*(1+inflation)^(N$21-$F$21)</f>
        <v>1153107.9190370059</v>
      </c>
      <c r="O29" s="207" cm="1">
        <f t="array" ref="O29">O9*(1+inflation)^(O$21-$F$21)</f>
        <v>1175753.9140648532</v>
      </c>
      <c r="P29" s="207" cm="1">
        <f t="array" ref="P29">P9*(1+inflation)^(P$21-$F$21)</f>
        <v>1198844.3552018029</v>
      </c>
      <c r="Q29" s="207" cm="1">
        <f t="array" ref="Q29">Q9*(1+inflation)^(Q$21-$F$21)</f>
        <v>1222387.970879168</v>
      </c>
      <c r="R29" s="207" cm="1">
        <f t="array" ref="R29">R9*(1+inflation)^(R$21-$F$21)</f>
        <v>1246393.6611857058</v>
      </c>
      <c r="S29" s="207" cm="1">
        <f t="array" ref="S29">S9*(1+inflation)^(S$21-$F$21)</f>
        <v>1270870.5012494281</v>
      </c>
      <c r="T29" s="207" cm="1">
        <f t="array" ref="T29">T9*(1+inflation)^(T$21-$F$21)</f>
        <v>1295827.7446861677</v>
      </c>
      <c r="U29" s="207" cm="1">
        <f t="array" ref="U29">U9*(1+inflation)^(U$21-$F$21)</f>
        <v>1321274.8271162061</v>
      </c>
      <c r="V29" s="207" cm="1">
        <f t="array" ref="V29">V9*(1+inflation)^(V$21-$F$21)</f>
        <v>1347221.3697503235</v>
      </c>
      <c r="W29" s="207" cm="1">
        <f t="array" ref="W29">W9*(1+inflation)^(W$21-$F$21)</f>
        <v>1373677.1830466276</v>
      </c>
      <c r="X29" s="207" cm="1">
        <f t="array" ref="X29">X9*(1+inflation)^(X$21-$F$21)</f>
        <v>1400652.2704395752</v>
      </c>
      <c r="Y29" s="207" cm="1">
        <f t="array" ref="Y29">Y9*(1+inflation)^(Y$21-$F$21)</f>
        <v>1428156.8321426073</v>
      </c>
      <c r="Z29" s="207" cm="1">
        <f t="array" ref="Z29">Z9*(1+inflation)^(Z$21-$F$21)</f>
        <v>1456201.2690258529</v>
      </c>
      <c r="AA29" s="207" cm="1">
        <f t="array" ref="AA29">AA9*(1+inflation)^(AA$21-$F$21)</f>
        <v>1484796.1865703883</v>
      </c>
      <c r="AB29" s="207" cm="1">
        <f t="array" ref="AB29">AB9*(1+inflation)^(AB$21-$F$21)</f>
        <v>1513952.3989005676</v>
      </c>
      <c r="AC29" s="207" cm="1">
        <f t="array" ref="AC29">AC9*(1+inflation)^(AC$21-$F$21)</f>
        <v>1543680.9328959631</v>
      </c>
      <c r="AD29" s="207" cm="1">
        <f t="array" ref="AD29">AD9*(1+inflation)^(AD$21-$F$21)</f>
        <v>1573993.0323844969</v>
      </c>
      <c r="AE29" s="207" cm="1">
        <f t="array" ref="AE29">AE9*(1+inflation)^(AE$21-$F$21)</f>
        <v>1604900.1624183634</v>
      </c>
      <c r="AF29" s="207" cm="1">
        <f t="array" ref="AF29">AF9*(1+inflation)^(AF$21-$F$21)</f>
        <v>1636414.0136343853</v>
      </c>
      <c r="AG29" s="207" cm="1">
        <f t="array" ref="AG29">AG9*(1+inflation)^(AG$21-$F$21)</f>
        <v>1668546.5067004699</v>
      </c>
      <c r="AH29" s="207" cm="1">
        <f t="array" ref="AH29">AH9*(1+inflation)^(AH$21-$F$21)</f>
        <v>1701309.7968498722</v>
      </c>
      <c r="AI29" s="207" cm="1">
        <f t="array" ref="AI29">AI9*(1+inflation)^(AI$21-$F$21)</f>
        <v>1734716.2785049952</v>
      </c>
      <c r="AJ29" s="207" cm="1">
        <f t="array" ref="AJ29">AJ9*(1+inflation)^(AJ$21-$F$21)</f>
        <v>1768778.5899925113</v>
      </c>
      <c r="AK29" s="207" cm="1">
        <f t="array" ref="AK29">AK9*(1+inflation)^(AK$21-$F$21)</f>
        <v>1803509.6183515934</v>
      </c>
      <c r="AL29" s="207" cm="1">
        <f t="array" ref="AL29">AL9*(1+inflation)^(AL$21-$F$21)</f>
        <v>1838922.5042371184</v>
      </c>
      <c r="AM29" s="207" cm="1">
        <f t="array" ref="AM29">AM9*(1+inflation)^(AM$21-$F$21)</f>
        <v>1875030.6469197017</v>
      </c>
      <c r="AN29" s="207" cm="1">
        <f t="array" ref="AN29">AN9*(1+inflation)^(AN$21-$F$21)</f>
        <v>1911847.7093844954</v>
      </c>
      <c r="AO29" s="207" cm="1">
        <f t="array" ref="AO29">AO9*(1+inflation)^(AO$21-$F$21)</f>
        <v>1949387.6235306954</v>
      </c>
      <c r="AP29" s="207" cm="1">
        <f t="array" ref="AP29">AP9*(1+inflation)^(AP$21-$F$21)</f>
        <v>1987664.595473751</v>
      </c>
      <c r="AQ29" s="207" cm="1">
        <f t="array" ref="AQ29">AQ9*(1+inflation)^(AQ$21-$F$21)</f>
        <v>2026693.1109523105</v>
      </c>
      <c r="AR29" s="207" cm="1">
        <f t="array" ref="AR29">AR9*(1+inflation)^(AR$21-$F$21)</f>
        <v>2066487.9408419756</v>
      </c>
      <c r="AS29" s="207" cm="1">
        <f t="array" ref="AS29">AS9*(1+inflation)^(AS$21-$F$21)</f>
        <v>2107064.1467779768</v>
      </c>
      <c r="AT29" s="207" cm="1">
        <f t="array" ref="AT29">AT9*(1+inflation)^(AT$21-$F$21)</f>
        <v>2148437.0868889308</v>
      </c>
      <c r="AU29" s="207" cm="1">
        <f t="array" ref="AU29">AU9*(1+inflation)^(AU$21-$F$21)</f>
        <v>2190622.4216438616</v>
      </c>
      <c r="AV29" s="207" cm="1">
        <f t="array" ref="AV29">AV9*(1+inflation)^(AV$21-$F$21)</f>
        <v>2233636.1198147535</v>
      </c>
      <c r="AW29" s="207" cm="1">
        <f t="array" ref="AW29">AW9*(1+inflation)^(AW$21-$F$21)</f>
        <v>2277494.464556898</v>
      </c>
      <c r="AX29" s="207" cm="1">
        <f t="array" ref="AX29">AX9*(1+inflation)^(AX$21-$F$21)</f>
        <v>2322214.0596093782</v>
      </c>
      <c r="AY29" s="207" cm="1">
        <f t="array" ref="AY29">AY9*(1+inflation)^(AY$21-$F$21)</f>
        <v>2367811.8356180643</v>
      </c>
      <c r="AZ29" s="207" cm="1">
        <f t="array" ref="AZ29">AZ9*(1+inflation)^(AZ$21-$F$21)</f>
        <v>2414305.0565835512</v>
      </c>
      <c r="BA29" s="207" cm="1">
        <f t="array" ref="BA29">BA9*(1+inflation)^(BA$21-$F$21)</f>
        <v>2461711.3264364996</v>
      </c>
      <c r="BB29" s="207" cm="1">
        <f t="array" ref="BB29">BB9*(1+inflation)^(BB$21-$F$21)</f>
        <v>2510048.5957429195</v>
      </c>
      <c r="BC29" s="207" cm="1">
        <f t="array" ref="BC29">BC9*(1+inflation)^(BC$21-$F$21)</f>
        <v>2559335.1685419437</v>
      </c>
      <c r="BD29" s="207" cm="1">
        <f t="array" ref="BD29">BD9*(1+inflation)^(BD$21-$F$21)</f>
        <v>2609589.7093187436</v>
      </c>
      <c r="BE29" s="206"/>
      <c r="BF29" s="206"/>
      <c r="BG29" s="206"/>
      <c r="BH29" s="206"/>
      <c r="BI29" s="206"/>
      <c r="BJ29" s="206"/>
      <c r="BK29" s="206"/>
      <c r="BL29" s="206"/>
      <c r="BM29" s="206"/>
    </row>
    <row r="30" spans="1:65" ht="15">
      <c r="A30" s="1">
        <v>3</v>
      </c>
      <c r="B30" s="1" t="s">
        <v>39</v>
      </c>
      <c r="C30" s="172"/>
      <c r="D30" s="1"/>
      <c r="E30" s="206"/>
      <c r="F30" s="207">
        <f t="shared" si="0"/>
        <v>984823.82846695581</v>
      </c>
      <c r="G30" s="207" cm="1">
        <f t="array" ref="G30">G10*(1+inflation)^(G$21-$F$21)</f>
        <v>1005936.9763444547</v>
      </c>
      <c r="H30" s="207" cm="1">
        <f t="array" ref="H30">H10*(1+inflation)^(H$21-$F$21)</f>
        <v>1025802.8823546711</v>
      </c>
      <c r="I30" s="207" cm="1">
        <f t="array" ref="I30">I10*(1+inflation)^(I$21-$F$21)</f>
        <v>1046055.6279147385</v>
      </c>
      <c r="J30" s="207" cm="1">
        <f t="array" ref="J30">J10*(1+inflation)^(J$21-$F$21)</f>
        <v>1066702.7250428668</v>
      </c>
      <c r="K30" s="207" cm="1">
        <f t="array" ref="K30">K10*(1+inflation)^(K$21-$F$21)</f>
        <v>1087751.8319610758</v>
      </c>
      <c r="L30" s="207" cm="1">
        <f t="array" ref="L30">L10*(1+inflation)^(L$21-$F$21)</f>
        <v>1109115.1920366022</v>
      </c>
      <c r="M30" s="207" cm="1">
        <f t="array" ref="M30">M10*(1+inflation)^(M$21-$F$21)</f>
        <v>1130897.8100280294</v>
      </c>
      <c r="N30" s="207" cm="1">
        <f t="array" ref="N30">N10*(1+inflation)^(N$21-$F$21)</f>
        <v>1153107.9190370059</v>
      </c>
      <c r="O30" s="207" cm="1">
        <f t="array" ref="O30">O10*(1+inflation)^(O$21-$F$21)</f>
        <v>1175753.9140648532</v>
      </c>
      <c r="P30" s="207" cm="1">
        <f t="array" ref="P30">P10*(1+inflation)^(P$21-$F$21)</f>
        <v>1198844.3552018029</v>
      </c>
      <c r="Q30" s="207" cm="1">
        <f t="array" ref="Q30">Q10*(1+inflation)^(Q$21-$F$21)</f>
        <v>1222387.970879168</v>
      </c>
      <c r="R30" s="207" cm="1">
        <f t="array" ref="R30">R10*(1+inflation)^(R$21-$F$21)</f>
        <v>1246393.6611857058</v>
      </c>
      <c r="S30" s="207" cm="1">
        <f t="array" ref="S30">S10*(1+inflation)^(S$21-$F$21)</f>
        <v>1270870.5012494281</v>
      </c>
      <c r="T30" s="207" cm="1">
        <f t="array" ref="T30">T10*(1+inflation)^(T$21-$F$21)</f>
        <v>1295827.7446861677</v>
      </c>
      <c r="U30" s="207" cm="1">
        <f t="array" ref="U30">U10*(1+inflation)^(U$21-$F$21)</f>
        <v>1321274.8271162061</v>
      </c>
      <c r="V30" s="207" cm="1">
        <f t="array" ref="V30">V10*(1+inflation)^(V$21-$F$21)</f>
        <v>1347221.3697503235</v>
      </c>
      <c r="W30" s="207" cm="1">
        <f t="array" ref="W30">W10*(1+inflation)^(W$21-$F$21)</f>
        <v>1373677.1830466276</v>
      </c>
      <c r="X30" s="207" cm="1">
        <f t="array" ref="X30">X10*(1+inflation)^(X$21-$F$21)</f>
        <v>1400652.2704395752</v>
      </c>
      <c r="Y30" s="207" cm="1">
        <f t="array" ref="Y30">Y10*(1+inflation)^(Y$21-$F$21)</f>
        <v>1428156.8321426073</v>
      </c>
      <c r="Z30" s="207" cm="1">
        <f t="array" ref="Z30">Z10*(1+inflation)^(Z$21-$F$21)</f>
        <v>1456201.2690258529</v>
      </c>
      <c r="AA30" s="207" cm="1">
        <f t="array" ref="AA30">AA10*(1+inflation)^(AA$21-$F$21)</f>
        <v>1484796.1865703883</v>
      </c>
      <c r="AB30" s="207" cm="1">
        <f t="array" ref="AB30">AB10*(1+inflation)^(AB$21-$F$21)</f>
        <v>1513952.3989005676</v>
      </c>
      <c r="AC30" s="207" cm="1">
        <f t="array" ref="AC30">AC10*(1+inflation)^(AC$21-$F$21)</f>
        <v>1543680.9328959631</v>
      </c>
      <c r="AD30" s="207" cm="1">
        <f t="array" ref="AD30">AD10*(1+inflation)^(AD$21-$F$21)</f>
        <v>1573993.0323844969</v>
      </c>
      <c r="AE30" s="207" cm="1">
        <f t="array" ref="AE30">AE10*(1+inflation)^(AE$21-$F$21)</f>
        <v>1604900.1624183634</v>
      </c>
      <c r="AF30" s="207" cm="1">
        <f t="array" ref="AF30">AF10*(1+inflation)^(AF$21-$F$21)</f>
        <v>1636414.0136343853</v>
      </c>
      <c r="AG30" s="207" cm="1">
        <f t="array" ref="AG30">AG10*(1+inflation)^(AG$21-$F$21)</f>
        <v>1668546.5067004699</v>
      </c>
      <c r="AH30" s="207" cm="1">
        <f t="array" ref="AH30">AH10*(1+inflation)^(AH$21-$F$21)</f>
        <v>1701309.7968498722</v>
      </c>
      <c r="AI30" s="207" cm="1">
        <f t="array" ref="AI30">AI10*(1+inflation)^(AI$21-$F$21)</f>
        <v>1734716.2785049952</v>
      </c>
      <c r="AJ30" s="207" cm="1">
        <f t="array" ref="AJ30">AJ10*(1+inflation)^(AJ$21-$F$21)</f>
        <v>1768778.5899925113</v>
      </c>
      <c r="AK30" s="207" cm="1">
        <f t="array" ref="AK30">AK10*(1+inflation)^(AK$21-$F$21)</f>
        <v>1803509.6183515934</v>
      </c>
      <c r="AL30" s="207" cm="1">
        <f t="array" ref="AL30">AL10*(1+inflation)^(AL$21-$F$21)</f>
        <v>1838922.5042371184</v>
      </c>
      <c r="AM30" s="207" cm="1">
        <f t="array" ref="AM30">AM10*(1+inflation)^(AM$21-$F$21)</f>
        <v>1875030.6469197017</v>
      </c>
      <c r="AN30" s="207" cm="1">
        <f t="array" ref="AN30">AN10*(1+inflation)^(AN$21-$F$21)</f>
        <v>1911847.7093844954</v>
      </c>
      <c r="AO30" s="207" cm="1">
        <f t="array" ref="AO30">AO10*(1+inflation)^(AO$21-$F$21)</f>
        <v>1949387.6235306954</v>
      </c>
      <c r="AP30" s="207" cm="1">
        <f t="array" ref="AP30">AP10*(1+inflation)^(AP$21-$F$21)</f>
        <v>1987664.595473751</v>
      </c>
      <c r="AQ30" s="207" cm="1">
        <f t="array" ref="AQ30">AQ10*(1+inflation)^(AQ$21-$F$21)</f>
        <v>2026693.1109523105</v>
      </c>
      <c r="AR30" s="207" cm="1">
        <f t="array" ref="AR30">AR10*(1+inflation)^(AR$21-$F$21)</f>
        <v>2066487.9408419756</v>
      </c>
      <c r="AS30" s="207" cm="1">
        <f t="array" ref="AS30">AS10*(1+inflation)^(AS$21-$F$21)</f>
        <v>2107064.1467779768</v>
      </c>
      <c r="AT30" s="207" cm="1">
        <f t="array" ref="AT30">AT10*(1+inflation)^(AT$21-$F$21)</f>
        <v>2148437.0868889308</v>
      </c>
      <c r="AU30" s="207" cm="1">
        <f t="array" ref="AU30">AU10*(1+inflation)^(AU$21-$F$21)</f>
        <v>2190622.4216438616</v>
      </c>
      <c r="AV30" s="207" cm="1">
        <f t="array" ref="AV30">AV10*(1+inflation)^(AV$21-$F$21)</f>
        <v>2233636.1198147535</v>
      </c>
      <c r="AW30" s="207" cm="1">
        <f t="array" ref="AW30">AW10*(1+inflation)^(AW$21-$F$21)</f>
        <v>2277494.464556898</v>
      </c>
      <c r="AX30" s="207" cm="1">
        <f t="array" ref="AX30">AX10*(1+inflation)^(AX$21-$F$21)</f>
        <v>2322214.0596093782</v>
      </c>
      <c r="AY30" s="207" cm="1">
        <f t="array" ref="AY30">AY10*(1+inflation)^(AY$21-$F$21)</f>
        <v>2367811.8356180643</v>
      </c>
      <c r="AZ30" s="207" cm="1">
        <f t="array" ref="AZ30">AZ10*(1+inflation)^(AZ$21-$F$21)</f>
        <v>2414305.0565835512</v>
      </c>
      <c r="BA30" s="207" cm="1">
        <f t="array" ref="BA30">BA10*(1+inflation)^(BA$21-$F$21)</f>
        <v>2461711.3264364996</v>
      </c>
      <c r="BB30" s="207" cm="1">
        <f t="array" ref="BB30">BB10*(1+inflation)^(BB$21-$F$21)</f>
        <v>2510048.5957429195</v>
      </c>
      <c r="BC30" s="207" cm="1">
        <f t="array" ref="BC30">BC10*(1+inflation)^(BC$21-$F$21)</f>
        <v>2559335.1685419437</v>
      </c>
      <c r="BD30" s="207" cm="1">
        <f t="array" ref="BD30">BD10*(1+inflation)^(BD$21-$F$21)</f>
        <v>2609589.7093187436</v>
      </c>
      <c r="BE30" s="206"/>
      <c r="BF30" s="206"/>
      <c r="BG30" s="206"/>
      <c r="BH30" s="206"/>
      <c r="BI30" s="206"/>
      <c r="BJ30" s="206"/>
      <c r="BK30" s="206"/>
      <c r="BL30" s="206"/>
      <c r="BM30" s="206"/>
    </row>
    <row r="31" spans="1:65" ht="15">
      <c r="A31" s="1">
        <v>4</v>
      </c>
      <c r="B31" s="1" t="s">
        <v>41</v>
      </c>
      <c r="C31" s="172"/>
      <c r="D31" s="1"/>
      <c r="E31" s="206"/>
      <c r="F31" s="207">
        <f t="shared" si="0"/>
        <v>983108.00965660554</v>
      </c>
      <c r="G31" s="207" cm="1">
        <f t="array" ref="G31">G11*(1+inflation)^(G$21-$F$21)</f>
        <v>1001944.5633183809</v>
      </c>
      <c r="H31" s="207" cm="1">
        <f t="array" ref="H31">H11*(1+inflation)^(H$21-$F$21)</f>
        <v>1023927.8850758628</v>
      </c>
      <c r="I31" s="207" cm="1">
        <f t="array" ref="I31">I11*(1+inflation)^(I$21-$F$21)</f>
        <v>1046379.7108218683</v>
      </c>
      <c r="J31" s="207" cm="1">
        <f t="array" ref="J31">J11*(1+inflation)^(J$21-$F$21)</f>
        <v>1069309.841932368</v>
      </c>
      <c r="K31" s="207" cm="1">
        <f t="array" ref="K31">K11*(1+inflation)^(K$21-$F$21)</f>
        <v>1092728.2823005244</v>
      </c>
      <c r="L31" s="207" cm="1">
        <f t="array" ref="L31">L11*(1+inflation)^(L$21-$F$21)</f>
        <v>1115723.106332219</v>
      </c>
      <c r="M31" s="207" cm="1">
        <f t="array" ref="M31">M11*(1+inflation)^(M$21-$F$21)</f>
        <v>1139195.7049779077</v>
      </c>
      <c r="N31" s="207" cm="1">
        <f t="array" ref="N31">N11*(1+inflation)^(N$21-$F$21)</f>
        <v>1163155.9144449607</v>
      </c>
      <c r="O31" s="207" cm="1">
        <f t="array" ref="O31">O11*(1+inflation)^(O$21-$F$21)</f>
        <v>1187613.7720771669</v>
      </c>
      <c r="P31" s="207" cm="1">
        <f t="array" ref="P31">P11*(1+inflation)^(P$21-$F$21)</f>
        <v>1212579.5204468674</v>
      </c>
      <c r="Q31" s="207" cm="1">
        <f t="array" ref="Q31">Q11*(1+inflation)^(Q$21-$F$21)</f>
        <v>1238063.6115300148</v>
      </c>
      <c r="R31" s="207" cm="1">
        <f t="array" ref="R31">R11*(1+inflation)^(R$21-$F$21)</f>
        <v>1264076.7109658476</v>
      </c>
      <c r="S31" s="207" cm="1">
        <f t="array" ref="S31">S11*(1+inflation)^(S$21-$F$21)</f>
        <v>1290629.702402882</v>
      </c>
      <c r="T31" s="207" cm="1">
        <f t="array" ref="T31">T11*(1+inflation)^(T$21-$F$21)</f>
        <v>1317733.6919329714</v>
      </c>
      <c r="U31" s="207" cm="1">
        <f t="array" ref="U31">U11*(1+inflation)^(U$21-$F$21)</f>
        <v>1345400.0126152039</v>
      </c>
      <c r="V31" s="207" cm="1">
        <f t="array" ref="V31">V11*(1+inflation)^(V$21-$F$21)</f>
        <v>1373640.2290914659</v>
      </c>
      <c r="W31" s="207" cm="1">
        <f t="array" ref="W31">W11*(1+inflation)^(W$21-$F$21)</f>
        <v>1402466.1422955075</v>
      </c>
      <c r="X31" s="207" cm="1">
        <f t="array" ref="X31">X11*(1+inflation)^(X$21-$F$21)</f>
        <v>1431889.7942574141</v>
      </c>
      <c r="Y31" s="207" cm="1">
        <f t="array" ref="Y31">Y11*(1+inflation)^(Y$21-$F$21)</f>
        <v>1461923.4730054024</v>
      </c>
      <c r="Z31" s="207" cm="1">
        <f t="array" ref="Z31">Z11*(1+inflation)^(Z$21-$F$21)</f>
        <v>1492579.7175669083</v>
      </c>
      <c r="AA31" s="207" cm="1">
        <f t="array" ref="AA31">AA11*(1+inflation)^(AA$21-$F$21)</f>
        <v>1523871.3230709727</v>
      </c>
      <c r="AB31" s="207" cm="1">
        <f t="array" ref="AB31">AB11*(1+inflation)^(AB$21-$F$21)</f>
        <v>1555811.3459539746</v>
      </c>
      <c r="AC31" s="207" cm="1">
        <f t="array" ref="AC31">AC11*(1+inflation)^(AC$21-$F$21)</f>
        <v>1588413.1092707915</v>
      </c>
      <c r="AD31" s="207" cm="1">
        <f t="array" ref="AD31">AD11*(1+inflation)^(AD$21-$F$21)</f>
        <v>1621690.2081135246</v>
      </c>
      <c r="AE31" s="207" cm="1">
        <f t="array" ref="AE31">AE11*(1+inflation)^(AE$21-$F$21)</f>
        <v>1655656.5151399542</v>
      </c>
      <c r="AF31" s="207" cm="1">
        <f t="array" ref="AF31">AF11*(1+inflation)^(AF$21-$F$21)</f>
        <v>1690326.1862139471</v>
      </c>
      <c r="AG31" s="207" cm="1">
        <f t="array" ref="AG31">AG11*(1+inflation)^(AG$21-$F$21)</f>
        <v>1725713.6661600703</v>
      </c>
      <c r="AH31" s="207" cm="1">
        <f t="array" ref="AH31">AH11*(1+inflation)^(AH$21-$F$21)</f>
        <v>1761833.6946347265</v>
      </c>
      <c r="AI31" s="207" cm="1">
        <f t="array" ref="AI31">AI11*(1+inflation)^(AI$21-$F$21)</f>
        <v>1798701.3121161507</v>
      </c>
      <c r="AJ31" s="207" cm="1">
        <f t="array" ref="AJ31">AJ11*(1+inflation)^(AJ$21-$F$21)</f>
        <v>1836331.8660156853</v>
      </c>
      <c r="AK31" s="207" cm="1">
        <f t="array" ref="AK31">AK11*(1+inflation)^(AK$21-$F$21)</f>
        <v>1874741.0169127623</v>
      </c>
      <c r="AL31" s="207" cm="1">
        <f t="array" ref="AL31">AL11*(1+inflation)^(AL$21-$F$21)</f>
        <v>1913944.7449161126</v>
      </c>
      <c r="AM31" s="207" cm="1">
        <f t="array" ref="AM31">AM11*(1+inflation)^(AM$21-$F$21)</f>
        <v>1953959.3561537263</v>
      </c>
      <c r="AN31" s="207" cm="1">
        <f t="array" ref="AN31">AN11*(1+inflation)^(AN$21-$F$21)</f>
        <v>1994801.4893941858</v>
      </c>
      <c r="AO31" s="207" cm="1">
        <f t="array" ref="AO31">AO11*(1+inflation)^(AO$21-$F$21)</f>
        <v>2036488.1228020114</v>
      </c>
      <c r="AP31" s="207" cm="1">
        <f t="array" ref="AP31">AP11*(1+inflation)^(AP$21-$F$21)</f>
        <v>2079036.5808297223</v>
      </c>
      <c r="AQ31" s="207" cm="1">
        <f t="array" ref="AQ31">AQ11*(1+inflation)^(AQ$21-$F$21)</f>
        <v>2122464.5412493846</v>
      </c>
      <c r="AR31" s="207" cm="1">
        <f t="array" ref="AR31">AR11*(1+inflation)^(AR$21-$F$21)</f>
        <v>2166790.0423264494</v>
      </c>
      <c r="AS31" s="207" cm="1">
        <f t="array" ref="AS31">AS11*(1+inflation)^(AS$21-$F$21)</f>
        <v>2212031.4901387598</v>
      </c>
      <c r="AT31" s="207" cm="1">
        <f t="array" ref="AT31">AT11*(1+inflation)^(AT$21-$F$21)</f>
        <v>2258207.6660436606</v>
      </c>
      <c r="AU31" s="207" cm="1">
        <f t="array" ref="AU31">AU11*(1+inflation)^(AU$21-$F$21)</f>
        <v>2305337.7342961808</v>
      </c>
      <c r="AV31" s="207" cm="1">
        <f t="array" ref="AV31">AV11*(1+inflation)^(AV$21-$F$21)</f>
        <v>2353441.2498213691</v>
      </c>
      <c r="AW31" s="207" cm="1">
        <f t="array" ref="AW31">AW11*(1+inflation)^(AW$21-$F$21)</f>
        <v>2402538.1661438611</v>
      </c>
      <c r="AX31" s="207" cm="1">
        <f t="array" ref="AX31">AX11*(1+inflation)^(AX$21-$F$21)</f>
        <v>2452648.8434778745</v>
      </c>
      <c r="AY31" s="207" cm="1">
        <f t="array" ref="AY31">AY11*(1+inflation)^(AY$21-$F$21)</f>
        <v>2503794.0569808558</v>
      </c>
      <c r="AZ31" s="207" cm="1">
        <f t="array" ref="AZ31">AZ11*(1+inflation)^(AZ$21-$F$21)</f>
        <v>2555995.0051740902</v>
      </c>
      <c r="BA31" s="207" cm="1">
        <f t="array" ref="BA31">BA11*(1+inflation)^(BA$21-$F$21)</f>
        <v>2609273.3185336334</v>
      </c>
      <c r="BB31" s="207" cm="1">
        <f t="array" ref="BB31">BB11*(1+inflation)^(BB$21-$F$21)</f>
        <v>2663651.0682550161</v>
      </c>
      <c r="BC31" s="207" cm="1">
        <f t="array" ref="BC31">BC11*(1+inflation)^(BC$21-$F$21)</f>
        <v>2719150.7751952093</v>
      </c>
      <c r="BD31" s="207" cm="1">
        <f t="array" ref="BD31">BD11*(1+inflation)^(BD$21-$F$21)</f>
        <v>2775795.4189954423</v>
      </c>
      <c r="BE31" s="206"/>
      <c r="BF31" s="206"/>
      <c r="BG31" s="206"/>
      <c r="BH31" s="206"/>
      <c r="BI31" s="206"/>
      <c r="BJ31" s="206"/>
      <c r="BK31" s="206"/>
      <c r="BL31" s="206"/>
      <c r="BM31" s="206"/>
    </row>
    <row r="32" spans="1:65" ht="15">
      <c r="A32" s="1">
        <v>4</v>
      </c>
      <c r="B32" s="1" t="s">
        <v>98</v>
      </c>
      <c r="C32" s="172"/>
      <c r="D32" s="1"/>
      <c r="E32" s="206"/>
      <c r="F32" s="207">
        <f t="shared" si="0"/>
        <v>983108.00965660554</v>
      </c>
      <c r="G32" s="207" cm="1">
        <f t="array" ref="G32">G12*(1+inflation)^(G$21-$F$21)</f>
        <v>1001944.5633183809</v>
      </c>
      <c r="H32" s="207" cm="1">
        <f t="array" ref="H32">H12*(1+inflation)^(H$21-$F$21)</f>
        <v>1023927.8850758628</v>
      </c>
      <c r="I32" s="207" cm="1">
        <f t="array" ref="I32">I12*(1+inflation)^(I$21-$F$21)</f>
        <v>1046379.7108218683</v>
      </c>
      <c r="J32" s="207" cm="1">
        <f t="array" ref="J32">J12*(1+inflation)^(J$21-$F$21)</f>
        <v>1069309.841932368</v>
      </c>
      <c r="K32" s="207" cm="1">
        <f t="array" ref="K32">K12*(1+inflation)^(K$21-$F$21)</f>
        <v>1092728.2823005244</v>
      </c>
      <c r="L32" s="207" cm="1">
        <f t="array" ref="L32">L12*(1+inflation)^(L$21-$F$21)</f>
        <v>1115723.106332219</v>
      </c>
      <c r="M32" s="207" cm="1">
        <f t="array" ref="M32">M12*(1+inflation)^(M$21-$F$21)</f>
        <v>1139195.7049779077</v>
      </c>
      <c r="N32" s="207" cm="1">
        <f t="array" ref="N32">N12*(1+inflation)^(N$21-$F$21)</f>
        <v>1163155.9144449607</v>
      </c>
      <c r="O32" s="207" cm="1">
        <f t="array" ref="O32">O12*(1+inflation)^(O$21-$F$21)</f>
        <v>1187613.7720771669</v>
      </c>
      <c r="P32" s="207" cm="1">
        <f t="array" ref="P32">P12*(1+inflation)^(P$21-$F$21)</f>
        <v>1212579.5204468674</v>
      </c>
      <c r="Q32" s="207" cm="1">
        <f t="array" ref="Q32">Q12*(1+inflation)^(Q$21-$F$21)</f>
        <v>1238063.6115300148</v>
      </c>
      <c r="R32" s="207" cm="1">
        <f t="array" ref="R32">R12*(1+inflation)^(R$21-$F$21)</f>
        <v>1264076.7109658476</v>
      </c>
      <c r="S32" s="207" cm="1">
        <f t="array" ref="S32">S12*(1+inflation)^(S$21-$F$21)</f>
        <v>1290629.702402882</v>
      </c>
      <c r="T32" s="207" cm="1">
        <f t="array" ref="T32">T12*(1+inflation)^(T$21-$F$21)</f>
        <v>1317733.6919329714</v>
      </c>
      <c r="U32" s="207" cm="1">
        <f t="array" ref="U32">U12*(1+inflation)^(U$21-$F$21)</f>
        <v>1345400.0126152039</v>
      </c>
      <c r="V32" s="207" cm="1">
        <f t="array" ref="V32">V12*(1+inflation)^(V$21-$F$21)</f>
        <v>1373640.2290914659</v>
      </c>
      <c r="W32" s="207" cm="1">
        <f t="array" ref="W32">W12*(1+inflation)^(W$21-$F$21)</f>
        <v>1402466.1422955075</v>
      </c>
      <c r="X32" s="207" cm="1">
        <f t="array" ref="X32">X12*(1+inflation)^(X$21-$F$21)</f>
        <v>1431889.7942574141</v>
      </c>
      <c r="Y32" s="207" cm="1">
        <f t="array" ref="Y32">Y12*(1+inflation)^(Y$21-$F$21)</f>
        <v>1461923.4730054024</v>
      </c>
      <c r="Z32" s="207" cm="1">
        <f t="array" ref="Z32">Z12*(1+inflation)^(Z$21-$F$21)</f>
        <v>1492579.7175669083</v>
      </c>
      <c r="AA32" s="207" cm="1">
        <f t="array" ref="AA32">AA12*(1+inflation)^(AA$21-$F$21)</f>
        <v>1523871.3230709727</v>
      </c>
      <c r="AB32" s="207" cm="1">
        <f t="array" ref="AB32">AB12*(1+inflation)^(AB$21-$F$21)</f>
        <v>1555811.3459539746</v>
      </c>
      <c r="AC32" s="207" cm="1">
        <f t="array" ref="AC32">AC12*(1+inflation)^(AC$21-$F$21)</f>
        <v>1588413.1092707915</v>
      </c>
      <c r="AD32" s="207" cm="1">
        <f t="array" ref="AD32">AD12*(1+inflation)^(AD$21-$F$21)</f>
        <v>1621690.2081135246</v>
      </c>
      <c r="AE32" s="207" cm="1">
        <f t="array" ref="AE32">AE12*(1+inflation)^(AE$21-$F$21)</f>
        <v>1655656.5151399542</v>
      </c>
      <c r="AF32" s="207" cm="1">
        <f t="array" ref="AF32">AF12*(1+inflation)^(AF$21-$F$21)</f>
        <v>1690326.1862139471</v>
      </c>
      <c r="AG32" s="207" cm="1">
        <f t="array" ref="AG32">AG12*(1+inflation)^(AG$21-$F$21)</f>
        <v>1725713.6661600703</v>
      </c>
      <c r="AH32" s="207" cm="1">
        <f t="array" ref="AH32">AH12*(1+inflation)^(AH$21-$F$21)</f>
        <v>1761833.6946347265</v>
      </c>
      <c r="AI32" s="207" cm="1">
        <f t="array" ref="AI32">AI12*(1+inflation)^(AI$21-$F$21)</f>
        <v>1798701.3121161507</v>
      </c>
      <c r="AJ32" s="207" cm="1">
        <f t="array" ref="AJ32">AJ12*(1+inflation)^(AJ$21-$F$21)</f>
        <v>1836331.8660156853</v>
      </c>
      <c r="AK32" s="207" cm="1">
        <f t="array" ref="AK32">AK12*(1+inflation)^(AK$21-$F$21)</f>
        <v>1874741.0169127623</v>
      </c>
      <c r="AL32" s="207" cm="1">
        <f t="array" ref="AL32">AL12*(1+inflation)^(AL$21-$F$21)</f>
        <v>1913944.7449161126</v>
      </c>
      <c r="AM32" s="207" cm="1">
        <f t="array" ref="AM32">AM12*(1+inflation)^(AM$21-$F$21)</f>
        <v>1953959.3561537263</v>
      </c>
      <c r="AN32" s="207" cm="1">
        <f t="array" ref="AN32">AN12*(1+inflation)^(AN$21-$F$21)</f>
        <v>1994801.4893941858</v>
      </c>
      <c r="AO32" s="207" cm="1">
        <f t="array" ref="AO32">AO12*(1+inflation)^(AO$21-$F$21)</f>
        <v>2036488.1228020114</v>
      </c>
      <c r="AP32" s="207" cm="1">
        <f t="array" ref="AP32">AP12*(1+inflation)^(AP$21-$F$21)</f>
        <v>2079036.5808297223</v>
      </c>
      <c r="AQ32" s="207" cm="1">
        <f t="array" ref="AQ32">AQ12*(1+inflation)^(AQ$21-$F$21)</f>
        <v>2122464.5412493846</v>
      </c>
      <c r="AR32" s="207" cm="1">
        <f t="array" ref="AR32">AR12*(1+inflation)^(AR$21-$F$21)</f>
        <v>2166790.0423264494</v>
      </c>
      <c r="AS32" s="207" cm="1">
        <f t="array" ref="AS32">AS12*(1+inflation)^(AS$21-$F$21)</f>
        <v>2212031.4901387598</v>
      </c>
      <c r="AT32" s="207" cm="1">
        <f t="array" ref="AT32">AT12*(1+inflation)^(AT$21-$F$21)</f>
        <v>2258207.6660436606</v>
      </c>
      <c r="AU32" s="207" cm="1">
        <f t="array" ref="AU32">AU12*(1+inflation)^(AU$21-$F$21)</f>
        <v>2305337.7342961808</v>
      </c>
      <c r="AV32" s="207" cm="1">
        <f t="array" ref="AV32">AV12*(1+inflation)^(AV$21-$F$21)</f>
        <v>2353441.2498213691</v>
      </c>
      <c r="AW32" s="207" cm="1">
        <f t="array" ref="AW32">AW12*(1+inflation)^(AW$21-$F$21)</f>
        <v>2402538.1661438611</v>
      </c>
      <c r="AX32" s="207" cm="1">
        <f t="array" ref="AX32">AX12*(1+inflation)^(AX$21-$F$21)</f>
        <v>2452648.8434778745</v>
      </c>
      <c r="AY32" s="207" cm="1">
        <f t="array" ref="AY32">AY12*(1+inflation)^(AY$21-$F$21)</f>
        <v>2503794.0569808558</v>
      </c>
      <c r="AZ32" s="207" cm="1">
        <f t="array" ref="AZ32">AZ12*(1+inflation)^(AZ$21-$F$21)</f>
        <v>2555995.0051740902</v>
      </c>
      <c r="BA32" s="207" cm="1">
        <f t="array" ref="BA32">BA12*(1+inflation)^(BA$21-$F$21)</f>
        <v>2609273.3185336334</v>
      </c>
      <c r="BB32" s="207" cm="1">
        <f t="array" ref="BB32">BB12*(1+inflation)^(BB$21-$F$21)</f>
        <v>2663651.0682550161</v>
      </c>
      <c r="BC32" s="207" cm="1">
        <f t="array" ref="BC32">BC12*(1+inflation)^(BC$21-$F$21)</f>
        <v>2719150.7751952093</v>
      </c>
      <c r="BD32" s="207" cm="1">
        <f t="array" ref="BD32">BD12*(1+inflation)^(BD$21-$F$21)</f>
        <v>2775795.4189954423</v>
      </c>
      <c r="BE32" s="206"/>
      <c r="BF32" s="206"/>
      <c r="BG32" s="206"/>
      <c r="BH32" s="206"/>
      <c r="BI32" s="206"/>
      <c r="BJ32" s="206"/>
      <c r="BK32" s="206"/>
      <c r="BL32" s="206"/>
      <c r="BM32" s="206"/>
    </row>
    <row r="33" spans="1:65" ht="15">
      <c r="A33" s="1">
        <v>4</v>
      </c>
      <c r="B33" s="1" t="s">
        <v>39</v>
      </c>
      <c r="C33" s="172"/>
      <c r="D33" s="1"/>
      <c r="E33" s="206"/>
      <c r="F33" s="207">
        <f t="shared" si="0"/>
        <v>983108.00965660554</v>
      </c>
      <c r="G33" s="207" cm="1">
        <f t="array" ref="G33">G13*(1+inflation)^(G$21-$F$21)</f>
        <v>1001944.5633183809</v>
      </c>
      <c r="H33" s="207" cm="1">
        <f t="array" ref="H33">H13*(1+inflation)^(H$21-$F$21)</f>
        <v>1023927.8850758628</v>
      </c>
      <c r="I33" s="207" cm="1">
        <f t="array" ref="I33">I13*(1+inflation)^(I$21-$F$21)</f>
        <v>1046379.7108218683</v>
      </c>
      <c r="J33" s="207" cm="1">
        <f t="array" ref="J33">J13*(1+inflation)^(J$21-$F$21)</f>
        <v>1069309.841932368</v>
      </c>
      <c r="K33" s="207" cm="1">
        <f t="array" ref="K33">K13*(1+inflation)^(K$21-$F$21)</f>
        <v>1092728.2823005244</v>
      </c>
      <c r="L33" s="207" cm="1">
        <f t="array" ref="L33">L13*(1+inflation)^(L$21-$F$21)</f>
        <v>1115723.106332219</v>
      </c>
      <c r="M33" s="207" cm="1">
        <f t="array" ref="M33">M13*(1+inflation)^(M$21-$F$21)</f>
        <v>1139195.7049779077</v>
      </c>
      <c r="N33" s="207" cm="1">
        <f t="array" ref="N33">N13*(1+inflation)^(N$21-$F$21)</f>
        <v>1163155.9144449607</v>
      </c>
      <c r="O33" s="207" cm="1">
        <f t="array" ref="O33">O13*(1+inflation)^(O$21-$F$21)</f>
        <v>1187613.7720771669</v>
      </c>
      <c r="P33" s="207" cm="1">
        <f t="array" ref="P33">P13*(1+inflation)^(P$21-$F$21)</f>
        <v>1212579.5204468674</v>
      </c>
      <c r="Q33" s="207" cm="1">
        <f t="array" ref="Q33">Q13*(1+inflation)^(Q$21-$F$21)</f>
        <v>1238063.6115300148</v>
      </c>
      <c r="R33" s="207" cm="1">
        <f t="array" ref="R33">R13*(1+inflation)^(R$21-$F$21)</f>
        <v>1264076.7109658476</v>
      </c>
      <c r="S33" s="207" cm="1">
        <f t="array" ref="S33">S13*(1+inflation)^(S$21-$F$21)</f>
        <v>1290629.702402882</v>
      </c>
      <c r="T33" s="207" cm="1">
        <f t="array" ref="T33">T13*(1+inflation)^(T$21-$F$21)</f>
        <v>1317733.6919329714</v>
      </c>
      <c r="U33" s="207" cm="1">
        <f t="array" ref="U33">U13*(1+inflation)^(U$21-$F$21)</f>
        <v>1345400.0126152039</v>
      </c>
      <c r="V33" s="207" cm="1">
        <f t="array" ref="V33">V13*(1+inflation)^(V$21-$F$21)</f>
        <v>1373640.2290914659</v>
      </c>
      <c r="W33" s="207" cm="1">
        <f t="array" ref="W33">W13*(1+inflation)^(W$21-$F$21)</f>
        <v>1402466.1422955075</v>
      </c>
      <c r="X33" s="207" cm="1">
        <f t="array" ref="X33">X13*(1+inflation)^(X$21-$F$21)</f>
        <v>1431889.7942574141</v>
      </c>
      <c r="Y33" s="207" cm="1">
        <f t="array" ref="Y33">Y13*(1+inflation)^(Y$21-$F$21)</f>
        <v>1461923.4730054024</v>
      </c>
      <c r="Z33" s="207" cm="1">
        <f t="array" ref="Z33">Z13*(1+inflation)^(Z$21-$F$21)</f>
        <v>1492579.7175669083</v>
      </c>
      <c r="AA33" s="207" cm="1">
        <f t="array" ref="AA33">AA13*(1+inflation)^(AA$21-$F$21)</f>
        <v>1523871.3230709727</v>
      </c>
      <c r="AB33" s="207" cm="1">
        <f t="array" ref="AB33">AB13*(1+inflation)^(AB$21-$F$21)</f>
        <v>1555811.3459539746</v>
      </c>
      <c r="AC33" s="207" cm="1">
        <f t="array" ref="AC33">AC13*(1+inflation)^(AC$21-$F$21)</f>
        <v>1588413.1092707915</v>
      </c>
      <c r="AD33" s="207" cm="1">
        <f t="array" ref="AD33">AD13*(1+inflation)^(AD$21-$F$21)</f>
        <v>1621690.2081135246</v>
      </c>
      <c r="AE33" s="207" cm="1">
        <f t="array" ref="AE33">AE13*(1+inflation)^(AE$21-$F$21)</f>
        <v>1655656.5151399542</v>
      </c>
      <c r="AF33" s="207" cm="1">
        <f t="array" ref="AF33">AF13*(1+inflation)^(AF$21-$F$21)</f>
        <v>1690326.1862139471</v>
      </c>
      <c r="AG33" s="207" cm="1">
        <f t="array" ref="AG33">AG13*(1+inflation)^(AG$21-$F$21)</f>
        <v>1725713.6661600703</v>
      </c>
      <c r="AH33" s="207" cm="1">
        <f t="array" ref="AH33">AH13*(1+inflation)^(AH$21-$F$21)</f>
        <v>1761833.6946347265</v>
      </c>
      <c r="AI33" s="207" cm="1">
        <f t="array" ref="AI33">AI13*(1+inflation)^(AI$21-$F$21)</f>
        <v>1798701.3121161507</v>
      </c>
      <c r="AJ33" s="207" cm="1">
        <f t="array" ref="AJ33">AJ13*(1+inflation)^(AJ$21-$F$21)</f>
        <v>1836331.8660156853</v>
      </c>
      <c r="AK33" s="207" cm="1">
        <f t="array" ref="AK33">AK13*(1+inflation)^(AK$21-$F$21)</f>
        <v>1874741.0169127623</v>
      </c>
      <c r="AL33" s="207" cm="1">
        <f t="array" ref="AL33">AL13*(1+inflation)^(AL$21-$F$21)</f>
        <v>1913944.7449161126</v>
      </c>
      <c r="AM33" s="207" cm="1">
        <f t="array" ref="AM33">AM13*(1+inflation)^(AM$21-$F$21)</f>
        <v>1953959.3561537263</v>
      </c>
      <c r="AN33" s="207" cm="1">
        <f t="array" ref="AN33">AN13*(1+inflation)^(AN$21-$F$21)</f>
        <v>1994801.4893941858</v>
      </c>
      <c r="AO33" s="207" cm="1">
        <f t="array" ref="AO33">AO13*(1+inflation)^(AO$21-$F$21)</f>
        <v>2036488.1228020114</v>
      </c>
      <c r="AP33" s="207" cm="1">
        <f t="array" ref="AP33">AP13*(1+inflation)^(AP$21-$F$21)</f>
        <v>2079036.5808297223</v>
      </c>
      <c r="AQ33" s="207" cm="1">
        <f t="array" ref="AQ33">AQ13*(1+inflation)^(AQ$21-$F$21)</f>
        <v>2122464.5412493846</v>
      </c>
      <c r="AR33" s="207" cm="1">
        <f t="array" ref="AR33">AR13*(1+inflation)^(AR$21-$F$21)</f>
        <v>2166790.0423264494</v>
      </c>
      <c r="AS33" s="207" cm="1">
        <f t="array" ref="AS33">AS13*(1+inflation)^(AS$21-$F$21)</f>
        <v>2212031.4901387598</v>
      </c>
      <c r="AT33" s="207" cm="1">
        <f t="array" ref="AT33">AT13*(1+inflation)^(AT$21-$F$21)</f>
        <v>2258207.6660436606</v>
      </c>
      <c r="AU33" s="207" cm="1">
        <f t="array" ref="AU33">AU13*(1+inflation)^(AU$21-$F$21)</f>
        <v>2305337.7342961808</v>
      </c>
      <c r="AV33" s="207" cm="1">
        <f t="array" ref="AV33">AV13*(1+inflation)^(AV$21-$F$21)</f>
        <v>2353441.2498213691</v>
      </c>
      <c r="AW33" s="207" cm="1">
        <f t="array" ref="AW33">AW13*(1+inflation)^(AW$21-$F$21)</f>
        <v>2402538.1661438611</v>
      </c>
      <c r="AX33" s="207" cm="1">
        <f t="array" ref="AX33">AX13*(1+inflation)^(AX$21-$F$21)</f>
        <v>2452648.8434778745</v>
      </c>
      <c r="AY33" s="207" cm="1">
        <f t="array" ref="AY33">AY13*(1+inflation)^(AY$21-$F$21)</f>
        <v>2503794.0569808558</v>
      </c>
      <c r="AZ33" s="207" cm="1">
        <f t="array" ref="AZ33">AZ13*(1+inflation)^(AZ$21-$F$21)</f>
        <v>2555995.0051740902</v>
      </c>
      <c r="BA33" s="207" cm="1">
        <f t="array" ref="BA33">BA13*(1+inflation)^(BA$21-$F$21)</f>
        <v>2609273.3185336334</v>
      </c>
      <c r="BB33" s="207" cm="1">
        <f t="array" ref="BB33">BB13*(1+inflation)^(BB$21-$F$21)</f>
        <v>2663651.0682550161</v>
      </c>
      <c r="BC33" s="207" cm="1">
        <f t="array" ref="BC33">BC13*(1+inflation)^(BC$21-$F$21)</f>
        <v>2719150.7751952093</v>
      </c>
      <c r="BD33" s="207" cm="1">
        <f t="array" ref="BD33">BD13*(1+inflation)^(BD$21-$F$21)</f>
        <v>2775795.4189954423</v>
      </c>
      <c r="BE33" s="206"/>
      <c r="BF33" s="206"/>
      <c r="BG33" s="206"/>
      <c r="BH33" s="206"/>
      <c r="BI33" s="206"/>
      <c r="BJ33" s="206"/>
      <c r="BK33" s="206"/>
      <c r="BL33" s="206"/>
      <c r="BM33" s="206"/>
    </row>
    <row r="34" spans="1:65" ht="15">
      <c r="A34" s="1">
        <v>5</v>
      </c>
      <c r="B34" s="1" t="s">
        <v>41</v>
      </c>
      <c r="C34" s="172"/>
      <c r="D34" s="1"/>
      <c r="E34" s="206"/>
      <c r="F34" s="207">
        <f t="shared" si="0"/>
        <v>884666.3336960692</v>
      </c>
      <c r="G34" s="207" cm="1">
        <f t="array" ref="G34">G14*(1+inflation)^(G$21-$F$21)</f>
        <v>901889.50739268179</v>
      </c>
      <c r="H34" s="207" cm="1">
        <f t="array" ref="H34">H14*(1+inflation)^(H$21-$F$21)</f>
        <v>920298.75144889078</v>
      </c>
      <c r="I34" s="207" cm="1">
        <f t="array" ref="I34">I14*(1+inflation)^(I$21-$F$21)</f>
        <v>939075.86731752346</v>
      </c>
      <c r="J34" s="207" cm="1">
        <f t="array" ref="J34">J14*(1+inflation)^(J$21-$F$21)</f>
        <v>958228.16528872843</v>
      </c>
      <c r="K34" s="207" cm="1">
        <f t="array" ref="K34">K14*(1+inflation)^(K$21-$F$21)</f>
        <v>977763.10087577987</v>
      </c>
      <c r="L34" s="207" cm="1">
        <f t="array" ref="L34">L14*(1+inflation)^(L$21-$F$21)</f>
        <v>997732.19277298579</v>
      </c>
      <c r="M34" s="207" cm="1">
        <f t="array" ref="M34">M14*(1+inflation)^(M$21-$F$21)</f>
        <v>1018105.214910317</v>
      </c>
      <c r="N34" s="207" cm="1">
        <f t="array" ref="N34">N14*(1+inflation)^(N$21-$F$21)</f>
        <v>1038890.2906169802</v>
      </c>
      <c r="O34" s="207" cm="1">
        <f t="array" ref="O34">O14*(1+inflation)^(O$21-$F$21)</f>
        <v>1060095.706022901</v>
      </c>
      <c r="P34" s="207" cm="1">
        <f t="array" ref="P34">P14*(1+inflation)^(P$21-$F$21)</f>
        <v>1081729.9133148713</v>
      </c>
      <c r="Q34" s="207" cm="1">
        <f t="array" ref="Q34">Q14*(1+inflation)^(Q$21-$F$21)</f>
        <v>1103801.5340577459</v>
      </c>
      <c r="R34" s="207" cm="1">
        <f t="array" ref="R34">R14*(1+inflation)^(R$21-$F$21)</f>
        <v>1126319.3625819965</v>
      </c>
      <c r="S34" s="207" cm="1">
        <f t="array" ref="S34">S14*(1+inflation)^(S$21-$F$21)</f>
        <v>1149292.3694389362</v>
      </c>
      <c r="T34" s="207" cm="1">
        <f t="array" ref="T34">T14*(1+inflation)^(T$21-$F$21)</f>
        <v>1172729.7049249795</v>
      </c>
      <c r="U34" s="207" cm="1">
        <f t="array" ref="U34">U14*(1+inflation)^(U$21-$F$21)</f>
        <v>1196640.702676303</v>
      </c>
      <c r="V34" s="207" cm="1">
        <f t="array" ref="V34">V14*(1+inflation)^(V$21-$F$21)</f>
        <v>1221034.8833353247</v>
      </c>
      <c r="W34" s="207" cm="1">
        <f t="array" ref="W34">W14*(1+inflation)^(W$21-$F$21)</f>
        <v>1245921.958290423</v>
      </c>
      <c r="X34" s="207" cm="1">
        <f t="array" ref="X34">X14*(1+inflation)^(X$21-$F$21)</f>
        <v>1271311.833490371</v>
      </c>
      <c r="Y34" s="207" cm="1">
        <f t="array" ref="Y34">Y14*(1+inflation)^(Y$21-$F$21)</f>
        <v>1297214.6133349687</v>
      </c>
      <c r="Z34" s="207" cm="1">
        <f t="array" ref="Z34">Z14*(1+inflation)^(Z$21-$F$21)</f>
        <v>1323640.6046433966</v>
      </c>
      <c r="AA34" s="207" cm="1">
        <f t="array" ref="AA34">AA14*(1+inflation)^(AA$21-$F$21)</f>
        <v>1350600.3207018452</v>
      </c>
      <c r="AB34" s="207" cm="1">
        <f t="array" ref="AB34">AB14*(1+inflation)^(AB$21-$F$21)</f>
        <v>1378104.4853920024</v>
      </c>
      <c r="AC34" s="207" cm="1">
        <f t="array" ref="AC34">AC14*(1+inflation)^(AC$21-$F$21)</f>
        <v>1406164.0374020087</v>
      </c>
      <c r="AD34" s="207" cm="1">
        <f t="array" ref="AD34">AD14*(1+inflation)^(AD$21-$F$21)</f>
        <v>1434790.1345215349</v>
      </c>
      <c r="AE34" s="207" cm="1">
        <f t="array" ref="AE34">AE14*(1+inflation)^(AE$21-$F$21)</f>
        <v>1463994.1580226538</v>
      </c>
      <c r="AF34" s="207" cm="1">
        <f t="array" ref="AF34">AF14*(1+inflation)^(AF$21-$F$21)</f>
        <v>1493787.7171282251</v>
      </c>
      <c r="AG34" s="207" cm="1">
        <f t="array" ref="AG34">AG14*(1+inflation)^(AG$21-$F$21)</f>
        <v>1524182.6535695384</v>
      </c>
      <c r="AH34" s="207" cm="1">
        <f t="array" ref="AH34">AH14*(1+inflation)^(AH$21-$F$21)</f>
        <v>1555191.0462349949</v>
      </c>
      <c r="AI34" s="207" cm="1">
        <f t="array" ref="AI34">AI14*(1+inflation)^(AI$21-$F$21)</f>
        <v>1586825.2159116475</v>
      </c>
      <c r="AJ34" s="207" cm="1">
        <f t="array" ref="AJ34">AJ14*(1+inflation)^(AJ$21-$F$21)</f>
        <v>1619097.7301214556</v>
      </c>
      <c r="AK34" s="207" cm="1">
        <f t="array" ref="AK34">AK14*(1+inflation)^(AK$21-$F$21)</f>
        <v>1652021.4080541378</v>
      </c>
      <c r="AL34" s="207" cm="1">
        <f t="array" ref="AL34">AL14*(1+inflation)^(AL$21-$F$21)</f>
        <v>1685609.3255985633</v>
      </c>
      <c r="AM34" s="207" cm="1">
        <f t="array" ref="AM34">AM14*(1+inflation)^(AM$21-$F$21)</f>
        <v>1719874.8204746346</v>
      </c>
      <c r="AN34" s="207" cm="1">
        <f t="array" ref="AN34">AN14*(1+inflation)^(AN$21-$F$21)</f>
        <v>1754831.4974676841</v>
      </c>
      <c r="AO34" s="207" cm="1">
        <f t="array" ref="AO34">AO14*(1+inflation)^(AO$21-$F$21)</f>
        <v>1790493.233767417</v>
      </c>
      <c r="AP34" s="207" cm="1">
        <f t="array" ref="AP34">AP14*(1+inflation)^(AP$21-$F$21)</f>
        <v>1826874.1844134969</v>
      </c>
      <c r="AQ34" s="207" cm="1">
        <f t="array" ref="AQ34">AQ14*(1+inflation)^(AQ$21-$F$21)</f>
        <v>1863988.787849901</v>
      </c>
      <c r="AR34" s="207" cm="1">
        <f t="array" ref="AR34">AR14*(1+inflation)^(AR$21-$F$21)</f>
        <v>1901851.7715902135</v>
      </c>
      <c r="AS34" s="207" cm="1">
        <f t="array" ref="AS34">AS14*(1+inflation)^(AS$21-$F$21)</f>
        <v>1940478.1579960769</v>
      </c>
      <c r="AT34" s="207" cm="1">
        <f t="array" ref="AT34">AT14*(1+inflation)^(AT$21-$F$21)</f>
        <v>1979883.2701710609</v>
      </c>
      <c r="AU34" s="207" cm="1">
        <f t="array" ref="AU34">AU14*(1+inflation)^(AU$21-$F$21)</f>
        <v>2020082.7379722421</v>
      </c>
      <c r="AV34" s="207" cm="1">
        <f t="array" ref="AV34">AV14*(1+inflation)^(AV$21-$F$21)</f>
        <v>2061092.5041418644</v>
      </c>
      <c r="AW34" s="207" cm="1">
        <f t="array" ref="AW34">AW14*(1+inflation)^(AW$21-$F$21)</f>
        <v>2102928.8305614586</v>
      </c>
      <c r="AX34" s="207" cm="1">
        <f t="array" ref="AX34">AX14*(1+inflation)^(AX$21-$F$21)</f>
        <v>2145608.3046308793</v>
      </c>
      <c r="AY34" s="207" cm="1">
        <f t="array" ref="AY34">AY14*(1+inflation)^(AY$21-$F$21)</f>
        <v>2189147.8457747404</v>
      </c>
      <c r="AZ34" s="207" cm="1">
        <f t="array" ref="AZ34">AZ14*(1+inflation)^(AZ$21-$F$21)</f>
        <v>2233564.7120788135</v>
      </c>
      <c r="BA34" s="207" cm="1">
        <f t="array" ref="BA34">BA14*(1+inflation)^(BA$21-$F$21)</f>
        <v>2278876.5070589548</v>
      </c>
      <c r="BB34" s="207" cm="1">
        <f t="array" ref="BB34">BB14*(1+inflation)^(BB$21-$F$21)</f>
        <v>2325101.186565239</v>
      </c>
      <c r="BC34" s="207" cm="1">
        <f t="array" ref="BC34">BC14*(1+inflation)^(BC$21-$F$21)</f>
        <v>2372257.0658239671</v>
      </c>
      <c r="BD34" s="207" cm="1">
        <f t="array" ref="BD34">BD14*(1+inflation)^(BD$21-$F$21)</f>
        <v>2420362.8266203301</v>
      </c>
      <c r="BE34" s="206"/>
      <c r="BF34" s="206"/>
      <c r="BG34" s="206"/>
      <c r="BH34" s="206"/>
      <c r="BI34" s="206"/>
      <c r="BJ34" s="206"/>
      <c r="BK34" s="206"/>
      <c r="BL34" s="206"/>
      <c r="BM34" s="206"/>
    </row>
    <row r="35" spans="1:65" ht="15">
      <c r="A35" s="1">
        <v>5</v>
      </c>
      <c r="B35" s="1" t="s">
        <v>98</v>
      </c>
      <c r="C35" s="172"/>
      <c r="D35" s="1"/>
      <c r="E35" s="206"/>
      <c r="F35" s="207">
        <f t="shared" si="0"/>
        <v>884666.3336960692</v>
      </c>
      <c r="G35" s="207" cm="1">
        <f t="array" ref="G35">G15*(1+inflation)^(G$21-$F$21)</f>
        <v>901889.50739268179</v>
      </c>
      <c r="H35" s="207" cm="1">
        <f t="array" ref="H35">H15*(1+inflation)^(H$21-$F$21)</f>
        <v>920298.75144889078</v>
      </c>
      <c r="I35" s="207" cm="1">
        <f t="array" ref="I35">I15*(1+inflation)^(I$21-$F$21)</f>
        <v>939075.86731752346</v>
      </c>
      <c r="J35" s="207" cm="1">
        <f t="array" ref="J35">J15*(1+inflation)^(J$21-$F$21)</f>
        <v>958228.16528872843</v>
      </c>
      <c r="K35" s="207" cm="1">
        <f t="array" ref="K35">K15*(1+inflation)^(K$21-$F$21)</f>
        <v>977763.10087577987</v>
      </c>
      <c r="L35" s="207" cm="1">
        <f t="array" ref="L35">L15*(1+inflation)^(L$21-$F$21)</f>
        <v>997732.19277298579</v>
      </c>
      <c r="M35" s="207" cm="1">
        <f t="array" ref="M35">M15*(1+inflation)^(M$21-$F$21)</f>
        <v>1018105.214910317</v>
      </c>
      <c r="N35" s="207" cm="1">
        <f t="array" ref="N35">N15*(1+inflation)^(N$21-$F$21)</f>
        <v>1038890.2906169802</v>
      </c>
      <c r="O35" s="207" cm="1">
        <f t="array" ref="O35">O15*(1+inflation)^(O$21-$F$21)</f>
        <v>1060095.706022901</v>
      </c>
      <c r="P35" s="207" cm="1">
        <f t="array" ref="P35">P15*(1+inflation)^(P$21-$F$21)</f>
        <v>1081729.9133148713</v>
      </c>
      <c r="Q35" s="207" cm="1">
        <f t="array" ref="Q35">Q15*(1+inflation)^(Q$21-$F$21)</f>
        <v>1103801.5340577459</v>
      </c>
      <c r="R35" s="207" cm="1">
        <f t="array" ref="R35">R15*(1+inflation)^(R$21-$F$21)</f>
        <v>1126319.3625819965</v>
      </c>
      <c r="S35" s="207" cm="1">
        <f t="array" ref="S35">S15*(1+inflation)^(S$21-$F$21)</f>
        <v>1149292.3694389362</v>
      </c>
      <c r="T35" s="207" cm="1">
        <f t="array" ref="T35">T15*(1+inflation)^(T$21-$F$21)</f>
        <v>1172729.7049249795</v>
      </c>
      <c r="U35" s="207" cm="1">
        <f t="array" ref="U35">U15*(1+inflation)^(U$21-$F$21)</f>
        <v>1196640.702676303</v>
      </c>
      <c r="V35" s="207" cm="1">
        <f t="array" ref="V35">V15*(1+inflation)^(V$21-$F$21)</f>
        <v>1221034.8833353247</v>
      </c>
      <c r="W35" s="207" cm="1">
        <f t="array" ref="W35">W15*(1+inflation)^(W$21-$F$21)</f>
        <v>1245921.958290423</v>
      </c>
      <c r="X35" s="207" cm="1">
        <f t="array" ref="X35">X15*(1+inflation)^(X$21-$F$21)</f>
        <v>1271311.833490371</v>
      </c>
      <c r="Y35" s="207" cm="1">
        <f t="array" ref="Y35">Y15*(1+inflation)^(Y$21-$F$21)</f>
        <v>1297214.6133349687</v>
      </c>
      <c r="Z35" s="207" cm="1">
        <f t="array" ref="Z35">Z15*(1+inflation)^(Z$21-$F$21)</f>
        <v>1323640.6046433966</v>
      </c>
      <c r="AA35" s="207" cm="1">
        <f t="array" ref="AA35">AA15*(1+inflation)^(AA$21-$F$21)</f>
        <v>1350600.3207018452</v>
      </c>
      <c r="AB35" s="207" cm="1">
        <f t="array" ref="AB35">AB15*(1+inflation)^(AB$21-$F$21)</f>
        <v>1378104.4853920024</v>
      </c>
      <c r="AC35" s="207" cm="1">
        <f t="array" ref="AC35">AC15*(1+inflation)^(AC$21-$F$21)</f>
        <v>1406164.0374020087</v>
      </c>
      <c r="AD35" s="207" cm="1">
        <f t="array" ref="AD35">AD15*(1+inflation)^(AD$21-$F$21)</f>
        <v>1434790.1345215349</v>
      </c>
      <c r="AE35" s="207" cm="1">
        <f t="array" ref="AE35">AE15*(1+inflation)^(AE$21-$F$21)</f>
        <v>1463994.1580226538</v>
      </c>
      <c r="AF35" s="207" cm="1">
        <f t="array" ref="AF35">AF15*(1+inflation)^(AF$21-$F$21)</f>
        <v>1493787.7171282251</v>
      </c>
      <c r="AG35" s="207" cm="1">
        <f t="array" ref="AG35">AG15*(1+inflation)^(AG$21-$F$21)</f>
        <v>1524182.6535695384</v>
      </c>
      <c r="AH35" s="207" cm="1">
        <f t="array" ref="AH35">AH15*(1+inflation)^(AH$21-$F$21)</f>
        <v>1555191.0462349949</v>
      </c>
      <c r="AI35" s="207" cm="1">
        <f t="array" ref="AI35">AI15*(1+inflation)^(AI$21-$F$21)</f>
        <v>1586825.2159116475</v>
      </c>
      <c r="AJ35" s="207" cm="1">
        <f t="array" ref="AJ35">AJ15*(1+inflation)^(AJ$21-$F$21)</f>
        <v>1619097.7301214556</v>
      </c>
      <c r="AK35" s="207" cm="1">
        <f t="array" ref="AK35">AK15*(1+inflation)^(AK$21-$F$21)</f>
        <v>1652021.4080541378</v>
      </c>
      <c r="AL35" s="207" cm="1">
        <f t="array" ref="AL35">AL15*(1+inflation)^(AL$21-$F$21)</f>
        <v>1685609.3255985633</v>
      </c>
      <c r="AM35" s="207" cm="1">
        <f t="array" ref="AM35">AM15*(1+inflation)^(AM$21-$F$21)</f>
        <v>1719874.8204746346</v>
      </c>
      <c r="AN35" s="207" cm="1">
        <f t="array" ref="AN35">AN15*(1+inflation)^(AN$21-$F$21)</f>
        <v>1754831.4974676841</v>
      </c>
      <c r="AO35" s="207" cm="1">
        <f t="array" ref="AO35">AO15*(1+inflation)^(AO$21-$F$21)</f>
        <v>1790493.233767417</v>
      </c>
      <c r="AP35" s="207" cm="1">
        <f t="array" ref="AP35">AP15*(1+inflation)^(AP$21-$F$21)</f>
        <v>1826874.1844134969</v>
      </c>
      <c r="AQ35" s="207" cm="1">
        <f t="array" ref="AQ35">AQ15*(1+inflation)^(AQ$21-$F$21)</f>
        <v>1863988.787849901</v>
      </c>
      <c r="AR35" s="207" cm="1">
        <f t="array" ref="AR35">AR15*(1+inflation)^(AR$21-$F$21)</f>
        <v>1901851.7715902135</v>
      </c>
      <c r="AS35" s="207" cm="1">
        <f t="array" ref="AS35">AS15*(1+inflation)^(AS$21-$F$21)</f>
        <v>1940478.1579960769</v>
      </c>
      <c r="AT35" s="207" cm="1">
        <f t="array" ref="AT35">AT15*(1+inflation)^(AT$21-$F$21)</f>
        <v>1979883.2701710609</v>
      </c>
      <c r="AU35" s="207" cm="1">
        <f t="array" ref="AU35">AU15*(1+inflation)^(AU$21-$F$21)</f>
        <v>2020082.7379722421</v>
      </c>
      <c r="AV35" s="207" cm="1">
        <f t="array" ref="AV35">AV15*(1+inflation)^(AV$21-$F$21)</f>
        <v>2061092.5041418644</v>
      </c>
      <c r="AW35" s="207" cm="1">
        <f t="array" ref="AW35">AW15*(1+inflation)^(AW$21-$F$21)</f>
        <v>2102928.8305614586</v>
      </c>
      <c r="AX35" s="207" cm="1">
        <f t="array" ref="AX35">AX15*(1+inflation)^(AX$21-$F$21)</f>
        <v>2145608.3046308793</v>
      </c>
      <c r="AY35" s="207" cm="1">
        <f t="array" ref="AY35">AY15*(1+inflation)^(AY$21-$F$21)</f>
        <v>2189147.8457747404</v>
      </c>
      <c r="AZ35" s="207" cm="1">
        <f t="array" ref="AZ35">AZ15*(1+inflation)^(AZ$21-$F$21)</f>
        <v>2233564.7120788135</v>
      </c>
      <c r="BA35" s="207" cm="1">
        <f t="array" ref="BA35">BA15*(1+inflation)^(BA$21-$F$21)</f>
        <v>2278876.5070589548</v>
      </c>
      <c r="BB35" s="207" cm="1">
        <f t="array" ref="BB35">BB15*(1+inflation)^(BB$21-$F$21)</f>
        <v>2325101.186565239</v>
      </c>
      <c r="BC35" s="207" cm="1">
        <f t="array" ref="BC35">BC15*(1+inflation)^(BC$21-$F$21)</f>
        <v>2372257.0658239671</v>
      </c>
      <c r="BD35" s="207" cm="1">
        <f t="array" ref="BD35">BD15*(1+inflation)^(BD$21-$F$21)</f>
        <v>2420362.8266203301</v>
      </c>
      <c r="BE35" s="206"/>
      <c r="BF35" s="206"/>
      <c r="BG35" s="206"/>
      <c r="BH35" s="206"/>
      <c r="BI35" s="206"/>
      <c r="BJ35" s="206"/>
      <c r="BK35" s="206"/>
      <c r="BL35" s="206"/>
      <c r="BM35" s="206"/>
    </row>
    <row r="36" spans="1:65" ht="15">
      <c r="A36" s="1">
        <v>5</v>
      </c>
      <c r="B36" s="1" t="s">
        <v>39</v>
      </c>
      <c r="C36" s="172"/>
      <c r="D36" s="1"/>
      <c r="E36" s="206"/>
      <c r="F36" s="207">
        <f t="shared" si="0"/>
        <v>884666.3336960692</v>
      </c>
      <c r="G36" s="207" cm="1">
        <f t="array" ref="G36">G16*(1+inflation)^(G$21-$F$21)</f>
        <v>901889.50739268179</v>
      </c>
      <c r="H36" s="207" cm="1">
        <f t="array" ref="H36">H16*(1+inflation)^(H$21-$F$21)</f>
        <v>920298.75144889078</v>
      </c>
      <c r="I36" s="207" cm="1">
        <f t="array" ref="I36">I16*(1+inflation)^(I$21-$F$21)</f>
        <v>939075.86731752346</v>
      </c>
      <c r="J36" s="207" cm="1">
        <f t="array" ref="J36">J16*(1+inflation)^(J$21-$F$21)</f>
        <v>958228.16528872843</v>
      </c>
      <c r="K36" s="207" cm="1">
        <f t="array" ref="K36">K16*(1+inflation)^(K$21-$F$21)</f>
        <v>977763.10087577987</v>
      </c>
      <c r="L36" s="207" cm="1">
        <f t="array" ref="L36">L16*(1+inflation)^(L$21-$F$21)</f>
        <v>997732.19277298579</v>
      </c>
      <c r="M36" s="207" cm="1">
        <f t="array" ref="M36">M16*(1+inflation)^(M$21-$F$21)</f>
        <v>1018105.214910317</v>
      </c>
      <c r="N36" s="207" cm="1">
        <f t="array" ref="N36">N16*(1+inflation)^(N$21-$F$21)</f>
        <v>1038890.2906169802</v>
      </c>
      <c r="O36" s="207" cm="1">
        <f t="array" ref="O36">O16*(1+inflation)^(O$21-$F$21)</f>
        <v>1060095.706022901</v>
      </c>
      <c r="P36" s="207" cm="1">
        <f t="array" ref="P36">P16*(1+inflation)^(P$21-$F$21)</f>
        <v>1081729.9133148713</v>
      </c>
      <c r="Q36" s="207" cm="1">
        <f t="array" ref="Q36">Q16*(1+inflation)^(Q$21-$F$21)</f>
        <v>1103801.5340577459</v>
      </c>
      <c r="R36" s="207" cm="1">
        <f t="array" ref="R36">R16*(1+inflation)^(R$21-$F$21)</f>
        <v>1126319.3625819965</v>
      </c>
      <c r="S36" s="207" cm="1">
        <f t="array" ref="S36">S16*(1+inflation)^(S$21-$F$21)</f>
        <v>1149292.3694389362</v>
      </c>
      <c r="T36" s="207" cm="1">
        <f t="array" ref="T36">T16*(1+inflation)^(T$21-$F$21)</f>
        <v>1172729.7049249795</v>
      </c>
      <c r="U36" s="207" cm="1">
        <f t="array" ref="U36">U16*(1+inflation)^(U$21-$F$21)</f>
        <v>1196640.702676303</v>
      </c>
      <c r="V36" s="207" cm="1">
        <f t="array" ref="V36">V16*(1+inflation)^(V$21-$F$21)</f>
        <v>1221034.8833353247</v>
      </c>
      <c r="W36" s="207" cm="1">
        <f t="array" ref="W36">W16*(1+inflation)^(W$21-$F$21)</f>
        <v>1245921.958290423</v>
      </c>
      <c r="X36" s="207" cm="1">
        <f t="array" ref="X36">X16*(1+inflation)^(X$21-$F$21)</f>
        <v>1271311.833490371</v>
      </c>
      <c r="Y36" s="207" cm="1">
        <f t="array" ref="Y36">Y16*(1+inflation)^(Y$21-$F$21)</f>
        <v>1297214.6133349687</v>
      </c>
      <c r="Z36" s="207" cm="1">
        <f t="array" ref="Z36">Z16*(1+inflation)^(Z$21-$F$21)</f>
        <v>1323640.6046433966</v>
      </c>
      <c r="AA36" s="207" cm="1">
        <f t="array" ref="AA36">AA16*(1+inflation)^(AA$21-$F$21)</f>
        <v>1350600.3207018452</v>
      </c>
      <c r="AB36" s="207" cm="1">
        <f t="array" ref="AB36">AB16*(1+inflation)^(AB$21-$F$21)</f>
        <v>1378104.4853920024</v>
      </c>
      <c r="AC36" s="207" cm="1">
        <f t="array" ref="AC36">AC16*(1+inflation)^(AC$21-$F$21)</f>
        <v>1406164.0374020087</v>
      </c>
      <c r="AD36" s="207" cm="1">
        <f t="array" ref="AD36">AD16*(1+inflation)^(AD$21-$F$21)</f>
        <v>1434790.1345215349</v>
      </c>
      <c r="AE36" s="207" cm="1">
        <f t="array" ref="AE36">AE16*(1+inflation)^(AE$21-$F$21)</f>
        <v>1463994.1580226538</v>
      </c>
      <c r="AF36" s="207" cm="1">
        <f t="array" ref="AF36">AF16*(1+inflation)^(AF$21-$F$21)</f>
        <v>1493787.7171282251</v>
      </c>
      <c r="AG36" s="207" cm="1">
        <f t="array" ref="AG36">AG16*(1+inflation)^(AG$21-$F$21)</f>
        <v>1524182.6535695384</v>
      </c>
      <c r="AH36" s="207" cm="1">
        <f t="array" ref="AH36">AH16*(1+inflation)^(AH$21-$F$21)</f>
        <v>1555191.0462349949</v>
      </c>
      <c r="AI36" s="207" cm="1">
        <f t="array" ref="AI36">AI16*(1+inflation)^(AI$21-$F$21)</f>
        <v>1586825.2159116475</v>
      </c>
      <c r="AJ36" s="207" cm="1">
        <f t="array" ref="AJ36">AJ16*(1+inflation)^(AJ$21-$F$21)</f>
        <v>1619097.7301214556</v>
      </c>
      <c r="AK36" s="207" cm="1">
        <f t="array" ref="AK36">AK16*(1+inflation)^(AK$21-$F$21)</f>
        <v>1652021.4080541378</v>
      </c>
      <c r="AL36" s="207" cm="1">
        <f t="array" ref="AL36">AL16*(1+inflation)^(AL$21-$F$21)</f>
        <v>1685609.3255985633</v>
      </c>
      <c r="AM36" s="207" cm="1">
        <f t="array" ref="AM36">AM16*(1+inflation)^(AM$21-$F$21)</f>
        <v>1719874.8204746346</v>
      </c>
      <c r="AN36" s="207" cm="1">
        <f t="array" ref="AN36">AN16*(1+inflation)^(AN$21-$F$21)</f>
        <v>1754831.4974676841</v>
      </c>
      <c r="AO36" s="207" cm="1">
        <f t="array" ref="AO36">AO16*(1+inflation)^(AO$21-$F$21)</f>
        <v>1790493.233767417</v>
      </c>
      <c r="AP36" s="207" cm="1">
        <f t="array" ref="AP36">AP16*(1+inflation)^(AP$21-$F$21)</f>
        <v>1826874.1844134969</v>
      </c>
      <c r="AQ36" s="207" cm="1">
        <f t="array" ref="AQ36">AQ16*(1+inflation)^(AQ$21-$F$21)</f>
        <v>1863988.787849901</v>
      </c>
      <c r="AR36" s="207" cm="1">
        <f t="array" ref="AR36">AR16*(1+inflation)^(AR$21-$F$21)</f>
        <v>1901851.7715902135</v>
      </c>
      <c r="AS36" s="207" cm="1">
        <f t="array" ref="AS36">AS16*(1+inflation)^(AS$21-$F$21)</f>
        <v>1940478.1579960769</v>
      </c>
      <c r="AT36" s="207" cm="1">
        <f t="array" ref="AT36">AT16*(1+inflation)^(AT$21-$F$21)</f>
        <v>1979883.2701710609</v>
      </c>
      <c r="AU36" s="207" cm="1">
        <f t="array" ref="AU36">AU16*(1+inflation)^(AU$21-$F$21)</f>
        <v>2020082.7379722421</v>
      </c>
      <c r="AV36" s="207" cm="1">
        <f t="array" ref="AV36">AV16*(1+inflation)^(AV$21-$F$21)</f>
        <v>2061092.5041418644</v>
      </c>
      <c r="AW36" s="207" cm="1">
        <f t="array" ref="AW36">AW16*(1+inflation)^(AW$21-$F$21)</f>
        <v>2102928.8305614586</v>
      </c>
      <c r="AX36" s="207" cm="1">
        <f t="array" ref="AX36">AX16*(1+inflation)^(AX$21-$F$21)</f>
        <v>2145608.3046308793</v>
      </c>
      <c r="AY36" s="207" cm="1">
        <f t="array" ref="AY36">AY16*(1+inflation)^(AY$21-$F$21)</f>
        <v>2189147.8457747404</v>
      </c>
      <c r="AZ36" s="207" cm="1">
        <f t="array" ref="AZ36">AZ16*(1+inflation)^(AZ$21-$F$21)</f>
        <v>2233564.7120788135</v>
      </c>
      <c r="BA36" s="207" cm="1">
        <f t="array" ref="BA36">BA16*(1+inflation)^(BA$21-$F$21)</f>
        <v>2278876.5070589548</v>
      </c>
      <c r="BB36" s="207" cm="1">
        <f t="array" ref="BB36">BB16*(1+inflation)^(BB$21-$F$21)</f>
        <v>2325101.186565239</v>
      </c>
      <c r="BC36" s="207" cm="1">
        <f t="array" ref="BC36">BC16*(1+inflation)^(BC$21-$F$21)</f>
        <v>2372257.0658239671</v>
      </c>
      <c r="BD36" s="207" cm="1">
        <f t="array" ref="BD36">BD16*(1+inflation)^(BD$21-$F$21)</f>
        <v>2420362.8266203301</v>
      </c>
      <c r="BE36" s="206"/>
      <c r="BF36" s="206"/>
      <c r="BG36" s="206"/>
      <c r="BH36" s="206"/>
      <c r="BI36" s="206"/>
      <c r="BJ36" s="206"/>
      <c r="BK36" s="206"/>
      <c r="BL36" s="206"/>
      <c r="BM36" s="206"/>
    </row>
    <row r="37" spans="1:65" ht="15">
      <c r="A37" s="1">
        <v>6</v>
      </c>
      <c r="B37" s="1" t="s">
        <v>41</v>
      </c>
      <c r="C37" s="172"/>
      <c r="D37" s="1"/>
      <c r="E37" s="206"/>
      <c r="F37" s="207">
        <f t="shared" si="0"/>
        <v>884000.84369938646</v>
      </c>
      <c r="G37" s="207" cm="1">
        <f t="array" ref="G37">G17*(1+inflation)^(G$21-$F$21)</f>
        <v>901972.86615634849</v>
      </c>
      <c r="H37" s="207" cm="1">
        <f t="array" ref="H37">H17*(1+inflation)^(H$21-$F$21)</f>
        <v>921832.42607380077</v>
      </c>
      <c r="I37" s="207" cm="1">
        <f t="array" ref="I37">I17*(1+inflation)^(I$21-$F$21)</f>
        <v>942113.52703717619</v>
      </c>
      <c r="J37" s="207" cm="1">
        <f t="array" ref="J37">J17*(1+inflation)^(J$21-$F$21)</f>
        <v>962824.92299421597</v>
      </c>
      <c r="K37" s="207" cm="1">
        <f t="array" ref="K37">K17*(1+inflation)^(K$21-$F$21)</f>
        <v>983975.54719907336</v>
      </c>
      <c r="L37" s="207" cm="1">
        <f t="array" ref="L37">L17*(1+inflation)^(L$21-$F$21)</f>
        <v>1004789.3754648232</v>
      </c>
      <c r="M37" s="207" cm="1">
        <f t="array" ref="M37">M17*(1+inflation)^(M$21-$F$21)</f>
        <v>1026037.7281723588</v>
      </c>
      <c r="N37" s="207" cm="1">
        <f t="array" ref="N37">N17*(1+inflation)^(N$21-$F$21)</f>
        <v>1047729.5903424454</v>
      </c>
      <c r="O37" s="207" cm="1">
        <f t="array" ref="O37">O17*(1+inflation)^(O$21-$F$21)</f>
        <v>1069874.1314645193</v>
      </c>
      <c r="P37" s="207" cm="1">
        <f t="array" ref="P37">P17*(1+inflation)^(P$21-$F$21)</f>
        <v>1092480.70926347</v>
      </c>
      <c r="Q37" s="207" cm="1">
        <f t="array" ref="Q37">Q17*(1+inflation)^(Q$21-$F$21)</f>
        <v>1115558.8735430147</v>
      </c>
      <c r="R37" s="207" cm="1">
        <f t="array" ref="R37">R17*(1+inflation)^(R$21-$F$21)</f>
        <v>1139118.3701072244</v>
      </c>
      <c r="S37" s="207" cm="1">
        <f t="array" ref="S37">S17*(1+inflation)^(S$21-$F$21)</f>
        <v>1163169.144761777</v>
      </c>
      <c r="T37" s="207" cm="1">
        <f t="array" ref="T37">T17*(1+inflation)^(T$21-$F$21)</f>
        <v>1187721.347396563</v>
      </c>
      <c r="U37" s="207" cm="1">
        <f t="array" ref="U37">U17*(1+inflation)^(U$21-$F$21)</f>
        <v>1212785.3361512828</v>
      </c>
      <c r="V37" s="207" cm="1">
        <f t="array" ref="V37">V17*(1+inflation)^(V$21-$F$21)</f>
        <v>1238371.6816657272</v>
      </c>
      <c r="W37" s="207" cm="1">
        <f t="array" ref="W37">W17*(1+inflation)^(W$21-$F$21)</f>
        <v>1264491.1714164445</v>
      </c>
      <c r="X37" s="207" cm="1">
        <f t="array" ref="X37">X17*(1+inflation)^(X$21-$F$21)</f>
        <v>1291154.8141415589</v>
      </c>
      <c r="Y37" s="207" cm="1">
        <f t="array" ref="Y37">Y17*(1+inflation)^(Y$21-$F$21)</f>
        <v>1318373.8443555171</v>
      </c>
      <c r="Z37" s="207" cm="1">
        <f t="array" ref="Z37">Z17*(1+inflation)^(Z$21-$F$21)</f>
        <v>1346159.7269555833</v>
      </c>
      <c r="AA37" s="207" cm="1">
        <f t="array" ref="AA37">AA17*(1+inflation)^(AA$21-$F$21)</f>
        <v>1374524.1619219508</v>
      </c>
      <c r="AB37" s="207" cm="1">
        <f t="array" ref="AB37">AB17*(1+inflation)^(AB$21-$F$21)</f>
        <v>1403479.0891133582</v>
      </c>
      <c r="AC37" s="207" cm="1">
        <f t="array" ref="AC37">AC17*(1+inflation)^(AC$21-$F$21)</f>
        <v>1433036.6931601476</v>
      </c>
      <c r="AD37" s="207" cm="1">
        <f t="array" ref="AD37">AD17*(1+inflation)^(AD$21-$F$21)</f>
        <v>1463209.4084567418</v>
      </c>
      <c r="AE37" s="207" cm="1">
        <f t="array" ref="AE37">AE17*(1+inflation)^(AE$21-$F$21)</f>
        <v>1494009.924255545</v>
      </c>
      <c r="AF37" s="207" cm="1">
        <f t="array" ref="AF37">AF17*(1+inflation)^(AF$21-$F$21)</f>
        <v>1525451.1898643353</v>
      </c>
      <c r="AG37" s="207" cm="1">
        <f t="array" ref="AG37">AG17*(1+inflation)^(AG$21-$F$21)</f>
        <v>1557546.419949231</v>
      </c>
      <c r="AH37" s="207" cm="1">
        <f t="array" ref="AH37">AH17*(1+inflation)^(AH$21-$F$21)</f>
        <v>1590309.0999453799</v>
      </c>
      <c r="AI37" s="207" cm="1">
        <f t="array" ref="AI37">AI17*(1+inflation)^(AI$21-$F$21)</f>
        <v>1623752.9915775426</v>
      </c>
      <c r="AJ37" s="207" cm="1">
        <f t="array" ref="AJ37">AJ17*(1+inflation)^(AJ$21-$F$21)</f>
        <v>1657892.1384928087</v>
      </c>
      <c r="AK37" s="207" cm="1">
        <f t="array" ref="AK37">AK17*(1+inflation)^(AK$21-$F$21)</f>
        <v>1692740.8720076992</v>
      </c>
      <c r="AL37" s="207" cm="1">
        <f t="array" ref="AL37">AL17*(1+inflation)^(AL$21-$F$21)</f>
        <v>1728313.8169719921</v>
      </c>
      <c r="AM37" s="207" cm="1">
        <f t="array" ref="AM37">AM17*(1+inflation)^(AM$21-$F$21)</f>
        <v>1764625.8977516112</v>
      </c>
      <c r="AN37" s="207" cm="1">
        <f t="array" ref="AN37">AN17*(1+inflation)^(AN$21-$F$21)</f>
        <v>1801692.3443330098</v>
      </c>
      <c r="AO37" s="207" cm="1">
        <f t="array" ref="AO37">AO17*(1+inflation)^(AO$21-$F$21)</f>
        <v>1839528.6985514979</v>
      </c>
      <c r="AP37" s="207" cm="1">
        <f t="array" ref="AP37">AP17*(1+inflation)^(AP$21-$F$21)</f>
        <v>1878150.8204460212</v>
      </c>
      <c r="AQ37" s="207" cm="1">
        <f t="array" ref="AQ37">AQ17*(1+inflation)^(AQ$21-$F$21)</f>
        <v>1917574.8947429582</v>
      </c>
      <c r="AR37" s="207" cm="1">
        <f t="array" ref="AR37">AR17*(1+inflation)^(AR$21-$F$21)</f>
        <v>1957817.437471542</v>
      </c>
      <c r="AS37" s="207" cm="1">
        <f t="array" ref="AS37">AS17*(1+inflation)^(AS$21-$F$21)</f>
        <v>1998895.302713572</v>
      </c>
      <c r="AT37" s="207" cm="1">
        <f t="array" ref="AT37">AT17*(1+inflation)^(AT$21-$F$21)</f>
        <v>2040825.6894901416</v>
      </c>
      <c r="AU37" s="207" cm="1">
        <f t="array" ref="AU37">AU17*(1+inflation)^(AU$21-$F$21)</f>
        <v>2083626.1487881339</v>
      </c>
      <c r="AV37" s="207" cm="1">
        <f t="array" ref="AV37">AV17*(1+inflation)^(AV$21-$F$21)</f>
        <v>2127314.5907293432</v>
      </c>
      <c r="AW37" s="207" cm="1">
        <f t="array" ref="AW37">AW17*(1+inflation)^(AW$21-$F$21)</f>
        <v>2171909.2918850849</v>
      </c>
      <c r="AX37" s="207" cm="1">
        <f t="array" ref="AX37">AX17*(1+inflation)^(AX$21-$F$21)</f>
        <v>2217428.9027392515</v>
      </c>
      <c r="AY37" s="207" cm="1">
        <f t="array" ref="AY37">AY17*(1+inflation)^(AY$21-$F$21)</f>
        <v>2263892.4553028094</v>
      </c>
      <c r="AZ37" s="207" cm="1">
        <f t="array" ref="AZ37">AZ17*(1+inflation)^(AZ$21-$F$21)</f>
        <v>2311319.3708828143</v>
      </c>
      <c r="BA37" s="207" cm="1">
        <f t="array" ref="BA37">BA17*(1+inflation)^(BA$21-$F$21)</f>
        <v>2359729.4680090528</v>
      </c>
      <c r="BB37" s="207" cm="1">
        <f t="array" ref="BB37">BB17*(1+inflation)^(BB$21-$F$21)</f>
        <v>2409142.9705215227</v>
      </c>
      <c r="BC37" s="207" cm="1">
        <f t="array" ref="BC37">BC17*(1+inflation)^(BC$21-$F$21)</f>
        <v>2459580.5158219803</v>
      </c>
      <c r="BD37" s="207" cm="1">
        <f t="array" ref="BD37">BD17*(1+inflation)^(BD$21-$F$21)</f>
        <v>2511063.1632929002</v>
      </c>
      <c r="BE37" s="206"/>
      <c r="BF37" s="206"/>
      <c r="BG37" s="206"/>
      <c r="BH37" s="206"/>
      <c r="BI37" s="206"/>
      <c r="BJ37" s="206"/>
      <c r="BK37" s="206"/>
      <c r="BL37" s="206"/>
      <c r="BM37" s="206"/>
    </row>
    <row r="38" spans="1:65" ht="15">
      <c r="A38" s="1">
        <v>6</v>
      </c>
      <c r="B38" s="1" t="s">
        <v>98</v>
      </c>
      <c r="C38" s="172"/>
      <c r="D38" s="1"/>
      <c r="E38" s="206"/>
      <c r="F38" s="207">
        <f t="shared" si="0"/>
        <v>884000.84369938646</v>
      </c>
      <c r="G38" s="207" cm="1">
        <f t="array" ref="G38">G18*(1+inflation)^(G$21-$F$21)</f>
        <v>901972.86615634849</v>
      </c>
      <c r="H38" s="207" cm="1">
        <f t="array" ref="H38">H18*(1+inflation)^(H$21-$F$21)</f>
        <v>921832.42607380077</v>
      </c>
      <c r="I38" s="207" cm="1">
        <f t="array" ref="I38">I18*(1+inflation)^(I$21-$F$21)</f>
        <v>942113.52703717619</v>
      </c>
      <c r="J38" s="207" cm="1">
        <f t="array" ref="J38">J18*(1+inflation)^(J$21-$F$21)</f>
        <v>962824.92299421597</v>
      </c>
      <c r="K38" s="207" cm="1">
        <f t="array" ref="K38">K18*(1+inflation)^(K$21-$F$21)</f>
        <v>983975.54719907336</v>
      </c>
      <c r="L38" s="207" cm="1">
        <f t="array" ref="L38">L18*(1+inflation)^(L$21-$F$21)</f>
        <v>1004789.3754648232</v>
      </c>
      <c r="M38" s="207" cm="1">
        <f t="array" ref="M38">M18*(1+inflation)^(M$21-$F$21)</f>
        <v>1026037.7281723588</v>
      </c>
      <c r="N38" s="207" cm="1">
        <f t="array" ref="N38">N18*(1+inflation)^(N$21-$F$21)</f>
        <v>1047729.5903424454</v>
      </c>
      <c r="O38" s="207" cm="1">
        <f t="array" ref="O38">O18*(1+inflation)^(O$21-$F$21)</f>
        <v>1069874.1314645193</v>
      </c>
      <c r="P38" s="207" cm="1">
        <f t="array" ref="P38">P18*(1+inflation)^(P$21-$F$21)</f>
        <v>1092480.70926347</v>
      </c>
      <c r="Q38" s="207" cm="1">
        <f t="array" ref="Q38">Q18*(1+inflation)^(Q$21-$F$21)</f>
        <v>1115558.8735430147</v>
      </c>
      <c r="R38" s="207" cm="1">
        <f t="array" ref="R38">R18*(1+inflation)^(R$21-$F$21)</f>
        <v>1139118.3701072244</v>
      </c>
      <c r="S38" s="207" cm="1">
        <f t="array" ref="S38">S18*(1+inflation)^(S$21-$F$21)</f>
        <v>1163169.144761777</v>
      </c>
      <c r="T38" s="207" cm="1">
        <f t="array" ref="T38">T18*(1+inflation)^(T$21-$F$21)</f>
        <v>1187721.347396563</v>
      </c>
      <c r="U38" s="207" cm="1">
        <f t="array" ref="U38">U18*(1+inflation)^(U$21-$F$21)</f>
        <v>1212785.3361512828</v>
      </c>
      <c r="V38" s="207" cm="1">
        <f t="array" ref="V38">V18*(1+inflation)^(V$21-$F$21)</f>
        <v>1238371.6816657272</v>
      </c>
      <c r="W38" s="207" cm="1">
        <f t="array" ref="W38">W18*(1+inflation)^(W$21-$F$21)</f>
        <v>1264491.1714164445</v>
      </c>
      <c r="X38" s="207" cm="1">
        <f t="array" ref="X38">X18*(1+inflation)^(X$21-$F$21)</f>
        <v>1291154.8141415589</v>
      </c>
      <c r="Y38" s="207" cm="1">
        <f t="array" ref="Y38">Y18*(1+inflation)^(Y$21-$F$21)</f>
        <v>1318373.8443555171</v>
      </c>
      <c r="Z38" s="207" cm="1">
        <f t="array" ref="Z38">Z18*(1+inflation)^(Z$21-$F$21)</f>
        <v>1346159.7269555833</v>
      </c>
      <c r="AA38" s="207" cm="1">
        <f t="array" ref="AA38">AA18*(1+inflation)^(AA$21-$F$21)</f>
        <v>1374524.1619219508</v>
      </c>
      <c r="AB38" s="207" cm="1">
        <f t="array" ref="AB38">AB18*(1+inflation)^(AB$21-$F$21)</f>
        <v>1403479.0891133582</v>
      </c>
      <c r="AC38" s="207" cm="1">
        <f t="array" ref="AC38">AC18*(1+inflation)^(AC$21-$F$21)</f>
        <v>1433036.6931601476</v>
      </c>
      <c r="AD38" s="207" cm="1">
        <f t="array" ref="AD38">AD18*(1+inflation)^(AD$21-$F$21)</f>
        <v>1463209.4084567418</v>
      </c>
      <c r="AE38" s="207" cm="1">
        <f t="array" ref="AE38">AE18*(1+inflation)^(AE$21-$F$21)</f>
        <v>1494009.924255545</v>
      </c>
      <c r="AF38" s="207" cm="1">
        <f t="array" ref="AF38">AF18*(1+inflation)^(AF$21-$F$21)</f>
        <v>1525451.1898643353</v>
      </c>
      <c r="AG38" s="207" cm="1">
        <f t="array" ref="AG38">AG18*(1+inflation)^(AG$21-$F$21)</f>
        <v>1557546.419949231</v>
      </c>
      <c r="AH38" s="207" cm="1">
        <f t="array" ref="AH38">AH18*(1+inflation)^(AH$21-$F$21)</f>
        <v>1590309.0999453799</v>
      </c>
      <c r="AI38" s="207" cm="1">
        <f t="array" ref="AI38">AI18*(1+inflation)^(AI$21-$F$21)</f>
        <v>1623752.9915775426</v>
      </c>
      <c r="AJ38" s="207" cm="1">
        <f t="array" ref="AJ38">AJ18*(1+inflation)^(AJ$21-$F$21)</f>
        <v>1657892.1384928087</v>
      </c>
      <c r="AK38" s="207" cm="1">
        <f t="array" ref="AK38">AK18*(1+inflation)^(AK$21-$F$21)</f>
        <v>1692740.8720076992</v>
      </c>
      <c r="AL38" s="207" cm="1">
        <f t="array" ref="AL38">AL18*(1+inflation)^(AL$21-$F$21)</f>
        <v>1728313.8169719921</v>
      </c>
      <c r="AM38" s="207" cm="1">
        <f t="array" ref="AM38">AM18*(1+inflation)^(AM$21-$F$21)</f>
        <v>1764625.8977516112</v>
      </c>
      <c r="AN38" s="207" cm="1">
        <f t="array" ref="AN38">AN18*(1+inflation)^(AN$21-$F$21)</f>
        <v>1801692.3443330098</v>
      </c>
      <c r="AO38" s="207" cm="1">
        <f t="array" ref="AO38">AO18*(1+inflation)^(AO$21-$F$21)</f>
        <v>1839528.6985514979</v>
      </c>
      <c r="AP38" s="207" cm="1">
        <f t="array" ref="AP38">AP18*(1+inflation)^(AP$21-$F$21)</f>
        <v>1878150.8204460212</v>
      </c>
      <c r="AQ38" s="207" cm="1">
        <f t="array" ref="AQ38">AQ18*(1+inflation)^(AQ$21-$F$21)</f>
        <v>1917574.8947429582</v>
      </c>
      <c r="AR38" s="207" cm="1">
        <f t="array" ref="AR38">AR18*(1+inflation)^(AR$21-$F$21)</f>
        <v>1957817.437471542</v>
      </c>
      <c r="AS38" s="207" cm="1">
        <f t="array" ref="AS38">AS18*(1+inflation)^(AS$21-$F$21)</f>
        <v>1998895.302713572</v>
      </c>
      <c r="AT38" s="207" cm="1">
        <f t="array" ref="AT38">AT18*(1+inflation)^(AT$21-$F$21)</f>
        <v>2040825.6894901416</v>
      </c>
      <c r="AU38" s="207" cm="1">
        <f t="array" ref="AU38">AU18*(1+inflation)^(AU$21-$F$21)</f>
        <v>2083626.1487881339</v>
      </c>
      <c r="AV38" s="207" cm="1">
        <f t="array" ref="AV38">AV18*(1+inflation)^(AV$21-$F$21)</f>
        <v>2127314.5907293432</v>
      </c>
      <c r="AW38" s="207" cm="1">
        <f t="array" ref="AW38">AW18*(1+inflation)^(AW$21-$F$21)</f>
        <v>2171909.2918850849</v>
      </c>
      <c r="AX38" s="207" cm="1">
        <f t="array" ref="AX38">AX18*(1+inflation)^(AX$21-$F$21)</f>
        <v>2217428.9027392515</v>
      </c>
      <c r="AY38" s="207" cm="1">
        <f t="array" ref="AY38">AY18*(1+inflation)^(AY$21-$F$21)</f>
        <v>2263892.4553028094</v>
      </c>
      <c r="AZ38" s="207" cm="1">
        <f t="array" ref="AZ38">AZ18*(1+inflation)^(AZ$21-$F$21)</f>
        <v>2311319.3708828143</v>
      </c>
      <c r="BA38" s="207" cm="1">
        <f t="array" ref="BA38">BA18*(1+inflation)^(BA$21-$F$21)</f>
        <v>2359729.4680090528</v>
      </c>
      <c r="BB38" s="207" cm="1">
        <f t="array" ref="BB38">BB18*(1+inflation)^(BB$21-$F$21)</f>
        <v>2409142.9705215227</v>
      </c>
      <c r="BC38" s="207" cm="1">
        <f t="array" ref="BC38">BC18*(1+inflation)^(BC$21-$F$21)</f>
        <v>2459580.5158219803</v>
      </c>
      <c r="BD38" s="207" cm="1">
        <f t="array" ref="BD38">BD18*(1+inflation)^(BD$21-$F$21)</f>
        <v>2511063.1632929002</v>
      </c>
      <c r="BE38" s="206"/>
      <c r="BF38" s="206"/>
      <c r="BG38" s="206"/>
      <c r="BH38" s="206"/>
      <c r="BI38" s="206"/>
      <c r="BJ38" s="206"/>
      <c r="BK38" s="206"/>
      <c r="BL38" s="206"/>
      <c r="BM38" s="206"/>
    </row>
    <row r="39" spans="1:65" ht="15">
      <c r="A39" s="1">
        <v>6</v>
      </c>
      <c r="B39" s="1" t="s">
        <v>39</v>
      </c>
      <c r="C39" s="172"/>
      <c r="D39" s="1"/>
      <c r="E39" s="206"/>
      <c r="F39" s="207">
        <f t="shared" si="0"/>
        <v>884000.84369938646</v>
      </c>
      <c r="G39" s="207" cm="1">
        <f t="array" ref="G39">G19*(1+inflation)^(G$21-$F$21)</f>
        <v>901972.86615634849</v>
      </c>
      <c r="H39" s="207" cm="1">
        <f t="array" ref="H39">H19*(1+inflation)^(H$21-$F$21)</f>
        <v>921832.42607380077</v>
      </c>
      <c r="I39" s="207" cm="1">
        <f t="array" ref="I39">I19*(1+inflation)^(I$21-$F$21)</f>
        <v>942113.52703717619</v>
      </c>
      <c r="J39" s="207" cm="1">
        <f t="array" ref="J39">J19*(1+inflation)^(J$21-$F$21)</f>
        <v>962824.92299421597</v>
      </c>
      <c r="K39" s="207" cm="1">
        <f t="array" ref="K39">K19*(1+inflation)^(K$21-$F$21)</f>
        <v>983975.54719907336</v>
      </c>
      <c r="L39" s="207" cm="1">
        <f t="array" ref="L39">L19*(1+inflation)^(L$21-$F$21)</f>
        <v>1004789.3754648232</v>
      </c>
      <c r="M39" s="207" cm="1">
        <f t="array" ref="M39">M19*(1+inflation)^(M$21-$F$21)</f>
        <v>1026037.7281723588</v>
      </c>
      <c r="N39" s="207" cm="1">
        <f t="array" ref="N39">N19*(1+inflation)^(N$21-$F$21)</f>
        <v>1047729.5903424454</v>
      </c>
      <c r="O39" s="207" cm="1">
        <f t="array" ref="O39">O19*(1+inflation)^(O$21-$F$21)</f>
        <v>1069874.1314645193</v>
      </c>
      <c r="P39" s="207" cm="1">
        <f t="array" ref="P39">P19*(1+inflation)^(P$21-$F$21)</f>
        <v>1092480.70926347</v>
      </c>
      <c r="Q39" s="207" cm="1">
        <f t="array" ref="Q39">Q19*(1+inflation)^(Q$21-$F$21)</f>
        <v>1115558.8735430147</v>
      </c>
      <c r="R39" s="207" cm="1">
        <f t="array" ref="R39">R19*(1+inflation)^(R$21-$F$21)</f>
        <v>1139118.3701072244</v>
      </c>
      <c r="S39" s="207" cm="1">
        <f t="array" ref="S39">S19*(1+inflation)^(S$21-$F$21)</f>
        <v>1163169.144761777</v>
      </c>
      <c r="T39" s="207" cm="1">
        <f t="array" ref="T39">T19*(1+inflation)^(T$21-$F$21)</f>
        <v>1187721.347396563</v>
      </c>
      <c r="U39" s="207" cm="1">
        <f t="array" ref="U39">U19*(1+inflation)^(U$21-$F$21)</f>
        <v>1212785.3361512828</v>
      </c>
      <c r="V39" s="207" cm="1">
        <f t="array" ref="V39">V19*(1+inflation)^(V$21-$F$21)</f>
        <v>1238371.6816657272</v>
      </c>
      <c r="W39" s="207" cm="1">
        <f t="array" ref="W39">W19*(1+inflation)^(W$21-$F$21)</f>
        <v>1264491.1714164445</v>
      </c>
      <c r="X39" s="207" cm="1">
        <f t="array" ref="X39">X19*(1+inflation)^(X$21-$F$21)</f>
        <v>1291154.8141415589</v>
      </c>
      <c r="Y39" s="207" cm="1">
        <f t="array" ref="Y39">Y19*(1+inflation)^(Y$21-$F$21)</f>
        <v>1318373.8443555171</v>
      </c>
      <c r="Z39" s="207" cm="1">
        <f t="array" ref="Z39">Z19*(1+inflation)^(Z$21-$F$21)</f>
        <v>1346159.7269555833</v>
      </c>
      <c r="AA39" s="207" cm="1">
        <f t="array" ref="AA39">AA19*(1+inflation)^(AA$21-$F$21)</f>
        <v>1374524.1619219508</v>
      </c>
      <c r="AB39" s="207" cm="1">
        <f t="array" ref="AB39">AB19*(1+inflation)^(AB$21-$F$21)</f>
        <v>1403479.0891133582</v>
      </c>
      <c r="AC39" s="207" cm="1">
        <f t="array" ref="AC39">AC19*(1+inflation)^(AC$21-$F$21)</f>
        <v>1433036.6931601476</v>
      </c>
      <c r="AD39" s="207" cm="1">
        <f t="array" ref="AD39">AD19*(1+inflation)^(AD$21-$F$21)</f>
        <v>1463209.4084567418</v>
      </c>
      <c r="AE39" s="207" cm="1">
        <f t="array" ref="AE39">AE19*(1+inflation)^(AE$21-$F$21)</f>
        <v>1494009.924255545</v>
      </c>
      <c r="AF39" s="207" cm="1">
        <f t="array" ref="AF39">AF19*(1+inflation)^(AF$21-$F$21)</f>
        <v>1525451.1898643353</v>
      </c>
      <c r="AG39" s="207" cm="1">
        <f t="array" ref="AG39">AG19*(1+inflation)^(AG$21-$F$21)</f>
        <v>1557546.419949231</v>
      </c>
      <c r="AH39" s="207" cm="1">
        <f t="array" ref="AH39">AH19*(1+inflation)^(AH$21-$F$21)</f>
        <v>1590309.0999453799</v>
      </c>
      <c r="AI39" s="207" cm="1">
        <f t="array" ref="AI39">AI19*(1+inflation)^(AI$21-$F$21)</f>
        <v>1623752.9915775426</v>
      </c>
      <c r="AJ39" s="207" cm="1">
        <f t="array" ref="AJ39">AJ19*(1+inflation)^(AJ$21-$F$21)</f>
        <v>1657892.1384928087</v>
      </c>
      <c r="AK39" s="207" cm="1">
        <f t="array" ref="AK39">AK19*(1+inflation)^(AK$21-$F$21)</f>
        <v>1692740.8720076992</v>
      </c>
      <c r="AL39" s="207" cm="1">
        <f t="array" ref="AL39">AL19*(1+inflation)^(AL$21-$F$21)</f>
        <v>1728313.8169719921</v>
      </c>
      <c r="AM39" s="207" cm="1">
        <f t="array" ref="AM39">AM19*(1+inflation)^(AM$21-$F$21)</f>
        <v>1764625.8977516112</v>
      </c>
      <c r="AN39" s="207" cm="1">
        <f t="array" ref="AN39">AN19*(1+inflation)^(AN$21-$F$21)</f>
        <v>1801692.3443330098</v>
      </c>
      <c r="AO39" s="207" cm="1">
        <f t="array" ref="AO39">AO19*(1+inflation)^(AO$21-$F$21)</f>
        <v>1839528.6985514979</v>
      </c>
      <c r="AP39" s="207" cm="1">
        <f t="array" ref="AP39">AP19*(1+inflation)^(AP$21-$F$21)</f>
        <v>1878150.8204460212</v>
      </c>
      <c r="AQ39" s="207" cm="1">
        <f t="array" ref="AQ39">AQ19*(1+inflation)^(AQ$21-$F$21)</f>
        <v>1917574.8947429582</v>
      </c>
      <c r="AR39" s="207" cm="1">
        <f t="array" ref="AR39">AR19*(1+inflation)^(AR$21-$F$21)</f>
        <v>1957817.437471542</v>
      </c>
      <c r="AS39" s="207" cm="1">
        <f t="array" ref="AS39">AS19*(1+inflation)^(AS$21-$F$21)</f>
        <v>1998895.302713572</v>
      </c>
      <c r="AT39" s="207" cm="1">
        <f t="array" ref="AT39">AT19*(1+inflation)^(AT$21-$F$21)</f>
        <v>2040825.6894901416</v>
      </c>
      <c r="AU39" s="207" cm="1">
        <f t="array" ref="AU39">AU19*(1+inflation)^(AU$21-$F$21)</f>
        <v>2083626.1487881339</v>
      </c>
      <c r="AV39" s="207" cm="1">
        <f t="array" ref="AV39">AV19*(1+inflation)^(AV$21-$F$21)</f>
        <v>2127314.5907293432</v>
      </c>
      <c r="AW39" s="207" cm="1">
        <f t="array" ref="AW39">AW19*(1+inflation)^(AW$21-$F$21)</f>
        <v>2171909.2918850849</v>
      </c>
      <c r="AX39" s="207" cm="1">
        <f t="array" ref="AX39">AX19*(1+inflation)^(AX$21-$F$21)</f>
        <v>2217428.9027392515</v>
      </c>
      <c r="AY39" s="207" cm="1">
        <f t="array" ref="AY39">AY19*(1+inflation)^(AY$21-$F$21)</f>
        <v>2263892.4553028094</v>
      </c>
      <c r="AZ39" s="207" cm="1">
        <f t="array" ref="AZ39">AZ19*(1+inflation)^(AZ$21-$F$21)</f>
        <v>2311319.3708828143</v>
      </c>
      <c r="BA39" s="207" cm="1">
        <f t="array" ref="BA39">BA19*(1+inflation)^(BA$21-$F$21)</f>
        <v>2359729.4680090528</v>
      </c>
      <c r="BB39" s="207" cm="1">
        <f t="array" ref="BB39">BB19*(1+inflation)^(BB$21-$F$21)</f>
        <v>2409142.9705215227</v>
      </c>
      <c r="BC39" s="207" cm="1">
        <f t="array" ref="BC39">BC19*(1+inflation)^(BC$21-$F$21)</f>
        <v>2459580.5158219803</v>
      </c>
      <c r="BD39" s="207" cm="1">
        <f t="array" ref="BD39">BD19*(1+inflation)^(BD$21-$F$21)</f>
        <v>2511063.1632929002</v>
      </c>
      <c r="BE39" s="206"/>
      <c r="BF39" s="206"/>
      <c r="BG39" s="206"/>
      <c r="BH39" s="206"/>
      <c r="BI39" s="206"/>
      <c r="BJ39" s="206"/>
      <c r="BK39" s="206"/>
      <c r="BL39" s="206"/>
      <c r="BM39" s="206"/>
    </row>
    <row r="40" spans="1:65">
      <c r="A40" s="1"/>
      <c r="B40" s="1"/>
      <c r="C40" s="1"/>
      <c r="D40" s="1"/>
    </row>
    <row r="41" spans="1:65">
      <c r="A41" s="1" t="s">
        <v>36</v>
      </c>
      <c r="B41" s="1" t="s">
        <v>88</v>
      </c>
      <c r="C41" s="1" t="s">
        <v>243</v>
      </c>
      <c r="D41" s="1" t="s">
        <v>244</v>
      </c>
      <c r="E41" s="4" t="s">
        <v>245</v>
      </c>
      <c r="F41">
        <v>2020</v>
      </c>
      <c r="G41">
        <v>2021</v>
      </c>
      <c r="H41">
        <v>2022</v>
      </c>
      <c r="I41">
        <v>2023</v>
      </c>
      <c r="J41">
        <v>2024</v>
      </c>
      <c r="K41">
        <v>2025</v>
      </c>
      <c r="L41">
        <v>2026</v>
      </c>
      <c r="M41">
        <v>2027</v>
      </c>
      <c r="N41">
        <v>2028</v>
      </c>
      <c r="O41">
        <v>2029</v>
      </c>
      <c r="P41">
        <v>2030</v>
      </c>
      <c r="Q41">
        <v>2031</v>
      </c>
      <c r="R41">
        <v>2032</v>
      </c>
      <c r="S41">
        <v>2033</v>
      </c>
      <c r="T41">
        <v>2034</v>
      </c>
      <c r="U41">
        <v>2035</v>
      </c>
      <c r="V41">
        <v>2036</v>
      </c>
      <c r="W41">
        <v>2037</v>
      </c>
      <c r="X41">
        <v>2038</v>
      </c>
      <c r="Y41">
        <v>2039</v>
      </c>
      <c r="Z41">
        <v>2040</v>
      </c>
      <c r="AA41">
        <v>2041</v>
      </c>
      <c r="AB41">
        <v>2042</v>
      </c>
      <c r="AC41">
        <v>2043</v>
      </c>
      <c r="AD41">
        <v>2044</v>
      </c>
      <c r="AE41">
        <v>2045</v>
      </c>
      <c r="AF41">
        <v>2046</v>
      </c>
      <c r="AG41">
        <v>2047</v>
      </c>
      <c r="AH41">
        <v>2048</v>
      </c>
      <c r="AI41">
        <v>2049</v>
      </c>
      <c r="AJ41">
        <v>2050</v>
      </c>
      <c r="AK41">
        <v>2051</v>
      </c>
      <c r="AL41">
        <v>2052</v>
      </c>
      <c r="AM41">
        <v>2053</v>
      </c>
      <c r="AN41">
        <v>2054</v>
      </c>
      <c r="AO41">
        <v>2055</v>
      </c>
      <c r="AP41">
        <v>2056</v>
      </c>
      <c r="AQ41">
        <v>2057</v>
      </c>
      <c r="AR41">
        <v>2058</v>
      </c>
      <c r="AS41">
        <v>2059</v>
      </c>
      <c r="AT41">
        <v>2060</v>
      </c>
      <c r="AU41">
        <v>2061</v>
      </c>
      <c r="AV41">
        <v>2062</v>
      </c>
      <c r="AW41">
        <v>2063</v>
      </c>
      <c r="AX41">
        <v>2064</v>
      </c>
      <c r="AY41">
        <v>2065</v>
      </c>
      <c r="AZ41">
        <v>2066</v>
      </c>
      <c r="BA41">
        <v>2067</v>
      </c>
      <c r="BB41">
        <v>2068</v>
      </c>
      <c r="BC41">
        <v>2069</v>
      </c>
      <c r="BD41">
        <v>2070</v>
      </c>
    </row>
    <row r="42" spans="1:65">
      <c r="A42" s="1">
        <v>1</v>
      </c>
      <c r="B42" s="1" t="s">
        <v>41</v>
      </c>
      <c r="C42" s="57">
        <f>'Frequency - 2020'!T2</f>
        <v>16.798184899999999</v>
      </c>
      <c r="D42" s="57">
        <f>SUMIFS($C$42:$C$59,$A$42:$A$59,A42)</f>
        <v>18.269706659999997</v>
      </c>
      <c r="F42">
        <f>F22/$D42*$C42</f>
        <v>1400768.1877832927</v>
      </c>
      <c r="G42">
        <f t="shared" ref="G42:BD47" si="1">G22/$D42*$C42</f>
        <v>1436526.4071655991</v>
      </c>
      <c r="H42">
        <f t="shared" si="1"/>
        <v>1462520.809938662</v>
      </c>
      <c r="I42">
        <f t="shared" si="1"/>
        <v>1488998.1832888115</v>
      </c>
      <c r="J42">
        <f t="shared" si="1"/>
        <v>1515967.7007552981</v>
      </c>
      <c r="K42">
        <f t="shared" si="1"/>
        <v>1543438.7130281364</v>
      </c>
      <c r="L42">
        <f t="shared" si="1"/>
        <v>1572433.4142154951</v>
      </c>
      <c r="M42">
        <f t="shared" si="1"/>
        <v>1601979.8067372211</v>
      </c>
      <c r="N42">
        <f t="shared" si="1"/>
        <v>1632088.4997673593</v>
      </c>
      <c r="O42">
        <f t="shared" si="1"/>
        <v>1662770.3082603675</v>
      </c>
      <c r="P42">
        <f t="shared" si="1"/>
        <v>1694036.2569699702</v>
      </c>
      <c r="Q42">
        <f t="shared" si="1"/>
        <v>1725897.5845469257</v>
      </c>
      <c r="R42">
        <f t="shared" si="1"/>
        <v>1758365.7477172576</v>
      </c>
      <c r="S42">
        <f t="shared" si="1"/>
        <v>1791452.4255425383</v>
      </c>
      <c r="T42">
        <f t="shared" si="1"/>
        <v>1825169.5237638485</v>
      </c>
      <c r="U42">
        <f t="shared" si="1"/>
        <v>1859529.179231056</v>
      </c>
      <c r="V42">
        <f t="shared" si="1"/>
        <v>1894543.7644191014</v>
      </c>
      <c r="W42">
        <f t="shared" si="1"/>
        <v>1930225.8920329981</v>
      </c>
      <c r="X42">
        <f t="shared" si="1"/>
        <v>1966588.4197033131</v>
      </c>
      <c r="Y42">
        <f t="shared" si="1"/>
        <v>2003644.454773895</v>
      </c>
      <c r="Z42">
        <f t="shared" si="1"/>
        <v>2041407.35918368</v>
      </c>
      <c r="AA42">
        <f t="shared" si="1"/>
        <v>2079890.7544444297</v>
      </c>
      <c r="AB42">
        <f t="shared" si="1"/>
        <v>2119108.5267162924</v>
      </c>
      <c r="AC42">
        <f t="shared" si="1"/>
        <v>2159074.8319831192</v>
      </c>
      <c r="AD42">
        <f t="shared" si="1"/>
        <v>2199804.1013295017</v>
      </c>
      <c r="AE42">
        <f t="shared" si="1"/>
        <v>2241311.0463215355</v>
      </c>
      <c r="AF42">
        <f t="shared" si="1"/>
        <v>2283610.6644933727</v>
      </c>
      <c r="AG42">
        <f t="shared" si="1"/>
        <v>2326718.2449416216</v>
      </c>
      <c r="AH42">
        <f t="shared" si="1"/>
        <v>2370649.3740297589</v>
      </c>
      <c r="AI42">
        <f t="shared" si="1"/>
        <v>2415419.9412046834</v>
      </c>
      <c r="AJ42">
        <f t="shared" si="1"/>
        <v>2461046.1449276726</v>
      </c>
      <c r="AK42">
        <f t="shared" si="1"/>
        <v>2507544.4987219572</v>
      </c>
      <c r="AL42">
        <f t="shared" si="1"/>
        <v>2554931.8373392429</v>
      </c>
      <c r="AM42">
        <f t="shared" si="1"/>
        <v>2603225.3230475127</v>
      </c>
      <c r="AN42">
        <f t="shared" si="1"/>
        <v>2652442.4520425205</v>
      </c>
      <c r="AO42">
        <f t="shared" si="1"/>
        <v>2702601.0609853985</v>
      </c>
      <c r="AP42">
        <f t="shared" si="1"/>
        <v>2753719.3336688848</v>
      </c>
      <c r="AQ42">
        <f t="shared" si="1"/>
        <v>2805815.8078146996</v>
      </c>
      <c r="AR42">
        <f t="shared" si="1"/>
        <v>2858909.3820046708</v>
      </c>
      <c r="AS42">
        <f t="shared" si="1"/>
        <v>2913019.3227482364</v>
      </c>
      <c r="AT42">
        <f t="shared" si="1"/>
        <v>2968165.2716890415</v>
      </c>
      <c r="AU42">
        <f t="shared" si="1"/>
        <v>3024367.2529533342</v>
      </c>
      <c r="AV42">
        <f t="shared" si="1"/>
        <v>3081645.6806430197</v>
      </c>
      <c r="AW42">
        <f t="shared" si="1"/>
        <v>3140021.366476173</v>
      </c>
      <c r="AX42">
        <f t="shared" si="1"/>
        <v>3199515.527577966</v>
      </c>
      <c r="AY42">
        <f t="shared" si="1"/>
        <v>3260149.794424946</v>
      </c>
      <c r="AZ42">
        <f t="shared" si="1"/>
        <v>3321946.2189457365</v>
      </c>
      <c r="BA42">
        <f t="shared" si="1"/>
        <v>3384927.2827812009</v>
      </c>
      <c r="BB42">
        <f t="shared" si="1"/>
        <v>3449115.905707269</v>
      </c>
      <c r="BC42">
        <f t="shared" si="1"/>
        <v>3514535.4542235956</v>
      </c>
      <c r="BD42">
        <f t="shared" si="1"/>
        <v>3581209.7503113723</v>
      </c>
    </row>
    <row r="43" spans="1:65">
      <c r="A43" s="1">
        <v>1</v>
      </c>
      <c r="B43" s="1" t="s">
        <v>98</v>
      </c>
      <c r="C43" s="57">
        <f>'Frequency - 2020'!T3</f>
        <v>1.31574912</v>
      </c>
      <c r="D43" s="57">
        <f t="shared" ref="D43:D59" si="2">SUMIFS($C$42:$C$59,$A$42:$A$59,A43)</f>
        <v>18.269706659999997</v>
      </c>
      <c r="F43">
        <f t="shared" ref="F43:U59" si="3">F23/$D43*$C43</f>
        <v>109717.77732961268</v>
      </c>
      <c r="G43">
        <f t="shared" si="3"/>
        <v>112518.60646473171</v>
      </c>
      <c r="H43">
        <f t="shared" si="3"/>
        <v>114554.66647819085</v>
      </c>
      <c r="I43">
        <f t="shared" si="3"/>
        <v>116628.55606166429</v>
      </c>
      <c r="J43">
        <f t="shared" si="3"/>
        <v>118740.99374970012</v>
      </c>
      <c r="K43">
        <f t="shared" si="3"/>
        <v>120892.71195251</v>
      </c>
      <c r="L43">
        <f t="shared" si="3"/>
        <v>123163.77592751902</v>
      </c>
      <c r="M43">
        <f t="shared" si="3"/>
        <v>125478.05215385318</v>
      </c>
      <c r="N43">
        <f t="shared" si="3"/>
        <v>127836.37161482986</v>
      </c>
      <c r="O43">
        <f t="shared" si="3"/>
        <v>130239.58141190048</v>
      </c>
      <c r="P43">
        <f t="shared" si="3"/>
        <v>132688.54507943487</v>
      </c>
      <c r="Q43">
        <f t="shared" si="3"/>
        <v>135184.1429056864</v>
      </c>
      <c r="R43">
        <f t="shared" si="3"/>
        <v>137727.27226005972</v>
      </c>
      <c r="S43">
        <f t="shared" si="3"/>
        <v>140318.84792680549</v>
      </c>
      <c r="T43">
        <f t="shared" si="3"/>
        <v>142959.80244526913</v>
      </c>
      <c r="U43">
        <f t="shared" si="3"/>
        <v>145651.08645682217</v>
      </c>
      <c r="V43">
        <f t="shared" si="1"/>
        <v>148393.66905860882</v>
      </c>
      <c r="W43">
        <f t="shared" si="1"/>
        <v>151188.53816424133</v>
      </c>
      <c r="X43">
        <f t="shared" si="1"/>
        <v>154036.70087158197</v>
      </c>
      <c r="Y43">
        <f t="shared" si="1"/>
        <v>156939.18383775096</v>
      </c>
      <c r="Z43">
        <f t="shared" si="1"/>
        <v>159897.033661503</v>
      </c>
      <c r="AA43">
        <f t="shared" si="1"/>
        <v>162911.31727311769</v>
      </c>
      <c r="AB43">
        <f t="shared" si="1"/>
        <v>165983.12233195259</v>
      </c>
      <c r="AC43">
        <f t="shared" si="1"/>
        <v>169113.55763180921</v>
      </c>
      <c r="AD43">
        <f t="shared" si="1"/>
        <v>172303.75351426704</v>
      </c>
      <c r="AE43">
        <f t="shared" si="1"/>
        <v>175554.86229014181</v>
      </c>
      <c r="AF43">
        <f t="shared" si="1"/>
        <v>178868.05866922982</v>
      </c>
      <c r="AG43">
        <f t="shared" si="1"/>
        <v>182244.54019849986</v>
      </c>
      <c r="AH43">
        <f t="shared" si="1"/>
        <v>185685.52770890182</v>
      </c>
      <c r="AI43">
        <f t="shared" si="1"/>
        <v>189192.2657709592</v>
      </c>
      <c r="AJ43">
        <f t="shared" si="1"/>
        <v>192766.02315932227</v>
      </c>
      <c r="AK43">
        <f t="shared" si="1"/>
        <v>196408.09332645556</v>
      </c>
      <c r="AL43">
        <f t="shared" si="1"/>
        <v>200119.79488564219</v>
      </c>
      <c r="AM43">
        <f t="shared" si="1"/>
        <v>203902.47210348785</v>
      </c>
      <c r="AN43">
        <f t="shared" si="1"/>
        <v>207757.49540211266</v>
      </c>
      <c r="AO43">
        <f t="shared" si="1"/>
        <v>211686.26187122185</v>
      </c>
      <c r="AP43">
        <f t="shared" si="1"/>
        <v>215690.19579025006</v>
      </c>
      <c r="AQ43">
        <f t="shared" si="1"/>
        <v>219770.74916077871</v>
      </c>
      <c r="AR43">
        <f t="shared" si="1"/>
        <v>223929.40224942932</v>
      </c>
      <c r="AS43">
        <f t="shared" si="1"/>
        <v>228167.66414143879</v>
      </c>
      <c r="AT43">
        <f t="shared" si="1"/>
        <v>232487.07330512936</v>
      </c>
      <c r="AU43">
        <f t="shared" si="1"/>
        <v>236889.19816748577</v>
      </c>
      <c r="AV43">
        <f t="shared" si="1"/>
        <v>241375.63770106225</v>
      </c>
      <c r="AW43">
        <f t="shared" si="1"/>
        <v>245948.02202244021</v>
      </c>
      <c r="AX43">
        <f t="shared" si="1"/>
        <v>250608.01300246699</v>
      </c>
      <c r="AY43">
        <f t="shared" si="1"/>
        <v>255357.30488850636</v>
      </c>
      <c r="AZ43">
        <f t="shared" si="1"/>
        <v>260197.62493894092</v>
      </c>
      <c r="BA43">
        <f t="shared" si="1"/>
        <v>265130.73407016473</v>
      </c>
      <c r="BB43">
        <f t="shared" si="1"/>
        <v>270158.42751631711</v>
      </c>
      <c r="BC43">
        <f t="shared" si="1"/>
        <v>275282.53550200514</v>
      </c>
      <c r="BD43">
        <f t="shared" si="1"/>
        <v>280504.92392827559</v>
      </c>
    </row>
    <row r="44" spans="1:65">
      <c r="A44" s="1">
        <v>1</v>
      </c>
      <c r="B44" s="1" t="s">
        <v>39</v>
      </c>
      <c r="C44" s="57">
        <f>'Frequency - 2020'!T4</f>
        <v>0.15577263999999999</v>
      </c>
      <c r="D44" s="57">
        <f t="shared" si="2"/>
        <v>18.269706659999997</v>
      </c>
      <c r="F44">
        <f t="shared" si="3"/>
        <v>12989.579525286643</v>
      </c>
      <c r="G44">
        <f t="shared" si="1"/>
        <v>13321.172031741375</v>
      </c>
      <c r="H44">
        <f t="shared" si="1"/>
        <v>13562.222881537849</v>
      </c>
      <c r="I44">
        <f t="shared" si="1"/>
        <v>13807.752405803205</v>
      </c>
      <c r="J44">
        <f t="shared" si="1"/>
        <v>14057.845672444217</v>
      </c>
      <c r="K44">
        <f t="shared" si="1"/>
        <v>14312.589392119096</v>
      </c>
      <c r="L44">
        <f t="shared" si="1"/>
        <v>14581.462557693434</v>
      </c>
      <c r="M44">
        <f t="shared" si="1"/>
        <v>14855.451657883985</v>
      </c>
      <c r="N44">
        <f t="shared" si="1"/>
        <v>15134.655073501481</v>
      </c>
      <c r="O44">
        <f t="shared" si="1"/>
        <v>15419.173093596037</v>
      </c>
      <c r="P44">
        <f t="shared" si="1"/>
        <v>15709.10795272474</v>
      </c>
      <c r="Q44">
        <f t="shared" si="1"/>
        <v>16004.563868950974</v>
      </c>
      <c r="R44">
        <f t="shared" si="1"/>
        <v>16305.647082589929</v>
      </c>
      <c r="S44">
        <f t="shared" si="1"/>
        <v>16612.465895714995</v>
      </c>
      <c r="T44">
        <f t="shared" si="1"/>
        <v>16925.130712440092</v>
      </c>
      <c r="U44">
        <f t="shared" si="1"/>
        <v>17243.754079993178</v>
      </c>
      <c r="V44">
        <f t="shared" si="1"/>
        <v>17568.450730596582</v>
      </c>
      <c r="W44">
        <f t="shared" si="1"/>
        <v>17899.337624170043</v>
      </c>
      <c r="X44">
        <f t="shared" si="1"/>
        <v>18236.533991872726</v>
      </c>
      <c r="Y44">
        <f t="shared" si="1"/>
        <v>18580.161380500711</v>
      </c>
      <c r="Z44">
        <f t="shared" si="1"/>
        <v>18930.343697756896</v>
      </c>
      <c r="AA44">
        <f t="shared" si="1"/>
        <v>19287.207258410432</v>
      </c>
      <c r="AB44">
        <f t="shared" si="1"/>
        <v>19650.88083136336</v>
      </c>
      <c r="AC44">
        <f t="shared" si="1"/>
        <v>20021.495687642237</v>
      </c>
      <c r="AD44">
        <f t="shared" si="1"/>
        <v>20399.1856493331</v>
      </c>
      <c r="AE44">
        <f t="shared" si="1"/>
        <v>20784.087139478259</v>
      </c>
      <c r="AF44">
        <f t="shared" si="1"/>
        <v>21176.339232954087</v>
      </c>
      <c r="AG44">
        <f t="shared" si="1"/>
        <v>21576.083708348935</v>
      </c>
      <c r="AH44">
        <f t="shared" si="1"/>
        <v>21983.465100861162</v>
      </c>
      <c r="AI44">
        <f t="shared" si="1"/>
        <v>22398.630756237137</v>
      </c>
      <c r="AJ44">
        <f t="shared" si="1"/>
        <v>22821.730885770055</v>
      </c>
      <c r="AK44">
        <f t="shared" si="1"/>
        <v>23252.918622380203</v>
      </c>
      <c r="AL44">
        <f t="shared" si="1"/>
        <v>23692.350077798252</v>
      </c>
      <c r="AM44">
        <f t="shared" si="1"/>
        <v>24140.184400873211</v>
      </c>
      <c r="AN44">
        <f t="shared" si="1"/>
        <v>24596.583837027345</v>
      </c>
      <c r="AO44">
        <f t="shared" si="1"/>
        <v>25061.713788880639</v>
      </c>
      <c r="AP44">
        <f t="shared" si="1"/>
        <v>25535.742878067922</v>
      </c>
      <c r="AQ44">
        <f t="shared" si="1"/>
        <v>26018.843008272186</v>
      </c>
      <c r="AR44">
        <f t="shared" si="1"/>
        <v>26511.189429498187</v>
      </c>
      <c r="AS44">
        <f t="shared" si="1"/>
        <v>27012.960803610684</v>
      </c>
      <c r="AT44">
        <f t="shared" si="1"/>
        <v>27524.339271162517</v>
      </c>
      <c r="AU44">
        <f t="shared" si="1"/>
        <v>28045.51051953766</v>
      </c>
      <c r="AV44">
        <f t="shared" si="1"/>
        <v>28576.663852435635</v>
      </c>
      <c r="AW44">
        <f t="shared" si="1"/>
        <v>29117.992260723418</v>
      </c>
      <c r="AX44">
        <f t="shared" si="1"/>
        <v>29669.69249468212</v>
      </c>
      <c r="AY44">
        <f t="shared" si="1"/>
        <v>30231.965137675747</v>
      </c>
      <c r="AZ44">
        <f t="shared" si="1"/>
        <v>30805.014681270441</v>
      </c>
      <c r="BA44">
        <f t="shared" si="1"/>
        <v>31389.049601832528</v>
      </c>
      <c r="BB44">
        <f t="shared" si="1"/>
        <v>31984.282438634924</v>
      </c>
      <c r="BC44">
        <f t="shared" si="1"/>
        <v>32590.929873501311</v>
      </c>
      <c r="BD44">
        <f t="shared" si="1"/>
        <v>33209.212812018952</v>
      </c>
    </row>
    <row r="45" spans="1:65">
      <c r="A45" s="1">
        <v>2</v>
      </c>
      <c r="B45" s="1" t="s">
        <v>41</v>
      </c>
      <c r="C45" s="57">
        <f>'Frequency - 2020'!T5</f>
        <v>17.836928499999999</v>
      </c>
      <c r="D45" s="57">
        <f t="shared" si="2"/>
        <v>19.399444249999998</v>
      </c>
      <c r="F45">
        <f t="shared" si="3"/>
        <v>1640044.6970656435</v>
      </c>
      <c r="G45">
        <f t="shared" si="1"/>
        <v>1688737.4783093606</v>
      </c>
      <c r="H45">
        <f t="shared" si="1"/>
        <v>1718827.6627238856</v>
      </c>
      <c r="I45">
        <f t="shared" si="1"/>
        <v>1749487.6223905128</v>
      </c>
      <c r="J45">
        <f t="shared" si="1"/>
        <v>1780728.4644219631</v>
      </c>
      <c r="K45">
        <f t="shared" si="1"/>
        <v>1812561.5153474619</v>
      </c>
      <c r="L45">
        <f t="shared" si="1"/>
        <v>1846885.3771726601</v>
      </c>
      <c r="M45">
        <f t="shared" si="1"/>
        <v>1881869.9632186738</v>
      </c>
      <c r="N45">
        <f t="shared" si="1"/>
        <v>1917528.1407441418</v>
      </c>
      <c r="O45">
        <f t="shared" si="1"/>
        <v>1953873.029623481</v>
      </c>
      <c r="P45">
        <f t="shared" si="1"/>
        <v>1990918.0073340631</v>
      </c>
      <c r="Q45">
        <f t="shared" si="1"/>
        <v>2028676.7140422135</v>
      </c>
      <c r="R45">
        <f t="shared" si="1"/>
        <v>2067163.0577900275</v>
      </c>
      <c r="S45">
        <f t="shared" si="1"/>
        <v>2106391.2197849657</v>
      </c>
      <c r="T45">
        <f t="shared" si="1"/>
        <v>2146375.6597943152</v>
      </c>
      <c r="U45">
        <f t="shared" si="1"/>
        <v>2187131.1216465654</v>
      </c>
      <c r="V45">
        <f t="shared" si="1"/>
        <v>2228672.6388418432</v>
      </c>
      <c r="W45">
        <f t="shared" si="1"/>
        <v>2271015.5402735663</v>
      </c>
      <c r="X45">
        <f t="shared" si="1"/>
        <v>2314175.4560635285</v>
      </c>
      <c r="Y45">
        <f t="shared" si="1"/>
        <v>2358168.3235126724</v>
      </c>
      <c r="Z45">
        <f t="shared" si="1"/>
        <v>2403010.3931698427</v>
      </c>
      <c r="AA45">
        <f t="shared" si="1"/>
        <v>2448718.2350208689</v>
      </c>
      <c r="AB45">
        <f t="shared" si="1"/>
        <v>2495308.74480038</v>
      </c>
      <c r="AC45">
        <f t="shared" si="1"/>
        <v>2542799.1504287631</v>
      </c>
      <c r="AD45">
        <f t="shared" si="1"/>
        <v>2591207.0185767883</v>
      </c>
      <c r="AE45">
        <f t="shared" si="1"/>
        <v>2640550.2613604092</v>
      </c>
      <c r="AF45">
        <f t="shared" si="1"/>
        <v>2690847.1431683404</v>
      </c>
      <c r="AG45">
        <f t="shared" si="1"/>
        <v>2742116.2876250516</v>
      </c>
      <c r="AH45">
        <f t="shared" si="1"/>
        <v>2794376.6846918706</v>
      </c>
      <c r="AI45">
        <f t="shared" si="1"/>
        <v>2847647.6979089272</v>
      </c>
      <c r="AJ45">
        <f t="shared" si="1"/>
        <v>2901949.0717807654</v>
      </c>
      <c r="AK45">
        <f t="shared" si="1"/>
        <v>2957300.939308451</v>
      </c>
      <c r="AL45">
        <f t="shared" si="1"/>
        <v>3013723.8296711142</v>
      </c>
      <c r="AM45">
        <f t="shared" si="1"/>
        <v>3071238.676059871</v>
      </c>
      <c r="AN45">
        <f t="shared" si="1"/>
        <v>3129866.8236671789</v>
      </c>
      <c r="AO45">
        <f t="shared" si="1"/>
        <v>3189630.0378347063</v>
      </c>
      <c r="AP45">
        <f t="shared" si="1"/>
        <v>3250550.5123628615</v>
      </c>
      <c r="AQ45">
        <f t="shared" si="1"/>
        <v>3312650.8779852097</v>
      </c>
      <c r="AR45">
        <f t="shared" si="1"/>
        <v>3375954.2110110489</v>
      </c>
      <c r="AS45">
        <f t="shared" si="1"/>
        <v>3440484.0421394859</v>
      </c>
      <c r="AT45">
        <f t="shared" si="1"/>
        <v>3506264.3654484414</v>
      </c>
      <c r="AU45">
        <f t="shared" si="1"/>
        <v>3573319.6475620279</v>
      </c>
      <c r="AV45">
        <f t="shared" si="1"/>
        <v>3641674.836999896</v>
      </c>
      <c r="AW45">
        <f t="shared" si="1"/>
        <v>3711355.3737121196</v>
      </c>
      <c r="AX45">
        <f t="shared" si="1"/>
        <v>3782387.1988033568</v>
      </c>
      <c r="AY45">
        <f t="shared" si="1"/>
        <v>3854796.7644500001</v>
      </c>
      <c r="AZ45">
        <f t="shared" si="1"/>
        <v>3928611.0440142145</v>
      </c>
      <c r="BA45">
        <f t="shared" si="1"/>
        <v>4003857.5423587197</v>
      </c>
      <c r="BB45">
        <f t="shared" si="1"/>
        <v>4080564.3063663701</v>
      </c>
      <c r="BC45">
        <f t="shared" si="1"/>
        <v>4158759.9356685374</v>
      </c>
      <c r="BD45">
        <f t="shared" si="1"/>
        <v>4238473.5935865249</v>
      </c>
    </row>
    <row r="46" spans="1:65">
      <c r="A46" s="1">
        <v>2</v>
      </c>
      <c r="B46" s="1" t="s">
        <v>98</v>
      </c>
      <c r="C46" s="57">
        <f>'Frequency - 2020'!T6</f>
        <v>1.3971106499999999</v>
      </c>
      <c r="D46" s="57">
        <f t="shared" si="2"/>
        <v>19.399444249999998</v>
      </c>
      <c r="F46">
        <f t="shared" si="3"/>
        <v>128459.55584485491</v>
      </c>
      <c r="G46">
        <f t="shared" si="1"/>
        <v>132273.50863687947</v>
      </c>
      <c r="H46">
        <f t="shared" si="1"/>
        <v>134630.37838079288</v>
      </c>
      <c r="I46">
        <f t="shared" si="1"/>
        <v>137031.87683266005</v>
      </c>
      <c r="J46">
        <f t="shared" si="1"/>
        <v>139478.87397777429</v>
      </c>
      <c r="K46">
        <f t="shared" si="1"/>
        <v>141972.25698763537</v>
      </c>
      <c r="L46">
        <f t="shared" si="1"/>
        <v>144660.73740090342</v>
      </c>
      <c r="M46">
        <f t="shared" si="1"/>
        <v>147400.97026951236</v>
      </c>
      <c r="N46">
        <f t="shared" si="1"/>
        <v>150193.96344546313</v>
      </c>
      <c r="O46">
        <f t="shared" si="1"/>
        <v>153040.74456735814</v>
      </c>
      <c r="P46">
        <f t="shared" si="1"/>
        <v>155942.36145103106</v>
      </c>
      <c r="Q46">
        <f t="shared" si="1"/>
        <v>158899.8824879172</v>
      </c>
      <c r="R46">
        <f t="shared" si="1"/>
        <v>161914.39705132038</v>
      </c>
      <c r="S46">
        <f t="shared" si="1"/>
        <v>164987.01591073073</v>
      </c>
      <c r="T46">
        <f t="shared" si="1"/>
        <v>168118.87165435543</v>
      </c>
      <c r="U46">
        <f t="shared" si="1"/>
        <v>171311.11912002461</v>
      </c>
      <c r="V46">
        <f t="shared" si="1"/>
        <v>174564.93583463895</v>
      </c>
      <c r="W46">
        <f t="shared" si="1"/>
        <v>177881.52246232884</v>
      </c>
      <c r="X46">
        <f t="shared" si="1"/>
        <v>181262.10326149836</v>
      </c>
      <c r="Y46">
        <f t="shared" si="1"/>
        <v>184707.92655093057</v>
      </c>
      <c r="Z46">
        <f t="shared" si="1"/>
        <v>188220.26518513399</v>
      </c>
      <c r="AA46">
        <f t="shared" si="1"/>
        <v>191800.41703911405</v>
      </c>
      <c r="AB46">
        <f t="shared" si="1"/>
        <v>195449.70550275754</v>
      </c>
      <c r="AC46">
        <f t="shared" si="1"/>
        <v>199169.47998501966</v>
      </c>
      <c r="AD46">
        <f t="shared" si="1"/>
        <v>202961.11642811028</v>
      </c>
      <c r="AE46">
        <f t="shared" si="1"/>
        <v>206826.01783187679</v>
      </c>
      <c r="AF46">
        <f t="shared" si="1"/>
        <v>210765.61478858665</v>
      </c>
      <c r="AG46">
        <f t="shared" si="1"/>
        <v>214781.36602831719</v>
      </c>
      <c r="AH46">
        <f t="shared" si="1"/>
        <v>218874.75897516235</v>
      </c>
      <c r="AI46">
        <f t="shared" si="1"/>
        <v>223047.31031447172</v>
      </c>
      <c r="AJ46">
        <f t="shared" si="1"/>
        <v>227300.56657134223</v>
      </c>
      <c r="AK46">
        <f t="shared" si="1"/>
        <v>231636.10470058455</v>
      </c>
      <c r="AL46">
        <f t="shared" si="1"/>
        <v>236055.53268839419</v>
      </c>
      <c r="AM46">
        <f t="shared" si="1"/>
        <v>240560.49016595801</v>
      </c>
      <c r="AN46">
        <f t="shared" si="1"/>
        <v>245152.6490352354</v>
      </c>
      <c r="AO46">
        <f t="shared" si="1"/>
        <v>249833.71410715531</v>
      </c>
      <c r="AP46">
        <f t="shared" si="1"/>
        <v>254605.42375247568</v>
      </c>
      <c r="AQ46">
        <f t="shared" si="1"/>
        <v>259469.5505655577</v>
      </c>
      <c r="AR46">
        <f t="shared" si="1"/>
        <v>264427.90204131184</v>
      </c>
      <c r="AS46">
        <f t="shared" si="1"/>
        <v>269482.32126557687</v>
      </c>
      <c r="AT46">
        <f t="shared" si="1"/>
        <v>274634.68761920021</v>
      </c>
      <c r="AU46">
        <f t="shared" si="1"/>
        <v>279886.91749608994</v>
      </c>
      <c r="AV46">
        <f t="shared" si="1"/>
        <v>285240.96503551991</v>
      </c>
      <c r="AW46">
        <f t="shared" si="1"/>
        <v>290698.8228689672</v>
      </c>
      <c r="AX46">
        <f t="shared" si="1"/>
        <v>296262.52288177516</v>
      </c>
      <c r="AY46">
        <f t="shared" si="1"/>
        <v>301934.1369899328</v>
      </c>
      <c r="AZ46">
        <f t="shared" si="1"/>
        <v>307715.77793227561</v>
      </c>
      <c r="BA46">
        <f t="shared" si="1"/>
        <v>313609.60007841</v>
      </c>
      <c r="BB46">
        <f t="shared" si="1"/>
        <v>319617.80025267904</v>
      </c>
      <c r="BC46">
        <f t="shared" si="1"/>
        <v>325742.61857448315</v>
      </c>
      <c r="BD46">
        <f t="shared" si="1"/>
        <v>331986.33931528655</v>
      </c>
    </row>
    <row r="47" spans="1:65">
      <c r="A47" s="1">
        <v>2</v>
      </c>
      <c r="B47" s="1" t="s">
        <v>39</v>
      </c>
      <c r="C47" s="57">
        <f>'Frequency - 2020'!T7</f>
        <v>0.1654051</v>
      </c>
      <c r="D47" s="57">
        <f t="shared" si="2"/>
        <v>19.399444249999998</v>
      </c>
      <c r="F47">
        <f t="shared" si="3"/>
        <v>15208.434407449269</v>
      </c>
      <c r="G47">
        <f t="shared" si="1"/>
        <v>15659.971472863594</v>
      </c>
      <c r="H47">
        <f t="shared" si="1"/>
        <v>15939.003255835813</v>
      </c>
      <c r="I47">
        <f t="shared" si="1"/>
        <v>16223.318668921336</v>
      </c>
      <c r="J47">
        <f t="shared" si="1"/>
        <v>16513.020710407694</v>
      </c>
      <c r="K47">
        <f t="shared" si="1"/>
        <v>16808.214413271799</v>
      </c>
      <c r="L47">
        <f t="shared" si="1"/>
        <v>17126.505861128589</v>
      </c>
      <c r="M47">
        <f t="shared" si="1"/>
        <v>17450.924325518325</v>
      </c>
      <c r="N47">
        <f t="shared" si="1"/>
        <v>17781.589126883526</v>
      </c>
      <c r="O47">
        <f t="shared" si="1"/>
        <v>18118.621928219025</v>
      </c>
      <c r="P47">
        <f t="shared" si="1"/>
        <v>18462.146781318959</v>
      </c>
      <c r="Q47">
        <f t="shared" si="1"/>
        <v>18812.29017394019</v>
      </c>
      <c r="R47">
        <f t="shared" si="1"/>
        <v>19169.181077900565</v>
      </c>
      <c r="S47">
        <f t="shared" si="1"/>
        <v>19532.950998130327</v>
      </c>
      <c r="T47">
        <f t="shared" si="1"/>
        <v>19903.734022695931</v>
      </c>
      <c r="U47">
        <f t="shared" si="1"/>
        <v>20281.666873815317</v>
      </c>
      <c r="V47">
        <f t="shared" si="1"/>
        <v>20666.888959884491</v>
      </c>
      <c r="W47">
        <f t="shared" si="1"/>
        <v>21059.542428535457</v>
      </c>
      <c r="X47">
        <f t="shared" si="1"/>
        <v>21459.772220746054</v>
      </c>
      <c r="Y47">
        <f t="shared" si="1"/>
        <v>21867.726126022539</v>
      </c>
      <c r="Z47">
        <f t="shared" si="1"/>
        <v>22283.554838676242</v>
      </c>
      <c r="AA47">
        <f t="shared" ref="G47:BD52" si="4">AA27/$D47*$C47</f>
        <v>22707.412015216094</v>
      </c>
      <c r="AB47">
        <f t="shared" si="4"/>
        <v>23139.454332879191</v>
      </c>
      <c r="AC47">
        <f t="shared" si="4"/>
        <v>23579.841549321936</v>
      </c>
      <c r="AD47">
        <f t="shared" si="4"/>
        <v>24028.736563494975</v>
      </c>
      <c r="AE47">
        <f t="shared" si="4"/>
        <v>24486.305477725306</v>
      </c>
      <c r="AF47">
        <f t="shared" si="4"/>
        <v>24952.717661029681</v>
      </c>
      <c r="AG47">
        <f t="shared" si="4"/>
        <v>25428.145813683699</v>
      </c>
      <c r="AH47">
        <f t="shared" si="4"/>
        <v>25912.766033071632</v>
      </c>
      <c r="AI47">
        <f t="shared" si="4"/>
        <v>26406.757880842317</v>
      </c>
      <c r="AJ47">
        <f t="shared" si="4"/>
        <v>26910.30445139726</v>
      </c>
      <c r="AK47">
        <f t="shared" si="4"/>
        <v>27423.592441737281</v>
      </c>
      <c r="AL47">
        <f t="shared" si="4"/>
        <v>27946.812222694825</v>
      </c>
      <c r="AM47">
        <f t="shared" si="4"/>
        <v>28480.157911579376</v>
      </c>
      <c r="AN47">
        <f t="shared" si="4"/>
        <v>29023.8274462642</v>
      </c>
      <c r="AO47">
        <f t="shared" si="4"/>
        <v>29578.022660743041</v>
      </c>
      <c r="AP47">
        <f t="shared" si="4"/>
        <v>30142.949362185893</v>
      </c>
      <c r="AQ47">
        <f t="shared" si="4"/>
        <v>30718.817409523814</v>
      </c>
      <c r="AR47">
        <f t="shared" si="4"/>
        <v>31305.840793593117</v>
      </c>
      <c r="AS47">
        <f t="shared" si="4"/>
        <v>31904.237718869925</v>
      </c>
      <c r="AT47">
        <f t="shared" si="4"/>
        <v>32514.230686826828</v>
      </c>
      <c r="AU47">
        <f t="shared" si="4"/>
        <v>33136.046580943686</v>
      </c>
      <c r="AV47">
        <f t="shared" si="4"/>
        <v>33769.916753405807</v>
      </c>
      <c r="AW47">
        <f t="shared" si="4"/>
        <v>34416.07711352269</v>
      </c>
      <c r="AX47">
        <f t="shared" si="4"/>
        <v>35074.768217901932</v>
      </c>
      <c r="AY47">
        <f t="shared" si="4"/>
        <v>35746.235362412801</v>
      </c>
      <c r="AZ47">
        <f t="shared" si="4"/>
        <v>36430.728675975552</v>
      </c>
      <c r="BA47">
        <f t="shared" si="4"/>
        <v>37128.503216212273</v>
      </c>
      <c r="BB47">
        <f t="shared" si="4"/>
        <v>37839.819066996883</v>
      </c>
      <c r="BC47">
        <f t="shared" si="4"/>
        <v>38564.941437941401</v>
      </c>
      <c r="BD47">
        <f t="shared" si="4"/>
        <v>39304.140765857672</v>
      </c>
    </row>
    <row r="48" spans="1:65">
      <c r="A48" s="1">
        <v>3</v>
      </c>
      <c r="B48" s="1" t="s">
        <v>41</v>
      </c>
      <c r="C48" s="57">
        <f>'Frequency - 2020'!T8</f>
        <v>15.838567899999999</v>
      </c>
      <c r="D48" s="57">
        <f t="shared" si="2"/>
        <v>17.226027160000001</v>
      </c>
      <c r="F48">
        <f t="shared" si="3"/>
        <v>905501.82766064047</v>
      </c>
      <c r="G48">
        <f t="shared" si="4"/>
        <v>924914.43064416584</v>
      </c>
      <c r="H48">
        <f t="shared" si="4"/>
        <v>943180.25005309284</v>
      </c>
      <c r="I48">
        <f t="shared" si="4"/>
        <v>961801.75126954343</v>
      </c>
      <c r="J48">
        <f t="shared" si="4"/>
        <v>980785.84126106033</v>
      </c>
      <c r="K48">
        <f t="shared" si="4"/>
        <v>1000139.5614231046</v>
      </c>
      <c r="L48">
        <f t="shared" si="4"/>
        <v>1019782.2234243627</v>
      </c>
      <c r="M48">
        <f t="shared" si="4"/>
        <v>1039810.3744827859</v>
      </c>
      <c r="N48">
        <f t="shared" si="4"/>
        <v>1060231.5845701545</v>
      </c>
      <c r="O48">
        <f t="shared" si="4"/>
        <v>1081053.5725178167</v>
      </c>
      <c r="P48">
        <f t="shared" si="4"/>
        <v>1102284.2089490511</v>
      </c>
      <c r="Q48">
        <f t="shared" si="4"/>
        <v>1123931.5192692941</v>
      </c>
      <c r="R48">
        <f t="shared" si="4"/>
        <v>1146003.6867153873</v>
      </c>
      <c r="S48">
        <f t="shared" si="4"/>
        <v>1168509.0554650037</v>
      </c>
      <c r="T48">
        <f t="shared" si="4"/>
        <v>1191456.1338074501</v>
      </c>
      <c r="U48">
        <f t="shared" si="4"/>
        <v>1214853.5973770514</v>
      </c>
      <c r="V48">
        <f t="shared" si="4"/>
        <v>1238710.2924503635</v>
      </c>
      <c r="W48">
        <f t="shared" si="4"/>
        <v>1263035.239308466</v>
      </c>
      <c r="X48">
        <f t="shared" si="4"/>
        <v>1287837.6356656328</v>
      </c>
      <c r="Y48">
        <f t="shared" si="4"/>
        <v>1313126.8601656833</v>
      </c>
      <c r="Z48">
        <f t="shared" si="4"/>
        <v>1338912.4759473638</v>
      </c>
      <c r="AA48">
        <f t="shared" si="4"/>
        <v>1365204.2342801089</v>
      </c>
      <c r="AB48">
        <f t="shared" si="4"/>
        <v>1392012.0782715937</v>
      </c>
      <c r="AC48">
        <f t="shared" si="4"/>
        <v>1419346.1466484796</v>
      </c>
      <c r="AD48">
        <f t="shared" si="4"/>
        <v>1447216.7776118119</v>
      </c>
      <c r="AE48">
        <f t="shared" si="4"/>
        <v>1475634.5127685422</v>
      </c>
      <c r="AF48">
        <f t="shared" si="4"/>
        <v>1504610.1011406819</v>
      </c>
      <c r="AG48">
        <f t="shared" si="4"/>
        <v>1534154.5032536217</v>
      </c>
      <c r="AH48">
        <f t="shared" si="4"/>
        <v>1564278.8953051846</v>
      </c>
      <c r="AI48">
        <f t="shared" si="4"/>
        <v>1594994.6734170059</v>
      </c>
      <c r="AJ48">
        <f t="shared" si="4"/>
        <v>1626313.4579698786</v>
      </c>
      <c r="AK48">
        <f t="shared" si="4"/>
        <v>1658247.0980247075</v>
      </c>
      <c r="AL48">
        <f t="shared" si="4"/>
        <v>1690807.6758307884</v>
      </c>
      <c r="AM48">
        <f t="shared" si="4"/>
        <v>1724007.5114231165</v>
      </c>
      <c r="AN48">
        <f t="shared" si="4"/>
        <v>1757859.167310508</v>
      </c>
      <c r="AO48">
        <f t="shared" si="4"/>
        <v>1792375.4532563128</v>
      </c>
      <c r="AP48">
        <f t="shared" si="4"/>
        <v>1827569.4311535633</v>
      </c>
      <c r="AQ48">
        <f t="shared" si="4"/>
        <v>1863454.4199964213</v>
      </c>
      <c r="AR48">
        <f t="shared" si="4"/>
        <v>1900044.0009498287</v>
      </c>
      <c r="AS48">
        <f t="shared" si="4"/>
        <v>1937352.0225193088</v>
      </c>
      <c r="AT48">
        <f t="shared" si="4"/>
        <v>1975392.6058229043</v>
      </c>
      <c r="AU48">
        <f t="shared" si="4"/>
        <v>2014180.1499672504</v>
      </c>
      <c r="AV48">
        <f t="shared" si="4"/>
        <v>2053729.3375298793</v>
      </c>
      <c r="AW48">
        <f t="shared" si="4"/>
        <v>2094055.1401498294</v>
      </c>
      <c r="AX48">
        <f t="shared" si="4"/>
        <v>2135172.824228717</v>
      </c>
      <c r="AY48">
        <f t="shared" si="4"/>
        <v>2177097.9567444469</v>
      </c>
      <c r="AZ48">
        <f t="shared" si="4"/>
        <v>2219846.4111798089</v>
      </c>
      <c r="BA48">
        <f t="shared" si="4"/>
        <v>2263434.3735682094</v>
      </c>
      <c r="BB48">
        <f t="shared" si="4"/>
        <v>2307878.3486588835</v>
      </c>
      <c r="BC48">
        <f t="shared" si="4"/>
        <v>2353195.1662039245</v>
      </c>
      <c r="BD48">
        <f t="shared" si="4"/>
        <v>2399401.987369569</v>
      </c>
    </row>
    <row r="49" spans="1:56">
      <c r="A49" s="1">
        <v>3</v>
      </c>
      <c r="B49" s="1" t="s">
        <v>98</v>
      </c>
      <c r="C49" s="57">
        <f>'Frequency - 2020'!T9</f>
        <v>1.24058533</v>
      </c>
      <c r="D49" s="57">
        <f t="shared" si="2"/>
        <v>17.226027160000001</v>
      </c>
      <c r="F49">
        <f t="shared" si="3"/>
        <v>70925.117142944393</v>
      </c>
      <c r="G49">
        <f t="shared" si="4"/>
        <v>72445.645427479249</v>
      </c>
      <c r="H49">
        <f t="shared" si="4"/>
        <v>73876.349752656548</v>
      </c>
      <c r="I49">
        <f t="shared" si="4"/>
        <v>75334.913517863228</v>
      </c>
      <c r="J49">
        <f t="shared" si="4"/>
        <v>76821.877724196282</v>
      </c>
      <c r="K49">
        <f t="shared" si="4"/>
        <v>78337.793902069738</v>
      </c>
      <c r="L49">
        <f t="shared" si="4"/>
        <v>79876.341987651977</v>
      </c>
      <c r="M49">
        <f t="shared" si="4"/>
        <v>81445.084221607598</v>
      </c>
      <c r="N49">
        <f t="shared" si="4"/>
        <v>83044.613536075325</v>
      </c>
      <c r="O49">
        <f t="shared" si="4"/>
        <v>84675.534522896778</v>
      </c>
      <c r="P49">
        <f t="shared" si="4"/>
        <v>86338.463663299233</v>
      </c>
      <c r="Q49">
        <f t="shared" si="4"/>
        <v>88034.029562110765</v>
      </c>
      <c r="R49">
        <f t="shared" si="4"/>
        <v>89762.873186598226</v>
      </c>
      <c r="S49">
        <f t="shared" si="4"/>
        <v>91525.648110018839</v>
      </c>
      <c r="T49">
        <f t="shared" si="4"/>
        <v>93323.020759979176</v>
      </c>
      <c r="U49">
        <f t="shared" si="4"/>
        <v>95155.670671696047</v>
      </c>
      <c r="V49">
        <f t="shared" si="4"/>
        <v>97024.290746256855</v>
      </c>
      <c r="W49">
        <f t="shared" si="4"/>
        <v>98929.587513977342</v>
      </c>
      <c r="X49">
        <f t="shared" si="4"/>
        <v>100872.28140295872</v>
      </c>
      <c r="Y49">
        <f t="shared" si="4"/>
        <v>102853.10701294581</v>
      </c>
      <c r="Z49">
        <f t="shared" si="4"/>
        <v>104872.81339459217</v>
      </c>
      <c r="AA49">
        <f t="shared" si="4"/>
        <v>106932.16433423797</v>
      </c>
      <c r="AB49">
        <f t="shared" si="4"/>
        <v>109031.93864431084</v>
      </c>
      <c r="AC49">
        <f t="shared" si="4"/>
        <v>111172.93045945982</v>
      </c>
      <c r="AD49">
        <f t="shared" si="4"/>
        <v>113355.94953853665</v>
      </c>
      <c r="AE49">
        <f t="shared" si="4"/>
        <v>115581.82157253948</v>
      </c>
      <c r="AF49">
        <f t="shared" si="4"/>
        <v>117851.38849863733</v>
      </c>
      <c r="AG49">
        <f t="shared" si="4"/>
        <v>120165.50882039533</v>
      </c>
      <c r="AH49">
        <f t="shared" si="4"/>
        <v>122525.05793432359</v>
      </c>
      <c r="AI49">
        <f t="shared" si="4"/>
        <v>124930.92846287439</v>
      </c>
      <c r="AJ49">
        <f t="shared" si="4"/>
        <v>127384.03059401622</v>
      </c>
      <c r="AK49">
        <f t="shared" si="4"/>
        <v>129885.29242751324</v>
      </c>
      <c r="AL49">
        <f t="shared" si="4"/>
        <v>132435.66032804467</v>
      </c>
      <c r="AM49">
        <f t="shared" si="4"/>
        <v>135036.0992852975</v>
      </c>
      <c r="AN49">
        <f t="shared" si="4"/>
        <v>137687.59328117233</v>
      </c>
      <c r="AO49">
        <f t="shared" si="4"/>
        <v>140391.14566424169</v>
      </c>
      <c r="AP49">
        <f t="shared" si="4"/>
        <v>143147.77953160499</v>
      </c>
      <c r="AQ49">
        <f t="shared" si="4"/>
        <v>145958.53811828649</v>
      </c>
      <c r="AR49">
        <f t="shared" si="4"/>
        <v>148824.48519432516</v>
      </c>
      <c r="AS49">
        <f t="shared" si="4"/>
        <v>151746.7054697088</v>
      </c>
      <c r="AT49">
        <f t="shared" si="4"/>
        <v>154726.30500730863</v>
      </c>
      <c r="AU49">
        <f t="shared" si="4"/>
        <v>157764.41164397009</v>
      </c>
      <c r="AV49">
        <f t="shared" si="4"/>
        <v>160862.17541992461</v>
      </c>
      <c r="AW49">
        <f t="shared" si="4"/>
        <v>164020.76901668444</v>
      </c>
      <c r="AX49">
        <f t="shared" si="4"/>
        <v>167241.38820358971</v>
      </c>
      <c r="AY49">
        <f t="shared" si="4"/>
        <v>170525.25229317832</v>
      </c>
      <c r="AZ49">
        <f t="shared" si="4"/>
        <v>173873.60460555393</v>
      </c>
      <c r="BA49">
        <f t="shared" si="4"/>
        <v>177287.71294192958</v>
      </c>
      <c r="BB49">
        <f t="shared" si="4"/>
        <v>180768.87006752906</v>
      </c>
      <c r="BC49">
        <f t="shared" si="4"/>
        <v>184318.39420403034</v>
      </c>
      <c r="BD49">
        <f t="shared" si="4"/>
        <v>187937.62953174152</v>
      </c>
    </row>
    <row r="50" spans="1:56">
      <c r="A50" s="1">
        <v>3</v>
      </c>
      <c r="B50" s="1" t="s">
        <v>39</v>
      </c>
      <c r="C50" s="57">
        <f>'Frequency - 2020'!T10</f>
        <v>0.14687393000000001</v>
      </c>
      <c r="D50" s="57">
        <f t="shared" si="2"/>
        <v>17.226027160000001</v>
      </c>
      <c r="F50">
        <f t="shared" si="3"/>
        <v>8396.8836633709161</v>
      </c>
      <c r="G50">
        <f t="shared" si="4"/>
        <v>8576.9002728094565</v>
      </c>
      <c r="H50">
        <f t="shared" si="4"/>
        <v>8746.2825489216411</v>
      </c>
      <c r="I50">
        <f t="shared" si="4"/>
        <v>8918.9631273317555</v>
      </c>
      <c r="J50">
        <f t="shared" si="4"/>
        <v>9095.0060576100514</v>
      </c>
      <c r="K50">
        <f t="shared" si="4"/>
        <v>9274.476635901392</v>
      </c>
      <c r="L50">
        <f t="shared" si="4"/>
        <v>9456.6266245873303</v>
      </c>
      <c r="M50">
        <f t="shared" si="4"/>
        <v>9642.3513236356739</v>
      </c>
      <c r="N50">
        <f t="shared" si="4"/>
        <v>9831.720930775944</v>
      </c>
      <c r="O50">
        <f t="shared" si="4"/>
        <v>10024.807024139585</v>
      </c>
      <c r="P50">
        <f t="shared" si="4"/>
        <v>10221.682589452317</v>
      </c>
      <c r="Q50">
        <f t="shared" si="4"/>
        <v>10422.422047763041</v>
      </c>
      <c r="R50">
        <f t="shared" si="4"/>
        <v>10627.101283720085</v>
      </c>
      <c r="S50">
        <f t="shared" si="4"/>
        <v>10835.797674405467</v>
      </c>
      <c r="T50">
        <f t="shared" si="4"/>
        <v>11048.59011873833</v>
      </c>
      <c r="U50">
        <f t="shared" si="4"/>
        <v>11265.559067458697</v>
      </c>
      <c r="V50">
        <f t="shared" si="4"/>
        <v>11486.786553703143</v>
      </c>
      <c r="W50">
        <f t="shared" si="4"/>
        <v>11712.356224183937</v>
      </c>
      <c r="X50">
        <f t="shared" si="4"/>
        <v>11942.353370983728</v>
      </c>
      <c r="Y50">
        <f t="shared" si="4"/>
        <v>12176.864963977861</v>
      </c>
      <c r="Z50">
        <f t="shared" si="4"/>
        <v>12415.979683896789</v>
      </c>
      <c r="AA50">
        <f t="shared" si="4"/>
        <v>12659.787956041173</v>
      </c>
      <c r="AB50">
        <f t="shared" si="4"/>
        <v>12908.381984662679</v>
      </c>
      <c r="AC50">
        <f t="shared" si="4"/>
        <v>13161.855788023522</v>
      </c>
      <c r="AD50">
        <f t="shared" si="4"/>
        <v>13420.305234148274</v>
      </c>
      <c r="AE50">
        <f t="shared" si="4"/>
        <v>13683.828077281596</v>
      </c>
      <c r="AF50">
        <f t="shared" si="4"/>
        <v>13952.523995065832</v>
      </c>
      <c r="AG50">
        <f t="shared" si="4"/>
        <v>14226.494626452764</v>
      </c>
      <c r="AH50">
        <f t="shared" si="4"/>
        <v>14505.84361036398</v>
      </c>
      <c r="AI50">
        <f t="shared" si="4"/>
        <v>14790.676625114713</v>
      </c>
      <c r="AJ50">
        <f t="shared" si="4"/>
        <v>15081.101428616279</v>
      </c>
      <c r="AK50">
        <f t="shared" si="4"/>
        <v>15377.227899372396</v>
      </c>
      <c r="AL50">
        <f t="shared" si="4"/>
        <v>15679.168078285282</v>
      </c>
      <c r="AM50">
        <f t="shared" si="4"/>
        <v>15987.036211287326</v>
      </c>
      <c r="AN50">
        <f t="shared" si="4"/>
        <v>16300.948792814903</v>
      </c>
      <c r="AO50">
        <f t="shared" si="4"/>
        <v>16621.024610140794</v>
      </c>
      <c r="AP50">
        <f t="shared" si="4"/>
        <v>16947.384788582327</v>
      </c>
      <c r="AQ50">
        <f t="shared" si="4"/>
        <v>17280.152837602509</v>
      </c>
      <c r="AR50">
        <f t="shared" si="4"/>
        <v>17619.454697821835</v>
      </c>
      <c r="AS50">
        <f t="shared" si="4"/>
        <v>17965.418788958781</v>
      </c>
      <c r="AT50">
        <f t="shared" si="4"/>
        <v>18318.176058717461</v>
      </c>
      <c r="AU50">
        <f t="shared" si="4"/>
        <v>18677.860032640925</v>
      </c>
      <c r="AV50">
        <f t="shared" si="4"/>
        <v>19044.606864949568</v>
      </c>
      <c r="AW50">
        <f t="shared" si="4"/>
        <v>19418.555390383892</v>
      </c>
      <c r="AX50">
        <f t="shared" si="4"/>
        <v>19799.847177071541</v>
      </c>
      <c r="AY50">
        <f t="shared" si="4"/>
        <v>20188.62658043894</v>
      </c>
      <c r="AZ50">
        <f t="shared" si="4"/>
        <v>20585.040798188231</v>
      </c>
      <c r="BA50">
        <f t="shared" si="4"/>
        <v>20989.239926360453</v>
      </c>
      <c r="BB50">
        <f t="shared" si="4"/>
        <v>21401.377016506682</v>
      </c>
      <c r="BC50">
        <f t="shared" si="4"/>
        <v>21821.608133988782</v>
      </c>
      <c r="BD50">
        <f t="shared" si="4"/>
        <v>22250.092417432454</v>
      </c>
    </row>
    <row r="51" spans="1:56">
      <c r="A51" s="1">
        <v>4</v>
      </c>
      <c r="B51" s="1" t="s">
        <v>41</v>
      </c>
      <c r="C51" s="57">
        <f>'Frequency - 2020'!T11</f>
        <v>11.4096002</v>
      </c>
      <c r="D51" s="57">
        <f t="shared" si="2"/>
        <v>12.4090817</v>
      </c>
      <c r="F51">
        <f t="shared" si="3"/>
        <v>903924.20767119364</v>
      </c>
      <c r="G51">
        <f t="shared" si="4"/>
        <v>921243.5832400322</v>
      </c>
      <c r="H51">
        <f t="shared" si="4"/>
        <v>941456.27249332564</v>
      </c>
      <c r="I51">
        <f t="shared" si="4"/>
        <v>962099.73038287996</v>
      </c>
      <c r="J51">
        <f t="shared" si="4"/>
        <v>983182.96883914573</v>
      </c>
      <c r="K51">
        <f t="shared" si="4"/>
        <v>1004715.1859981485</v>
      </c>
      <c r="L51">
        <f t="shared" si="4"/>
        <v>1025857.9067259028</v>
      </c>
      <c r="M51">
        <f t="shared" si="4"/>
        <v>1047439.920018826</v>
      </c>
      <c r="N51">
        <f t="shared" si="4"/>
        <v>1069470.2698332951</v>
      </c>
      <c r="O51">
        <f t="shared" si="4"/>
        <v>1091958.1850617034</v>
      </c>
      <c r="P51">
        <f t="shared" si="4"/>
        <v>1114913.0832949937</v>
      </c>
      <c r="Q51">
        <f t="shared" si="4"/>
        <v>1138344.5746614416</v>
      </c>
      <c r="R51">
        <f t="shared" si="4"/>
        <v>1162262.4657432369</v>
      </c>
      <c r="S51">
        <f t="shared" si="4"/>
        <v>1186676.7635724298</v>
      </c>
      <c r="T51">
        <f t="shared" si="4"/>
        <v>1211597.6797078522</v>
      </c>
      <c r="U51">
        <f t="shared" si="4"/>
        <v>1237035.6343946413</v>
      </c>
      <c r="V51">
        <f t="shared" si="4"/>
        <v>1263001.2608080448</v>
      </c>
      <c r="W51">
        <f t="shared" si="4"/>
        <v>1289505.409383198</v>
      </c>
      <c r="X51">
        <f t="shared" si="4"/>
        <v>1316559.1522326225</v>
      </c>
      <c r="Y51">
        <f t="shared" si="4"/>
        <v>1344173.7876532099</v>
      </c>
      <c r="Z51">
        <f t="shared" si="4"/>
        <v>1372360.8447245006</v>
      </c>
      <c r="AA51">
        <f t="shared" si="4"/>
        <v>1401132.0880001003</v>
      </c>
      <c r="AB51">
        <f t="shared" si="4"/>
        <v>1430499.5222941225</v>
      </c>
      <c r="AC51">
        <f t="shared" si="4"/>
        <v>1460475.3975645632</v>
      </c>
      <c r="AD51">
        <f t="shared" si="4"/>
        <v>1491072.2138955786</v>
      </c>
      <c r="AE51">
        <f t="shared" si="4"/>
        <v>1522302.7265806561</v>
      </c>
      <c r="AF51">
        <f t="shared" si="4"/>
        <v>1554179.9513087168</v>
      </c>
      <c r="AG51">
        <f t="shared" si="4"/>
        <v>1586717.1694552284</v>
      </c>
      <c r="AH51">
        <f t="shared" si="4"/>
        <v>1619927.9334804537</v>
      </c>
      <c r="AI51">
        <f t="shared" si="4"/>
        <v>1653826.0724369874</v>
      </c>
      <c r="AJ51">
        <f t="shared" si="4"/>
        <v>1688425.6975888018</v>
      </c>
      <c r="AK51">
        <f t="shared" si="4"/>
        <v>1723741.2081440368</v>
      </c>
      <c r="AL51">
        <f t="shared" si="4"/>
        <v>1759787.2971038483</v>
      </c>
      <c r="AM51">
        <f t="shared" si="4"/>
        <v>1796578.9572296413</v>
      </c>
      <c r="AN51">
        <f t="shared" si="4"/>
        <v>1834131.4871310906</v>
      </c>
      <c r="AO51">
        <f t="shared" si="4"/>
        <v>1872460.4974773801</v>
      </c>
      <c r="AP51">
        <f t="shared" si="4"/>
        <v>1911581.9173341501</v>
      </c>
      <c r="AQ51">
        <f t="shared" si="4"/>
        <v>1951512.0006286919</v>
      </c>
      <c r="AR51">
        <f t="shared" si="4"/>
        <v>1992267.3327459733</v>
      </c>
      <c r="AS51">
        <f t="shared" si="4"/>
        <v>2033864.8372581424</v>
      </c>
      <c r="AT51">
        <f t="shared" si="4"/>
        <v>2076321.7827902029</v>
      </c>
      <c r="AU51">
        <f t="shared" si="4"/>
        <v>2119655.7900245958</v>
      </c>
      <c r="AV51">
        <f t="shared" si="4"/>
        <v>2163884.8388475147</v>
      </c>
      <c r="AW51">
        <f t="shared" si="4"/>
        <v>2209027.2756397948</v>
      </c>
      <c r="AX51">
        <f t="shared" si="4"/>
        <v>2255101.8207153012</v>
      </c>
      <c r="AY51">
        <f t="shared" si="4"/>
        <v>2302127.5759097938</v>
      </c>
      <c r="AZ51">
        <f t="shared" si="4"/>
        <v>2350124.0323233027</v>
      </c>
      <c r="BA51">
        <f t="shared" si="4"/>
        <v>2399111.0782191083</v>
      </c>
      <c r="BB51">
        <f t="shared" si="4"/>
        <v>2449109.0070825019</v>
      </c>
      <c r="BC51">
        <f t="shared" si="4"/>
        <v>2500138.5258425218</v>
      </c>
      <c r="BD51">
        <f t="shared" si="4"/>
        <v>2552220.7632599827</v>
      </c>
    </row>
    <row r="52" spans="1:56">
      <c r="A52" s="1">
        <v>4</v>
      </c>
      <c r="B52" s="1" t="s">
        <v>98</v>
      </c>
      <c r="C52" s="57">
        <f>'Frequency - 2020'!T12</f>
        <v>0.89367819000000004</v>
      </c>
      <c r="D52" s="57">
        <f t="shared" si="2"/>
        <v>12.4090817</v>
      </c>
      <c r="F52">
        <f t="shared" si="3"/>
        <v>70801.547437987931</v>
      </c>
      <c r="G52">
        <f t="shared" si="4"/>
        <v>72158.119792757192</v>
      </c>
      <c r="H52">
        <f t="shared" si="4"/>
        <v>73741.316331660957</v>
      </c>
      <c r="I52">
        <f t="shared" si="4"/>
        <v>75358.253626455757</v>
      </c>
      <c r="J52">
        <f t="shared" si="4"/>
        <v>77009.637553381952</v>
      </c>
      <c r="K52">
        <f t="shared" si="4"/>
        <v>78696.188573578474</v>
      </c>
      <c r="L52">
        <f t="shared" si="4"/>
        <v>80352.231560225366</v>
      </c>
      <c r="M52">
        <f t="shared" si="4"/>
        <v>82042.682955373777</v>
      </c>
      <c r="N52">
        <f t="shared" si="4"/>
        <v>83768.251143754445</v>
      </c>
      <c r="O52">
        <f t="shared" si="4"/>
        <v>85529.658995556063</v>
      </c>
      <c r="P52">
        <f t="shared" si="4"/>
        <v>87327.644161132761</v>
      </c>
      <c r="Q52">
        <f t="shared" si="4"/>
        <v>89162.959371683944</v>
      </c>
      <c r="R52">
        <f t="shared" si="4"/>
        <v>91036.372746027773</v>
      </c>
      <c r="S52">
        <f t="shared" si="4"/>
        <v>92948.668103591132</v>
      </c>
      <c r="T52">
        <f t="shared" si="4"/>
        <v>94900.645283742109</v>
      </c>
      <c r="U52">
        <f t="shared" si="4"/>
        <v>96893.12047159241</v>
      </c>
      <c r="V52">
        <f t="shared" si="4"/>
        <v>98926.926530401252</v>
      </c>
      <c r="W52">
        <f t="shared" si="4"/>
        <v>101002.91334071333</v>
      </c>
      <c r="X52">
        <f t="shared" si="4"/>
        <v>103121.94814636753</v>
      </c>
      <c r="Y52">
        <f t="shared" si="4"/>
        <v>105284.91590751489</v>
      </c>
      <c r="Z52">
        <f t="shared" si="4"/>
        <v>107492.7196607873</v>
      </c>
      <c r="AA52">
        <f t="shared" si="4"/>
        <v>109746.28088676152</v>
      </c>
      <c r="AB52">
        <f t="shared" si="4"/>
        <v>112046.5398848661</v>
      </c>
      <c r="AC52">
        <f t="shared" si="4"/>
        <v>114394.45615588083</v>
      </c>
      <c r="AD52">
        <f t="shared" si="4"/>
        <v>116791.00879218307</v>
      </c>
      <c r="AE52">
        <f t="shared" si="4"/>
        <v>119237.19687589629</v>
      </c>
      <c r="AF52">
        <f t="shared" ref="G52:BD57" si="5">AF32/$D52*$C52</f>
        <v>121734.03988510151</v>
      </c>
      <c r="AG52">
        <f t="shared" si="5"/>
        <v>124282.5781082734</v>
      </c>
      <c r="AH52">
        <f t="shared" si="5"/>
        <v>126883.8730671082</v>
      </c>
      <c r="AI52">
        <f t="shared" si="5"/>
        <v>129539.00794791178</v>
      </c>
      <c r="AJ52">
        <f t="shared" si="5"/>
        <v>132249.0880417219</v>
      </c>
      <c r="AK52">
        <f t="shared" si="5"/>
        <v>135015.24119333964</v>
      </c>
      <c r="AL52">
        <f t="shared" si="5"/>
        <v>137838.61825945132</v>
      </c>
      <c r="AM52">
        <f t="shared" si="5"/>
        <v>140720.39357602323</v>
      </c>
      <c r="AN52">
        <f t="shared" si="5"/>
        <v>143661.76543515708</v>
      </c>
      <c r="AO52">
        <f t="shared" si="5"/>
        <v>146663.95657159702</v>
      </c>
      <c r="AP52">
        <f t="shared" si="5"/>
        <v>149728.2146590827</v>
      </c>
      <c r="AQ52">
        <f t="shared" si="5"/>
        <v>152855.81281674778</v>
      </c>
      <c r="AR52">
        <f t="shared" si="5"/>
        <v>156048.05012576596</v>
      </c>
      <c r="AS52">
        <f t="shared" si="5"/>
        <v>159306.25215645166</v>
      </c>
      <c r="AT52">
        <f t="shared" si="5"/>
        <v>162631.77150602717</v>
      </c>
      <c r="AU52">
        <f t="shared" si="5"/>
        <v>166025.98834726925</v>
      </c>
      <c r="AV52">
        <f t="shared" si="5"/>
        <v>169490.31098825781</v>
      </c>
      <c r="AW52">
        <f t="shared" si="5"/>
        <v>173026.17644344829</v>
      </c>
      <c r="AX52">
        <f t="shared" si="5"/>
        <v>176635.05101629722</v>
      </c>
      <c r="AY52">
        <f t="shared" si="5"/>
        <v>180318.43089367429</v>
      </c>
      <c r="AZ52">
        <f t="shared" si="5"/>
        <v>184077.84275229825</v>
      </c>
      <c r="BA52">
        <f t="shared" si="5"/>
        <v>187914.84437743938</v>
      </c>
      <c r="BB52">
        <f t="shared" si="5"/>
        <v>191831.02529413675</v>
      </c>
      <c r="BC52">
        <f t="shared" si="5"/>
        <v>195828.00741118111</v>
      </c>
      <c r="BD52">
        <f t="shared" si="5"/>
        <v>199907.44567812287</v>
      </c>
    </row>
    <row r="53" spans="1:56">
      <c r="A53" s="1">
        <v>4</v>
      </c>
      <c r="B53" s="1" t="s">
        <v>39</v>
      </c>
      <c r="C53" s="57">
        <f>'Frequency - 2020'!T13</f>
        <v>0.10580331</v>
      </c>
      <c r="D53" s="57">
        <f t="shared" si="2"/>
        <v>12.4090817</v>
      </c>
      <c r="F53">
        <f t="shared" si="3"/>
        <v>8382.2545474239905</v>
      </c>
      <c r="G53">
        <f t="shared" si="5"/>
        <v>8542.8602855914214</v>
      </c>
      <c r="H53">
        <f t="shared" si="5"/>
        <v>8730.2962508761539</v>
      </c>
      <c r="I53">
        <f t="shared" si="5"/>
        <v>8921.7268125325081</v>
      </c>
      <c r="J53">
        <f t="shared" si="5"/>
        <v>9117.2355398402542</v>
      </c>
      <c r="K53">
        <f t="shared" si="5"/>
        <v>9316.9077287975233</v>
      </c>
      <c r="L53">
        <f t="shared" si="5"/>
        <v>9512.9680460908512</v>
      </c>
      <c r="M53">
        <f t="shared" si="5"/>
        <v>9713.102003707987</v>
      </c>
      <c r="N53">
        <f t="shared" si="5"/>
        <v>9917.3934679109771</v>
      </c>
      <c r="O53">
        <f t="shared" si="5"/>
        <v>10125.928019907375</v>
      </c>
      <c r="P53">
        <f t="shared" si="5"/>
        <v>10338.792990740905</v>
      </c>
      <c r="Q53">
        <f t="shared" si="5"/>
        <v>10556.077496889211</v>
      </c>
      <c r="R53">
        <f t="shared" si="5"/>
        <v>10777.872476583016</v>
      </c>
      <c r="S53">
        <f t="shared" si="5"/>
        <v>11004.27072686127</v>
      </c>
      <c r="T53">
        <f t="shared" si="5"/>
        <v>11235.366941377191</v>
      </c>
      <c r="U53">
        <f t="shared" si="5"/>
        <v>11471.257748970284</v>
      </c>
      <c r="V53">
        <f t="shared" si="5"/>
        <v>11712.041753019917</v>
      </c>
      <c r="W53">
        <f t="shared" si="5"/>
        <v>11957.819571596156</v>
      </c>
      <c r="X53">
        <f t="shared" si="5"/>
        <v>12208.693878424008</v>
      </c>
      <c r="Y53">
        <f t="shared" si="5"/>
        <v>12464.76944467754</v>
      </c>
      <c r="Z53">
        <f t="shared" si="5"/>
        <v>12726.153181620526</v>
      </c>
      <c r="AA53">
        <f t="shared" si="5"/>
        <v>12992.954184110842</v>
      </c>
      <c r="AB53">
        <f t="shared" si="5"/>
        <v>13265.283774985994</v>
      </c>
      <c r="AC53">
        <f t="shared" si="5"/>
        <v>13543.255550347567</v>
      </c>
      <c r="AD53">
        <f t="shared" si="5"/>
        <v>13826.98542576279</v>
      </c>
      <c r="AE53">
        <f t="shared" si="5"/>
        <v>14116.591683401703</v>
      </c>
      <c r="AF53">
        <f t="shared" si="5"/>
        <v>14412.195020128844</v>
      </c>
      <c r="AG53">
        <f t="shared" si="5"/>
        <v>14713.918596568708</v>
      </c>
      <c r="AH53">
        <f t="shared" si="5"/>
        <v>15021.888087164687</v>
      </c>
      <c r="AI53">
        <f t="shared" si="5"/>
        <v>15336.231731251462</v>
      </c>
      <c r="AJ53">
        <f t="shared" si="5"/>
        <v>15657.080385161458</v>
      </c>
      <c r="AK53">
        <f t="shared" si="5"/>
        <v>15984.567575386038</v>
      </c>
      <c r="AL53">
        <f t="shared" si="5"/>
        <v>16318.829552812951</v>
      </c>
      <c r="AM53">
        <f t="shared" si="5"/>
        <v>16660.005348061582</v>
      </c>
      <c r="AN53">
        <f t="shared" si="5"/>
        <v>17008.236827938264</v>
      </c>
      <c r="AO53">
        <f t="shared" si="5"/>
        <v>17363.668753034261</v>
      </c>
      <c r="AP53">
        <f t="shared" si="5"/>
        <v>17726.448836489421</v>
      </c>
      <c r="AQ53">
        <f t="shared" si="5"/>
        <v>18096.727803945108</v>
      </c>
      <c r="AR53">
        <f t="shared" si="5"/>
        <v>18474.659454710374</v>
      </c>
      <c r="AS53">
        <f t="shared" si="5"/>
        <v>18860.400724165847</v>
      </c>
      <c r="AT53">
        <f t="shared" si="5"/>
        <v>19254.111747430423</v>
      </c>
      <c r="AU53">
        <f t="shared" si="5"/>
        <v>19655.955924316015</v>
      </c>
      <c r="AV53">
        <f t="shared" si="5"/>
        <v>20066.099985596658</v>
      </c>
      <c r="AW53">
        <f t="shared" si="5"/>
        <v>20484.714060618237</v>
      </c>
      <c r="AX53">
        <f t="shared" si="5"/>
        <v>20911.971746276038</v>
      </c>
      <c r="AY53">
        <f t="shared" si="5"/>
        <v>21348.050177387675</v>
      </c>
      <c r="AZ53">
        <f t="shared" si="5"/>
        <v>21793.13009848955</v>
      </c>
      <c r="BA53">
        <f t="shared" si="5"/>
        <v>22247.395937085555</v>
      </c>
      <c r="BB53">
        <f t="shared" si="5"/>
        <v>22711.035878377417</v>
      </c>
      <c r="BC53">
        <f t="shared" si="5"/>
        <v>23184.24194150636</v>
      </c>
      <c r="BD53">
        <f t="shared" si="5"/>
        <v>23667.210057336852</v>
      </c>
    </row>
    <row r="54" spans="1:56">
      <c r="A54" s="1">
        <v>5</v>
      </c>
      <c r="B54" s="1" t="s">
        <v>41</v>
      </c>
      <c r="C54" s="57">
        <f>'Frequency - 2020'!T14</f>
        <v>11.7463418</v>
      </c>
      <c r="D54" s="57">
        <f t="shared" si="2"/>
        <v>12.775321869999999</v>
      </c>
      <c r="F54">
        <f t="shared" si="3"/>
        <v>813411.45376142964</v>
      </c>
      <c r="G54">
        <f t="shared" si="5"/>
        <v>829247.39802802855</v>
      </c>
      <c r="H54">
        <f t="shared" si="5"/>
        <v>846173.88138119108</v>
      </c>
      <c r="I54">
        <f t="shared" si="5"/>
        <v>863438.60654863319</v>
      </c>
      <c r="J54">
        <f t="shared" si="5"/>
        <v>881048.29501789296</v>
      </c>
      <c r="K54">
        <f t="shared" si="5"/>
        <v>899009.80180273054</v>
      </c>
      <c r="L54">
        <f t="shared" si="5"/>
        <v>917370.49605741014</v>
      </c>
      <c r="M54">
        <f t="shared" si="5"/>
        <v>936102.58625124104</v>
      </c>
      <c r="N54">
        <f t="shared" si="5"/>
        <v>955213.54142511194</v>
      </c>
      <c r="O54">
        <f t="shared" si="5"/>
        <v>974710.98030795169</v>
      </c>
      <c r="P54">
        <f t="shared" si="5"/>
        <v>994602.67431061214</v>
      </c>
      <c r="Q54">
        <f t="shared" si="5"/>
        <v>1014896.5505795609</v>
      </c>
      <c r="R54">
        <f t="shared" si="5"/>
        <v>1035600.6951115872</v>
      </c>
      <c r="S54">
        <f t="shared" si="5"/>
        <v>1056723.3559307277</v>
      </c>
      <c r="T54">
        <f t="shared" si="5"/>
        <v>1078272.9463286668</v>
      </c>
      <c r="U54">
        <f t="shared" si="5"/>
        <v>1100258.0481698683</v>
      </c>
      <c r="V54">
        <f t="shared" si="5"/>
        <v>1122687.4152627394</v>
      </c>
      <c r="W54">
        <f t="shared" si="5"/>
        <v>1145569.9767981386</v>
      </c>
      <c r="X54">
        <f t="shared" si="5"/>
        <v>1168914.8408565761</v>
      </c>
      <c r="Y54">
        <f t="shared" si="5"/>
        <v>1192731.2979854795</v>
      </c>
      <c r="Z54">
        <f t="shared" si="5"/>
        <v>1217028.8248479178</v>
      </c>
      <c r="AA54">
        <f t="shared" si="5"/>
        <v>1241817.0879442187</v>
      </c>
      <c r="AB54">
        <f t="shared" si="5"/>
        <v>1267105.9474079276</v>
      </c>
      <c r="AC54">
        <f t="shared" si="5"/>
        <v>1292905.4608775957</v>
      </c>
      <c r="AD54">
        <f t="shared" si="5"/>
        <v>1319225.8874459129</v>
      </c>
      <c r="AE54">
        <f t="shared" si="5"/>
        <v>1346077.6916877246</v>
      </c>
      <c r="AF54">
        <f t="shared" si="5"/>
        <v>1373471.5477685141</v>
      </c>
      <c r="AG54">
        <f t="shared" si="5"/>
        <v>1401418.3436349528</v>
      </c>
      <c r="AH54">
        <f t="shared" si="5"/>
        <v>1429929.1852891573</v>
      </c>
      <c r="AI54">
        <f t="shared" si="5"/>
        <v>1459015.4011483244</v>
      </c>
      <c r="AJ54">
        <f t="shared" si="5"/>
        <v>1488688.5464914532</v>
      </c>
      <c r="AK54">
        <f t="shared" si="5"/>
        <v>1518960.407994885</v>
      </c>
      <c r="AL54">
        <f t="shared" si="5"/>
        <v>1549843.0083584434</v>
      </c>
      <c r="AM54">
        <f t="shared" si="5"/>
        <v>1581348.6110239739</v>
      </c>
      <c r="AN54">
        <f t="shared" si="5"/>
        <v>1613489.7249881388</v>
      </c>
      <c r="AO54">
        <f t="shared" si="5"/>
        <v>1646279.1097113378</v>
      </c>
      <c r="AP54">
        <f t="shared" si="5"/>
        <v>1679729.7801246841</v>
      </c>
      <c r="AQ54">
        <f t="shared" si="5"/>
        <v>1713855.0117369862</v>
      </c>
      <c r="AR54">
        <f t="shared" si="5"/>
        <v>1748668.345843734</v>
      </c>
      <c r="AS54">
        <f t="shared" si="5"/>
        <v>1784183.5948401294</v>
      </c>
      <c r="AT54">
        <f t="shared" si="5"/>
        <v>1820414.8476402361</v>
      </c>
      <c r="AU54">
        <f t="shared" si="5"/>
        <v>1857376.4752043618</v>
      </c>
      <c r="AV54">
        <f t="shared" si="5"/>
        <v>1895083.1361768467</v>
      </c>
      <c r="AW54">
        <f t="shared" si="5"/>
        <v>1933549.7826364497</v>
      </c>
      <c r="AX54">
        <f t="shared" si="5"/>
        <v>1972791.6659615899</v>
      </c>
      <c r="AY54">
        <f t="shared" si="5"/>
        <v>2012824.3428127253</v>
      </c>
      <c r="AZ54">
        <f t="shared" si="5"/>
        <v>2053663.6812342275</v>
      </c>
      <c r="BA54">
        <f t="shared" si="5"/>
        <v>2095325.8668781077</v>
      </c>
      <c r="BB54">
        <f t="shared" si="5"/>
        <v>2137827.4093520641</v>
      </c>
      <c r="BC54">
        <f t="shared" si="5"/>
        <v>2181185.148694294</v>
      </c>
      <c r="BD54">
        <f t="shared" si="5"/>
        <v>2225416.2619776353</v>
      </c>
    </row>
    <row r="55" spans="1:56">
      <c r="A55" s="1">
        <v>5</v>
      </c>
      <c r="B55" s="1" t="s">
        <v>98</v>
      </c>
      <c r="C55" s="57">
        <f>'Frequency - 2020'!T15</f>
        <v>0.92005409999999999</v>
      </c>
      <c r="D55" s="57">
        <f t="shared" si="2"/>
        <v>12.775321869999999</v>
      </c>
      <c r="F55">
        <f t="shared" si="3"/>
        <v>63711.967160717541</v>
      </c>
      <c r="G55">
        <f t="shared" si="5"/>
        <v>64952.346991130435</v>
      </c>
      <c r="H55">
        <f t="shared" si="5"/>
        <v>66278.145326715967</v>
      </c>
      <c r="I55">
        <f t="shared" si="5"/>
        <v>67630.437082407807</v>
      </c>
      <c r="J55">
        <f t="shared" si="5"/>
        <v>69009.748731236643</v>
      </c>
      <c r="K55">
        <f t="shared" si="5"/>
        <v>70416.617204923299</v>
      </c>
      <c r="L55">
        <f t="shared" si="5"/>
        <v>71854.752780704381</v>
      </c>
      <c r="M55">
        <f t="shared" si="5"/>
        <v>73321.978635174572</v>
      </c>
      <c r="N55">
        <f t="shared" si="5"/>
        <v>74818.879794873166</v>
      </c>
      <c r="O55">
        <f t="shared" si="5"/>
        <v>76346.053010934032</v>
      </c>
      <c r="P55">
        <f t="shared" si="5"/>
        <v>77904.106993587004</v>
      </c>
      <c r="Q55">
        <f t="shared" si="5"/>
        <v>79493.66265134413</v>
      </c>
      <c r="R55">
        <f t="shared" si="5"/>
        <v>81115.353334964748</v>
      </c>
      <c r="S55">
        <f t="shared" si="5"/>
        <v>82769.825086294135</v>
      </c>
      <c r="T55">
        <f t="shared" si="5"/>
        <v>84457.73689207391</v>
      </c>
      <c r="U55">
        <f t="shared" si="5"/>
        <v>86179.760942822613</v>
      </c>
      <c r="V55">
        <f t="shared" si="5"/>
        <v>87936.58289688846</v>
      </c>
      <c r="W55">
        <f t="shared" si="5"/>
        <v>89728.902149776739</v>
      </c>
      <c r="X55">
        <f t="shared" si="5"/>
        <v>91557.432108857945</v>
      </c>
      <c r="Y55">
        <f t="shared" si="5"/>
        <v>93422.900473563786</v>
      </c>
      <c r="Z55">
        <f t="shared" si="5"/>
        <v>95326.049521180175</v>
      </c>
      <c r="AA55">
        <f t="shared" si="5"/>
        <v>97267.636398349918</v>
      </c>
      <c r="AB55">
        <f t="shared" si="5"/>
        <v>99248.433418398243</v>
      </c>
      <c r="AC55">
        <f t="shared" si="5"/>
        <v>101269.22836459786</v>
      </c>
      <c r="AD55">
        <f t="shared" si="5"/>
        <v>103330.8247994921</v>
      </c>
      <c r="AE55">
        <f t="shared" si="5"/>
        <v>105434.04238039684</v>
      </c>
      <c r="AF55">
        <f t="shared" si="5"/>
        <v>107579.71718120507</v>
      </c>
      <c r="AG55">
        <f t="shared" si="5"/>
        <v>109768.7020206195</v>
      </c>
      <c r="AH55">
        <f t="shared" si="5"/>
        <v>112001.86679694174</v>
      </c>
      <c r="AI55">
        <f t="shared" si="5"/>
        <v>114280.09882954884</v>
      </c>
      <c r="AJ55">
        <f t="shared" si="5"/>
        <v>116604.30320719104</v>
      </c>
      <c r="AK55">
        <f t="shared" si="5"/>
        <v>118975.40314324641</v>
      </c>
      <c r="AL55">
        <f t="shared" si="5"/>
        <v>121394.34033807191</v>
      </c>
      <c r="AM55">
        <f t="shared" si="5"/>
        <v>123862.07534859171</v>
      </c>
      <c r="AN55">
        <f t="shared" si="5"/>
        <v>126379.58796526842</v>
      </c>
      <c r="AO55">
        <f t="shared" si="5"/>
        <v>128947.87759660342</v>
      </c>
      <c r="AP55">
        <f t="shared" si="5"/>
        <v>131567.96366131745</v>
      </c>
      <c r="AQ55">
        <f t="shared" si="5"/>
        <v>134240.88598836467</v>
      </c>
      <c r="AR55">
        <f t="shared" si="5"/>
        <v>136967.70522493613</v>
      </c>
      <c r="AS55">
        <f t="shared" si="5"/>
        <v>139749.50325261266</v>
      </c>
      <c r="AT55">
        <f t="shared" si="5"/>
        <v>142587.38361183007</v>
      </c>
      <c r="AU55">
        <f t="shared" si="5"/>
        <v>145482.47193482157</v>
      </c>
      <c r="AV55">
        <f t="shared" si="5"/>
        <v>148435.91638720798</v>
      </c>
      <c r="AW55">
        <f t="shared" si="5"/>
        <v>151448.88811840757</v>
      </c>
      <c r="AX55">
        <f t="shared" si="5"/>
        <v>154522.58172104196</v>
      </c>
      <c r="AY55">
        <f t="shared" si="5"/>
        <v>157658.21569951705</v>
      </c>
      <c r="AZ55">
        <f t="shared" si="5"/>
        <v>160857.03294796377</v>
      </c>
      <c r="BA55">
        <f t="shared" si="5"/>
        <v>164120.30123772298</v>
      </c>
      <c r="BB55">
        <f t="shared" si="5"/>
        <v>167449.31371456812</v>
      </c>
      <c r="BC55">
        <f t="shared" si="5"/>
        <v>170845.38940585696</v>
      </c>
      <c r="BD55">
        <f t="shared" si="5"/>
        <v>174309.87373781321</v>
      </c>
    </row>
    <row r="56" spans="1:56">
      <c r="A56" s="1">
        <v>5</v>
      </c>
      <c r="B56" s="1" t="s">
        <v>39</v>
      </c>
      <c r="C56" s="57">
        <f>'Frequency - 2020'!T16</f>
        <v>0.10892597</v>
      </c>
      <c r="D56" s="57">
        <f t="shared" si="2"/>
        <v>12.775321869999999</v>
      </c>
      <c r="F56">
        <f t="shared" si="3"/>
        <v>7542.9127739219948</v>
      </c>
      <c r="G56">
        <f t="shared" si="5"/>
        <v>7689.7623735228872</v>
      </c>
      <c r="H56">
        <f t="shared" si="5"/>
        <v>7846.7247409837146</v>
      </c>
      <c r="I56">
        <f t="shared" si="5"/>
        <v>8006.823686482393</v>
      </c>
      <c r="J56">
        <f t="shared" si="5"/>
        <v>8170.1215395988356</v>
      </c>
      <c r="K56">
        <f t="shared" si="5"/>
        <v>8336.6818681259701</v>
      </c>
      <c r="L56">
        <f t="shared" si="5"/>
        <v>8506.943934871244</v>
      </c>
      <c r="M56">
        <f t="shared" si="5"/>
        <v>8680.6500239014913</v>
      </c>
      <c r="N56">
        <f t="shared" si="5"/>
        <v>8857.8693969951983</v>
      </c>
      <c r="O56">
        <f t="shared" si="5"/>
        <v>9038.672704015351</v>
      </c>
      <c r="P56">
        <f t="shared" si="5"/>
        <v>9223.1320106722505</v>
      </c>
      <c r="Q56">
        <f t="shared" si="5"/>
        <v>9411.320826840978</v>
      </c>
      <c r="R56">
        <f t="shared" si="5"/>
        <v>9603.3141354446107</v>
      </c>
      <c r="S56">
        <f t="shared" si="5"/>
        <v>9799.1884219144522</v>
      </c>
      <c r="T56">
        <f t="shared" si="5"/>
        <v>9999.0217042388431</v>
      </c>
      <c r="U56">
        <f t="shared" si="5"/>
        <v>10202.893563612257</v>
      </c>
      <c r="V56">
        <f t="shared" si="5"/>
        <v>10410.885175696718</v>
      </c>
      <c r="W56">
        <f t="shared" si="5"/>
        <v>10623.079342507703</v>
      </c>
      <c r="X56">
        <f t="shared" si="5"/>
        <v>10839.560524937064</v>
      </c>
      <c r="Y56">
        <f t="shared" si="5"/>
        <v>11060.414875925659</v>
      </c>
      <c r="Z56">
        <f t="shared" si="5"/>
        <v>11285.730274298636</v>
      </c>
      <c r="AA56">
        <f t="shared" si="5"/>
        <v>11515.596359276667</v>
      </c>
      <c r="AB56">
        <f t="shared" si="5"/>
        <v>11750.104565676565</v>
      </c>
      <c r="AC56">
        <f t="shared" si="5"/>
        <v>11989.348159815097</v>
      </c>
      <c r="AD56">
        <f t="shared" si="5"/>
        <v>12233.422276129993</v>
      </c>
      <c r="AE56">
        <f t="shared" si="5"/>
        <v>12482.423954532494</v>
      </c>
      <c r="AF56">
        <f t="shared" si="5"/>
        <v>12736.452178506055</v>
      </c>
      <c r="AG56">
        <f t="shared" si="5"/>
        <v>12995.60791396608</v>
      </c>
      <c r="AH56">
        <f t="shared" si="5"/>
        <v>13259.994148895888</v>
      </c>
      <c r="AI56">
        <f t="shared" si="5"/>
        <v>13529.715933774407</v>
      </c>
      <c r="AJ56">
        <f t="shared" si="5"/>
        <v>13804.880422811435</v>
      </c>
      <c r="AK56">
        <f t="shared" si="5"/>
        <v>14085.596916006531</v>
      </c>
      <c r="AL56">
        <f t="shared" si="5"/>
        <v>14371.976902048054</v>
      </c>
      <c r="AM56">
        <f t="shared" si="5"/>
        <v>14664.134102069042</v>
      </c>
      <c r="AN56">
        <f t="shared" si="5"/>
        <v>14962.184514277138</v>
      </c>
      <c r="AO56">
        <f t="shared" si="5"/>
        <v>15266.246459475911</v>
      </c>
      <c r="AP56">
        <f t="shared" si="5"/>
        <v>15576.440627495442</v>
      </c>
      <c r="AQ56">
        <f t="shared" si="5"/>
        <v>15892.890124550318</v>
      </c>
      <c r="AR56">
        <f t="shared" si="5"/>
        <v>16215.720521543499</v>
      </c>
      <c r="AS56">
        <f t="shared" si="5"/>
        <v>16545.059903335019</v>
      </c>
      <c r="AT56">
        <f t="shared" si="5"/>
        <v>16881.038918994756</v>
      </c>
      <c r="AU56">
        <f t="shared" si="5"/>
        <v>17223.790833058854</v>
      </c>
      <c r="AV56">
        <f t="shared" si="5"/>
        <v>17573.451577809963</v>
      </c>
      <c r="AW56">
        <f t="shared" si="5"/>
        <v>17930.159806601612</v>
      </c>
      <c r="AX56">
        <f t="shared" si="5"/>
        <v>18294.056948247682</v>
      </c>
      <c r="AY56">
        <f t="shared" si="5"/>
        <v>18665.28726249807</v>
      </c>
      <c r="AZ56">
        <f t="shared" si="5"/>
        <v>19043.997896622506</v>
      </c>
      <c r="BA56">
        <f t="shared" si="5"/>
        <v>19430.338943124294</v>
      </c>
      <c r="BB56">
        <f t="shared" si="5"/>
        <v>19824.463498606914</v>
      </c>
      <c r="BC56">
        <f t="shared" si="5"/>
        <v>20226.527723816125</v>
      </c>
      <c r="BD56">
        <f t="shared" si="5"/>
        <v>20636.690904881387</v>
      </c>
    </row>
    <row r="57" spans="1:56">
      <c r="A57" s="1">
        <v>6</v>
      </c>
      <c r="B57" s="1" t="s">
        <v>41</v>
      </c>
      <c r="C57" s="57">
        <f>'Frequency - 2020'!T17</f>
        <v>5.5148901600000002</v>
      </c>
      <c r="D57" s="57">
        <f t="shared" si="2"/>
        <v>5.9979947900000008</v>
      </c>
      <c r="F57">
        <f t="shared" si="3"/>
        <v>812799.56469409401</v>
      </c>
      <c r="G57">
        <f t="shared" si="5"/>
        <v>829324.04216920678</v>
      </c>
      <c r="H57">
        <f t="shared" si="5"/>
        <v>847584.02661488985</v>
      </c>
      <c r="I57">
        <f t="shared" si="5"/>
        <v>866231.59935425967</v>
      </c>
      <c r="J57">
        <f t="shared" si="5"/>
        <v>885274.80925397039</v>
      </c>
      <c r="K57">
        <f t="shared" si="5"/>
        <v>904721.8700449696</v>
      </c>
      <c r="L57">
        <f t="shared" si="5"/>
        <v>923859.26190901187</v>
      </c>
      <c r="M57">
        <f t="shared" si="5"/>
        <v>943396.17972333974</v>
      </c>
      <c r="N57">
        <f t="shared" si="5"/>
        <v>963340.88481600408</v>
      </c>
      <c r="O57">
        <f t="shared" si="5"/>
        <v>983701.80812581582</v>
      </c>
      <c r="P57">
        <f t="shared" si="5"/>
        <v>1004487.5536657362</v>
      </c>
      <c r="Q57">
        <f t="shared" si="5"/>
        <v>1025706.9020566881</v>
      </c>
      <c r="R57">
        <f t="shared" si="5"/>
        <v>1047368.8141332263</v>
      </c>
      <c r="S57">
        <f t="shared" si="5"/>
        <v>1069482.4346225113</v>
      </c>
      <c r="T57">
        <f t="shared" si="5"/>
        <v>1092057.0958980855</v>
      </c>
      <c r="U57">
        <f t="shared" si="5"/>
        <v>1115102.3218099531</v>
      </c>
      <c r="V57">
        <f t="shared" si="5"/>
        <v>1138627.8315925265</v>
      </c>
      <c r="W57">
        <f t="shared" si="5"/>
        <v>1162643.5438519984</v>
      </c>
      <c r="X57">
        <f t="shared" si="5"/>
        <v>1187159.580634766</v>
      </c>
      <c r="Y57">
        <f t="shared" si="5"/>
        <v>1212186.2715785406</v>
      </c>
      <c r="Z57">
        <f t="shared" si="5"/>
        <v>1237734.1581478154</v>
      </c>
      <c r="AA57">
        <f t="shared" si="5"/>
        <v>1263813.9979554086</v>
      </c>
      <c r="AB57">
        <f t="shared" si="5"/>
        <v>1290436.7691718221</v>
      </c>
      <c r="AC57">
        <f t="shared" si="5"/>
        <v>1317613.6750241886</v>
      </c>
      <c r="AD57">
        <f t="shared" si="5"/>
        <v>1345356.1483866354</v>
      </c>
      <c r="AE57">
        <f t="shared" si="5"/>
        <v>1373675.8564638982</v>
      </c>
      <c r="AF57">
        <f t="shared" si="5"/>
        <v>1402584.705570095</v>
      </c>
      <c r="AG57">
        <f t="shared" si="5"/>
        <v>1432094.8460045662</v>
      </c>
      <c r="AH57">
        <f t="shared" si="5"/>
        <v>1462218.6770267652</v>
      </c>
      <c r="AI57">
        <f t="shared" si="5"/>
        <v>1492968.8519321892</v>
      </c>
      <c r="AJ57">
        <f t="shared" si="5"/>
        <v>1524358.2832314109</v>
      </c>
      <c r="AK57">
        <f t="shared" ref="G57:BD59" si="6">AK37/$D57*$C57</f>
        <v>1556400.1479342864</v>
      </c>
      <c r="AL57">
        <f t="shared" si="6"/>
        <v>1589107.8929414807</v>
      </c>
      <c r="AM57">
        <f t="shared" si="6"/>
        <v>1622495.24054547</v>
      </c>
      <c r="AN57">
        <f t="shared" si="6"/>
        <v>1656576.1940432505</v>
      </c>
      <c r="AO57">
        <f t="shared" si="6"/>
        <v>1691365.0434630108</v>
      </c>
      <c r="AP57">
        <f t="shared" si="6"/>
        <v>1726876.3714070662</v>
      </c>
      <c r="AQ57">
        <f t="shared" si="6"/>
        <v>1763125.0590134265</v>
      </c>
      <c r="AR57">
        <f t="shared" si="6"/>
        <v>1800126.2920383802</v>
      </c>
      <c r="AS57">
        <f t="shared" si="6"/>
        <v>1837895.5670625546</v>
      </c>
      <c r="AT57">
        <f t="shared" si="6"/>
        <v>1876448.6978229599</v>
      </c>
      <c r="AU57">
        <f t="shared" si="6"/>
        <v>1915801.8216735355</v>
      </c>
      <c r="AV57">
        <f t="shared" si="6"/>
        <v>1955971.4061768434</v>
      </c>
      <c r="AW57">
        <f t="shared" si="6"/>
        <v>1996974.2558295256</v>
      </c>
      <c r="AX57">
        <f t="shared" si="6"/>
        <v>2038827.5189242528</v>
      </c>
      <c r="AY57">
        <f t="shared" si="6"/>
        <v>2081548.694550917</v>
      </c>
      <c r="AZ57">
        <f t="shared" si="6"/>
        <v>2125155.6397398976</v>
      </c>
      <c r="BA57">
        <f t="shared" si="6"/>
        <v>2169666.5767502543</v>
      </c>
      <c r="BB57">
        <f t="shared" si="6"/>
        <v>2215100.1005058084</v>
      </c>
      <c r="BC57">
        <f t="shared" si="6"/>
        <v>2261475.1861820742</v>
      </c>
      <c r="BD57">
        <f t="shared" si="6"/>
        <v>2308811.1969471197</v>
      </c>
    </row>
    <row r="58" spans="1:56">
      <c r="A58" s="1">
        <v>6</v>
      </c>
      <c r="B58" s="1" t="s">
        <v>98</v>
      </c>
      <c r="C58" s="57">
        <f>'Frequency - 2020'!T18</f>
        <v>0.43196404999999999</v>
      </c>
      <c r="D58" s="57">
        <f t="shared" si="2"/>
        <v>5.9979947900000008</v>
      </c>
      <c r="F58">
        <f t="shared" si="3"/>
        <v>63664.040736488183</v>
      </c>
      <c r="G58">
        <f t="shared" si="6"/>
        <v>64958.351231746259</v>
      </c>
      <c r="H58">
        <f t="shared" si="6"/>
        <v>66388.598544975481</v>
      </c>
      <c r="I58">
        <f t="shared" si="6"/>
        <v>67849.204433664243</v>
      </c>
      <c r="J58">
        <f t="shared" si="6"/>
        <v>69340.799340294121</v>
      </c>
      <c r="K58">
        <f t="shared" si="6"/>
        <v>70864.026620649631</v>
      </c>
      <c r="L58">
        <f t="shared" si="6"/>
        <v>72362.998505164695</v>
      </c>
      <c r="M58">
        <f t="shared" si="6"/>
        <v>73893.264004340876</v>
      </c>
      <c r="N58">
        <f t="shared" si="6"/>
        <v>75455.470202094584</v>
      </c>
      <c r="O58">
        <f t="shared" si="6"/>
        <v>77050.277467421096</v>
      </c>
      <c r="P58">
        <f t="shared" si="6"/>
        <v>78678.359725671078</v>
      </c>
      <c r="Q58">
        <f t="shared" si="6"/>
        <v>80340.404735342963</v>
      </c>
      <c r="R58">
        <f t="shared" si="6"/>
        <v>82037.114370503739</v>
      </c>
      <c r="S58">
        <f t="shared" si="6"/>
        <v>83769.204908951477</v>
      </c>
      <c r="T58">
        <f t="shared" si="6"/>
        <v>85537.407326236818</v>
      </c>
      <c r="U58">
        <f t="shared" si="6"/>
        <v>87342.467595661161</v>
      </c>
      <c r="V58">
        <f t="shared" si="6"/>
        <v>89185.14699437379</v>
      </c>
      <c r="W58">
        <f t="shared" si="6"/>
        <v>91066.222415690281</v>
      </c>
      <c r="X58">
        <f t="shared" si="6"/>
        <v>92986.486687759359</v>
      </c>
      <c r="Y58">
        <f t="shared" si="6"/>
        <v>94946.748898706312</v>
      </c>
      <c r="Z58">
        <f t="shared" si="6"/>
        <v>96947.834728383925</v>
      </c>
      <c r="AA58">
        <f t="shared" si="6"/>
        <v>98990.586786865402</v>
      </c>
      <c r="AB58">
        <f t="shared" si="6"/>
        <v>101075.86495981552</v>
      </c>
      <c r="AC58">
        <f t="shared" si="6"/>
        <v>103204.54676087915</v>
      </c>
      <c r="AD58">
        <f t="shared" si="6"/>
        <v>105377.52769123002</v>
      </c>
      <c r="AE58">
        <f t="shared" si="6"/>
        <v>107595.72160642347</v>
      </c>
      <c r="AF58">
        <f t="shared" si="6"/>
        <v>109860.06109070282</v>
      </c>
      <c r="AG58">
        <f t="shared" si="6"/>
        <v>112171.49783890868</v>
      </c>
      <c r="AH58">
        <f t="shared" si="6"/>
        <v>114531.00304614651</v>
      </c>
      <c r="AI58">
        <f t="shared" si="6"/>
        <v>116939.56780536835</v>
      </c>
      <c r="AJ58">
        <f t="shared" si="6"/>
        <v>119398.20351303012</v>
      </c>
      <c r="AK58">
        <f t="shared" si="6"/>
        <v>121907.9422829871</v>
      </c>
      <c r="AL58">
        <f t="shared" si="6"/>
        <v>124469.8373687951</v>
      </c>
      <c r="AM58">
        <f t="shared" si="6"/>
        <v>127084.96359458688</v>
      </c>
      <c r="AN58">
        <f t="shared" si="6"/>
        <v>129754.4177946979</v>
      </c>
      <c r="AO58">
        <f t="shared" si="6"/>
        <v>132479.31926221866</v>
      </c>
      <c r="AP58">
        <f t="shared" si="6"/>
        <v>135260.8102066534</v>
      </c>
      <c r="AQ58">
        <f t="shared" si="6"/>
        <v>138100.05622087108</v>
      </c>
      <c r="AR58">
        <f t="shared" si="6"/>
        <v>140998.24675753494</v>
      </c>
      <c r="AS58">
        <f t="shared" si="6"/>
        <v>143956.59561520399</v>
      </c>
      <c r="AT58">
        <f t="shared" si="6"/>
        <v>146976.3414343019</v>
      </c>
      <c r="AU58">
        <f t="shared" si="6"/>
        <v>150058.74820315154</v>
      </c>
      <c r="AV58">
        <f t="shared" si="6"/>
        <v>153205.10577428152</v>
      </c>
      <c r="AW58">
        <f t="shared" si="6"/>
        <v>156416.73039121018</v>
      </c>
      <c r="AX58">
        <f t="shared" si="6"/>
        <v>159694.96522592063</v>
      </c>
      <c r="AY58">
        <f t="shared" si="6"/>
        <v>163041.18092724207</v>
      </c>
      <c r="AZ58">
        <f t="shared" si="6"/>
        <v>166456.77618035951</v>
      </c>
      <c r="BA58">
        <f t="shared" si="6"/>
        <v>169943.17827767498</v>
      </c>
      <c r="BB58">
        <f t="shared" si="6"/>
        <v>173501.8437012526</v>
      </c>
      <c r="BC58">
        <f t="shared" si="6"/>
        <v>177134.25871707892</v>
      </c>
      <c r="BD58">
        <f t="shared" si="6"/>
        <v>180841.93998138039</v>
      </c>
    </row>
    <row r="59" spans="1:56">
      <c r="A59" s="1">
        <v>6</v>
      </c>
      <c r="B59" s="1" t="s">
        <v>39</v>
      </c>
      <c r="C59" s="57">
        <f>'Frequency - 2020'!T19</f>
        <v>5.1140579999999998E-2</v>
      </c>
      <c r="D59" s="57">
        <f t="shared" si="2"/>
        <v>5.9979947900000008</v>
      </c>
      <c r="F59">
        <f t="shared" si="3"/>
        <v>7537.238268804158</v>
      </c>
      <c r="G59">
        <f t="shared" si="6"/>
        <v>7690.4727553953117</v>
      </c>
      <c r="H59">
        <f t="shared" si="6"/>
        <v>7859.8009139353198</v>
      </c>
      <c r="I59">
        <f t="shared" si="6"/>
        <v>8032.7232492522498</v>
      </c>
      <c r="J59">
        <f t="shared" si="6"/>
        <v>8209.3143999512431</v>
      </c>
      <c r="K59">
        <f t="shared" si="6"/>
        <v>8389.650533454027</v>
      </c>
      <c r="L59">
        <f t="shared" si="6"/>
        <v>8567.1150506465874</v>
      </c>
      <c r="M59">
        <f t="shared" si="6"/>
        <v>8748.2844446780127</v>
      </c>
      <c r="N59">
        <f t="shared" si="6"/>
        <v>8933.2353243466314</v>
      </c>
      <c r="O59">
        <f t="shared" si="6"/>
        <v>9122.0458712822183</v>
      </c>
      <c r="P59">
        <f t="shared" si="6"/>
        <v>9314.7958720626393</v>
      </c>
      <c r="Q59">
        <f t="shared" si="6"/>
        <v>9511.5667509835257</v>
      </c>
      <c r="R59">
        <f t="shared" si="6"/>
        <v>9712.4416034943079</v>
      </c>
      <c r="S59">
        <f t="shared" si="6"/>
        <v>9917.5052303140164</v>
      </c>
      <c r="T59">
        <f t="shared" si="6"/>
        <v>10126.844172240722</v>
      </c>
      <c r="U59">
        <f t="shared" si="6"/>
        <v>10340.546745668575</v>
      </c>
      <c r="V59">
        <f t="shared" si="6"/>
        <v>10558.703078826889</v>
      </c>
      <c r="W59">
        <f t="shared" si="6"/>
        <v>10781.405148755786</v>
      </c>
      <c r="X59">
        <f t="shared" si="6"/>
        <v>11008.746819033418</v>
      </c>
      <c r="Y59">
        <f t="shared" si="6"/>
        <v>11240.823878269966</v>
      </c>
      <c r="Z59">
        <f t="shared" si="6"/>
        <v>11477.734079383914</v>
      </c>
      <c r="AA59">
        <f t="shared" si="6"/>
        <v>11719.577179676488</v>
      </c>
      <c r="AB59">
        <f t="shared" si="6"/>
        <v>11966.454981720452</v>
      </c>
      <c r="AC59">
        <f t="shared" si="6"/>
        <v>12218.471375079665</v>
      </c>
      <c r="AD59">
        <f t="shared" si="6"/>
        <v>12475.732378876353</v>
      </c>
      <c r="AE59">
        <f t="shared" si="6"/>
        <v>12738.346185223116</v>
      </c>
      <c r="AF59">
        <f t="shared" si="6"/>
        <v>13006.423203537364</v>
      </c>
      <c r="AG59">
        <f t="shared" si="6"/>
        <v>13280.076105755876</v>
      </c>
      <c r="AH59">
        <f t="shared" si="6"/>
        <v>13559.419872467857</v>
      </c>
      <c r="AI59">
        <f t="shared" si="6"/>
        <v>13844.571839984981</v>
      </c>
      <c r="AJ59">
        <f t="shared" si="6"/>
        <v>14135.651748367482</v>
      </c>
      <c r="AK59">
        <f t="shared" si="6"/>
        <v>14432.781790425579</v>
      </c>
      <c r="AL59">
        <f t="shared" si="6"/>
        <v>14736.086661716074</v>
      </c>
      <c r="AM59">
        <f t="shared" si="6"/>
        <v>15045.693611554152</v>
      </c>
      <c r="AN59">
        <f t="shared" si="6"/>
        <v>15361.732495061038</v>
      </c>
      <c r="AO59">
        <f t="shared" si="6"/>
        <v>15684.335826268491</v>
      </c>
      <c r="AP59">
        <f t="shared" si="6"/>
        <v>16013.638832301382</v>
      </c>
      <c r="AQ59">
        <f t="shared" si="6"/>
        <v>16349.779508660396</v>
      </c>
      <c r="AR59">
        <f t="shared" si="6"/>
        <v>16692.898675626955</v>
      </c>
      <c r="AS59">
        <f t="shared" si="6"/>
        <v>17043.14003581314</v>
      </c>
      <c r="AT59">
        <f t="shared" si="6"/>
        <v>17400.650232879867</v>
      </c>
      <c r="AU59">
        <f t="shared" si="6"/>
        <v>17765.578911446744</v>
      </c>
      <c r="AV59">
        <f t="shared" si="6"/>
        <v>18138.078778218016</v>
      </c>
      <c r="AW59">
        <f t="shared" si="6"/>
        <v>18518.305664348954</v>
      </c>
      <c r="AX59">
        <f t="shared" si="6"/>
        <v>18906.418589077985</v>
      </c>
      <c r="AY59">
        <f t="shared" si="6"/>
        <v>19302.579824649987</v>
      </c>
      <c r="AZ59">
        <f t="shared" si="6"/>
        <v>19706.954962557116</v>
      </c>
      <c r="BA59">
        <f t="shared" si="6"/>
        <v>20119.712981123543</v>
      </c>
      <c r="BB59">
        <f t="shared" si="6"/>
        <v>20541.026314461596</v>
      </c>
      <c r="BC59">
        <f t="shared" si="6"/>
        <v>20971.07092282673</v>
      </c>
      <c r="BD59">
        <f t="shared" si="6"/>
        <v>21410.026364399961</v>
      </c>
    </row>
    <row r="60" spans="1:56">
      <c r="A60" s="1"/>
      <c r="B60" s="1"/>
      <c r="C60" s="1"/>
      <c r="D60" s="1"/>
    </row>
    <row r="61" spans="1:56">
      <c r="E61" s="4" t="s">
        <v>151</v>
      </c>
      <c r="F61">
        <v>2020</v>
      </c>
      <c r="G61">
        <v>2021</v>
      </c>
      <c r="H61">
        <v>2022</v>
      </c>
      <c r="I61">
        <v>2023</v>
      </c>
      <c r="J61">
        <v>2024</v>
      </c>
      <c r="K61">
        <v>2025</v>
      </c>
      <c r="L61">
        <v>2026</v>
      </c>
      <c r="M61">
        <v>2027</v>
      </c>
      <c r="N61">
        <v>2028</v>
      </c>
      <c r="O61">
        <v>2029</v>
      </c>
      <c r="P61">
        <v>2030</v>
      </c>
      <c r="Q61">
        <v>2031</v>
      </c>
      <c r="R61">
        <v>2032</v>
      </c>
      <c r="S61">
        <v>2033</v>
      </c>
      <c r="T61">
        <v>2034</v>
      </c>
      <c r="U61">
        <v>2035</v>
      </c>
      <c r="V61">
        <v>2036</v>
      </c>
      <c r="W61">
        <v>2037</v>
      </c>
      <c r="X61">
        <v>2038</v>
      </c>
      <c r="Y61">
        <v>2039</v>
      </c>
      <c r="Z61">
        <v>2040</v>
      </c>
      <c r="AA61">
        <v>2041</v>
      </c>
      <c r="AB61">
        <v>2042</v>
      </c>
      <c r="AC61">
        <v>2043</v>
      </c>
      <c r="AD61">
        <v>2044</v>
      </c>
      <c r="AE61">
        <v>2045</v>
      </c>
      <c r="AF61">
        <v>2046</v>
      </c>
      <c r="AG61">
        <v>2047</v>
      </c>
      <c r="AH61">
        <v>2048</v>
      </c>
      <c r="AI61">
        <v>2049</v>
      </c>
      <c r="AJ61">
        <v>2050</v>
      </c>
      <c r="AK61">
        <v>2051</v>
      </c>
      <c r="AL61">
        <v>2052</v>
      </c>
      <c r="AM61">
        <v>2053</v>
      </c>
      <c r="AN61">
        <v>2054</v>
      </c>
      <c r="AO61">
        <v>2055</v>
      </c>
      <c r="AP61">
        <v>2056</v>
      </c>
      <c r="AQ61">
        <v>2057</v>
      </c>
      <c r="AR61">
        <v>2058</v>
      </c>
      <c r="AS61">
        <v>2059</v>
      </c>
      <c r="AT61">
        <v>2060</v>
      </c>
      <c r="AU61">
        <v>2061</v>
      </c>
      <c r="AV61">
        <v>2062</v>
      </c>
      <c r="AW61">
        <v>2063</v>
      </c>
      <c r="AX61">
        <v>2064</v>
      </c>
      <c r="AY61">
        <v>2065</v>
      </c>
      <c r="AZ61">
        <v>2066</v>
      </c>
      <c r="BA61">
        <v>2067</v>
      </c>
      <c r="BB61">
        <v>2068</v>
      </c>
      <c r="BC61">
        <v>2069</v>
      </c>
      <c r="BD61">
        <v>2070</v>
      </c>
    </row>
    <row r="62" spans="1:56">
      <c r="B62" s="4">
        <v>1</v>
      </c>
      <c r="F62">
        <f t="shared" ref="F62:O67" si="7">SUMIF($A$42:$A$59,$B62,F$42:F$59)</f>
        <v>1523475.544638192</v>
      </c>
      <c r="G62">
        <f t="shared" si="7"/>
        <v>1562366.1856620722</v>
      </c>
      <c r="H62">
        <f t="shared" si="7"/>
        <v>1590637.6992983907</v>
      </c>
      <c r="I62">
        <f t="shared" si="7"/>
        <v>1619434.491756279</v>
      </c>
      <c r="J62">
        <f t="shared" si="7"/>
        <v>1648766.5401774424</v>
      </c>
      <c r="K62">
        <f t="shared" si="7"/>
        <v>1678644.0143727656</v>
      </c>
      <c r="L62">
        <f t="shared" si="7"/>
        <v>1710178.6527007075</v>
      </c>
      <c r="M62">
        <f t="shared" si="7"/>
        <v>1742313.3105489584</v>
      </c>
      <c r="N62">
        <f t="shared" si="7"/>
        <v>1775059.5264556906</v>
      </c>
      <c r="O62">
        <f t="shared" si="7"/>
        <v>1808429.062765864</v>
      </c>
      <c r="P62">
        <f t="shared" ref="P62:Y67" si="8">SUMIF($A$42:$A$59,$B62,P$42:P$59)</f>
        <v>1842433.9100021296</v>
      </c>
      <c r="Q62">
        <f t="shared" si="8"/>
        <v>1877086.2913215631</v>
      </c>
      <c r="R62">
        <f t="shared" si="8"/>
        <v>1912398.6670599072</v>
      </c>
      <c r="S62">
        <f t="shared" si="8"/>
        <v>1948383.7393650587</v>
      </c>
      <c r="T62">
        <f t="shared" si="8"/>
        <v>1985054.4569215577</v>
      </c>
      <c r="U62">
        <f t="shared" si="8"/>
        <v>2022424.0197678714</v>
      </c>
      <c r="V62">
        <f t="shared" si="8"/>
        <v>2060505.8842083069</v>
      </c>
      <c r="W62">
        <f t="shared" si="8"/>
        <v>2099313.7678214093</v>
      </c>
      <c r="X62">
        <f t="shared" si="8"/>
        <v>2138861.6545667681</v>
      </c>
      <c r="Y62">
        <f t="shared" si="8"/>
        <v>2179163.7999921464</v>
      </c>
      <c r="Z62">
        <f t="shared" ref="Z62:AI67" si="9">SUMIF($A$42:$A$59,$B62,Z$42:Z$59)</f>
        <v>2220234.7365429401</v>
      </c>
      <c r="AA62">
        <f t="shared" si="9"/>
        <v>2262089.2789759575</v>
      </c>
      <c r="AB62">
        <f t="shared" si="9"/>
        <v>2304742.5298796082</v>
      </c>
      <c r="AC62">
        <f t="shared" si="9"/>
        <v>2348209.8853025706</v>
      </c>
      <c r="AD62">
        <f t="shared" si="9"/>
        <v>2392507.0404931018</v>
      </c>
      <c r="AE62">
        <f t="shared" si="9"/>
        <v>2437649.9957511555</v>
      </c>
      <c r="AF62">
        <f t="shared" si="9"/>
        <v>2483655.0623955568</v>
      </c>
      <c r="AG62">
        <f t="shared" si="9"/>
        <v>2530538.8688484705</v>
      </c>
      <c r="AH62">
        <f t="shared" si="9"/>
        <v>2578318.366839522</v>
      </c>
      <c r="AI62">
        <f t="shared" si="9"/>
        <v>2627010.8377318797</v>
      </c>
      <c r="AJ62">
        <f t="shared" ref="AJ62:AS67" si="10">SUMIF($A$42:$A$59,$B62,AJ$42:AJ$59)</f>
        <v>2676633.8989727651</v>
      </c>
      <c r="AK62">
        <f t="shared" si="10"/>
        <v>2727205.5106707928</v>
      </c>
      <c r="AL62">
        <f t="shared" si="10"/>
        <v>2778743.9823026834</v>
      </c>
      <c r="AM62">
        <f t="shared" si="10"/>
        <v>2831267.9795518736</v>
      </c>
      <c r="AN62">
        <f t="shared" si="10"/>
        <v>2884796.5312816603</v>
      </c>
      <c r="AO62">
        <f t="shared" si="10"/>
        <v>2939349.0366455009</v>
      </c>
      <c r="AP62">
        <f t="shared" si="10"/>
        <v>2994945.2723372024</v>
      </c>
      <c r="AQ62">
        <f t="shared" si="10"/>
        <v>3051605.3999837507</v>
      </c>
      <c r="AR62">
        <f t="shared" si="10"/>
        <v>3109349.9736835985</v>
      </c>
      <c r="AS62">
        <f t="shared" si="10"/>
        <v>3168199.947693286</v>
      </c>
      <c r="AT62">
        <f t="shared" ref="AT62:BD67" si="11">SUMIF($A$42:$A$59,$B62,AT$42:AT$59)</f>
        <v>3228176.6842653337</v>
      </c>
      <c r="AU62">
        <f t="shared" si="11"/>
        <v>3289301.9616403575</v>
      </c>
      <c r="AV62">
        <f t="shared" si="11"/>
        <v>3351597.9821965173</v>
      </c>
      <c r="AW62">
        <f t="shared" si="11"/>
        <v>3415087.3807593365</v>
      </c>
      <c r="AX62">
        <f t="shared" si="11"/>
        <v>3479793.2330751149</v>
      </c>
      <c r="AY62">
        <f t="shared" si="11"/>
        <v>3545739.0644511282</v>
      </c>
      <c r="AZ62">
        <f t="shared" si="11"/>
        <v>3612948.858565948</v>
      </c>
      <c r="BA62">
        <f t="shared" si="11"/>
        <v>3681447.066453198</v>
      </c>
      <c r="BB62">
        <f t="shared" si="11"/>
        <v>3751258.6156622209</v>
      </c>
      <c r="BC62">
        <f t="shared" si="11"/>
        <v>3822408.9195991023</v>
      </c>
      <c r="BD62">
        <f t="shared" si="11"/>
        <v>3894923.8870516671</v>
      </c>
    </row>
    <row r="63" spans="1:56">
      <c r="B63" s="4">
        <v>2</v>
      </c>
      <c r="F63">
        <f t="shared" si="7"/>
        <v>1783712.6873179479</v>
      </c>
      <c r="G63">
        <f t="shared" si="7"/>
        <v>1836670.9584191036</v>
      </c>
      <c r="H63">
        <f t="shared" si="7"/>
        <v>1869397.0443605143</v>
      </c>
      <c r="I63">
        <f t="shared" si="7"/>
        <v>1902742.8178920941</v>
      </c>
      <c r="J63">
        <f t="shared" si="7"/>
        <v>1936720.3591101451</v>
      </c>
      <c r="K63">
        <f t="shared" si="7"/>
        <v>1971341.9867483689</v>
      </c>
      <c r="L63">
        <f t="shared" si="7"/>
        <v>2008672.6204346921</v>
      </c>
      <c r="M63">
        <f t="shared" si="7"/>
        <v>2046721.8578137045</v>
      </c>
      <c r="N63">
        <f t="shared" si="7"/>
        <v>2085503.6933164885</v>
      </c>
      <c r="O63">
        <f t="shared" si="7"/>
        <v>2125032.3961190581</v>
      </c>
      <c r="P63">
        <f t="shared" si="8"/>
        <v>2165322.5155664128</v>
      </c>
      <c r="Q63">
        <f t="shared" si="8"/>
        <v>2206388.886704071</v>
      </c>
      <c r="R63">
        <f t="shared" si="8"/>
        <v>2248246.6359192482</v>
      </c>
      <c r="S63">
        <f t="shared" si="8"/>
        <v>2290911.1866938267</v>
      </c>
      <c r="T63">
        <f t="shared" si="8"/>
        <v>2334398.2654713667</v>
      </c>
      <c r="U63">
        <f t="shared" si="8"/>
        <v>2378723.9076404055</v>
      </c>
      <c r="V63">
        <f t="shared" si="8"/>
        <v>2423904.4636363667</v>
      </c>
      <c r="W63">
        <f t="shared" si="8"/>
        <v>2469956.6051644306</v>
      </c>
      <c r="X63">
        <f t="shared" si="8"/>
        <v>2516897.331545773</v>
      </c>
      <c r="Y63">
        <f t="shared" si="8"/>
        <v>2564743.9761896254</v>
      </c>
      <c r="Z63">
        <f t="shared" si="9"/>
        <v>2613514.2131936532</v>
      </c>
      <c r="AA63">
        <f t="shared" si="9"/>
        <v>2663226.064075199</v>
      </c>
      <c r="AB63">
        <f t="shared" si="9"/>
        <v>2713897.9046360166</v>
      </c>
      <c r="AC63">
        <f t="shared" si="9"/>
        <v>2765548.4719631048</v>
      </c>
      <c r="AD63">
        <f t="shared" si="9"/>
        <v>2818196.8715683934</v>
      </c>
      <c r="AE63">
        <f t="shared" si="9"/>
        <v>2871862.5846700114</v>
      </c>
      <c r="AF63">
        <f t="shared" si="9"/>
        <v>2926565.4756179568</v>
      </c>
      <c r="AG63">
        <f t="shared" si="9"/>
        <v>2982325.7994670523</v>
      </c>
      <c r="AH63">
        <f t="shared" si="9"/>
        <v>3039164.2097001043</v>
      </c>
      <c r="AI63">
        <f t="shared" si="9"/>
        <v>3097101.7661042414</v>
      </c>
      <c r="AJ63">
        <f t="shared" si="10"/>
        <v>3156159.9428035049</v>
      </c>
      <c r="AK63">
        <f t="shared" si="10"/>
        <v>3216360.6364507726</v>
      </c>
      <c r="AL63">
        <f t="shared" si="10"/>
        <v>3277726.1745822034</v>
      </c>
      <c r="AM63">
        <f t="shared" si="10"/>
        <v>3340279.3241374088</v>
      </c>
      <c r="AN63">
        <f t="shared" si="10"/>
        <v>3404043.3001486785</v>
      </c>
      <c r="AO63">
        <f t="shared" si="10"/>
        <v>3469041.7746026046</v>
      </c>
      <c r="AP63">
        <f t="shared" si="10"/>
        <v>3535298.8854775229</v>
      </c>
      <c r="AQ63">
        <f t="shared" si="10"/>
        <v>3602839.245960291</v>
      </c>
      <c r="AR63">
        <f t="shared" si="10"/>
        <v>3671687.953845954</v>
      </c>
      <c r="AS63">
        <f t="shared" si="10"/>
        <v>3741870.6011239327</v>
      </c>
      <c r="AT63">
        <f t="shared" si="11"/>
        <v>3813413.283754468</v>
      </c>
      <c r="AU63">
        <f t="shared" si="11"/>
        <v>3886342.6116390615</v>
      </c>
      <c r="AV63">
        <f t="shared" si="11"/>
        <v>3960685.7187888217</v>
      </c>
      <c r="AW63">
        <f t="shared" si="11"/>
        <v>4036470.2736946098</v>
      </c>
      <c r="AX63">
        <f t="shared" si="11"/>
        <v>4113724.4899030337</v>
      </c>
      <c r="AY63">
        <f t="shared" si="11"/>
        <v>4192477.136802346</v>
      </c>
      <c r="AZ63">
        <f t="shared" si="11"/>
        <v>4272757.550622466</v>
      </c>
      <c r="BA63">
        <f t="shared" si="11"/>
        <v>4354595.6456533428</v>
      </c>
      <c r="BB63">
        <f t="shared" si="11"/>
        <v>4438021.9256860455</v>
      </c>
      <c r="BC63">
        <f t="shared" si="11"/>
        <v>4523067.4956809618</v>
      </c>
      <c r="BD63">
        <f t="shared" si="11"/>
        <v>4609764.0736676697</v>
      </c>
    </row>
    <row r="64" spans="1:56">
      <c r="B64" s="4">
        <v>3</v>
      </c>
      <c r="F64">
        <f t="shared" si="7"/>
        <v>984823.82846695581</v>
      </c>
      <c r="G64">
        <f t="shared" si="7"/>
        <v>1005936.9763444546</v>
      </c>
      <c r="H64">
        <f t="shared" si="7"/>
        <v>1025802.882354671</v>
      </c>
      <c r="I64">
        <f t="shared" si="7"/>
        <v>1046055.6279147385</v>
      </c>
      <c r="J64">
        <f t="shared" si="7"/>
        <v>1066702.7250428665</v>
      </c>
      <c r="K64">
        <f t="shared" si="7"/>
        <v>1087751.8319610758</v>
      </c>
      <c r="L64">
        <f t="shared" si="7"/>
        <v>1109115.1920366019</v>
      </c>
      <c r="M64">
        <f t="shared" si="7"/>
        <v>1130897.8100280294</v>
      </c>
      <c r="N64">
        <f t="shared" si="7"/>
        <v>1153107.9190370056</v>
      </c>
      <c r="O64">
        <f t="shared" si="7"/>
        <v>1175753.9140648532</v>
      </c>
      <c r="P64">
        <f t="shared" si="8"/>
        <v>1198844.3552018027</v>
      </c>
      <c r="Q64">
        <f t="shared" si="8"/>
        <v>1222387.970879168</v>
      </c>
      <c r="R64">
        <f t="shared" si="8"/>
        <v>1246393.6611857056</v>
      </c>
      <c r="S64">
        <f t="shared" si="8"/>
        <v>1270870.5012494279</v>
      </c>
      <c r="T64">
        <f t="shared" si="8"/>
        <v>1295827.7446861677</v>
      </c>
      <c r="U64">
        <f t="shared" si="8"/>
        <v>1321274.8271162061</v>
      </c>
      <c r="V64">
        <f t="shared" si="8"/>
        <v>1347221.3697503237</v>
      </c>
      <c r="W64">
        <f t="shared" si="8"/>
        <v>1373677.1830466273</v>
      </c>
      <c r="X64">
        <f t="shared" si="8"/>
        <v>1400652.2704395752</v>
      </c>
      <c r="Y64">
        <f t="shared" si="8"/>
        <v>1428156.8321426071</v>
      </c>
      <c r="Z64">
        <f t="shared" si="9"/>
        <v>1456201.2690258527</v>
      </c>
      <c r="AA64">
        <f t="shared" si="9"/>
        <v>1484796.1865703883</v>
      </c>
      <c r="AB64">
        <f t="shared" si="9"/>
        <v>1513952.3989005673</v>
      </c>
      <c r="AC64">
        <f t="shared" si="9"/>
        <v>1543680.9328959628</v>
      </c>
      <c r="AD64">
        <f t="shared" si="9"/>
        <v>1573993.0323844966</v>
      </c>
      <c r="AE64">
        <f t="shared" si="9"/>
        <v>1604900.1624183632</v>
      </c>
      <c r="AF64">
        <f t="shared" si="9"/>
        <v>1636414.0136343851</v>
      </c>
      <c r="AG64">
        <f t="shared" si="9"/>
        <v>1668546.5067004696</v>
      </c>
      <c r="AH64">
        <f t="shared" si="9"/>
        <v>1701309.7968498722</v>
      </c>
      <c r="AI64">
        <f t="shared" si="9"/>
        <v>1734716.2785049949</v>
      </c>
      <c r="AJ64">
        <f t="shared" si="10"/>
        <v>1768778.5899925111</v>
      </c>
      <c r="AK64">
        <f t="shared" si="10"/>
        <v>1803509.6183515931</v>
      </c>
      <c r="AL64">
        <f t="shared" si="10"/>
        <v>1838922.5042371182</v>
      </c>
      <c r="AM64">
        <f t="shared" si="10"/>
        <v>1875030.6469197015</v>
      </c>
      <c r="AN64">
        <f t="shared" si="10"/>
        <v>1911847.7093844952</v>
      </c>
      <c r="AO64">
        <f t="shared" si="10"/>
        <v>1949387.6235306952</v>
      </c>
      <c r="AP64">
        <f t="shared" si="10"/>
        <v>1987664.5954737507</v>
      </c>
      <c r="AQ64">
        <f t="shared" si="10"/>
        <v>2026693.1109523103</v>
      </c>
      <c r="AR64">
        <f t="shared" si="10"/>
        <v>2066487.9408419756</v>
      </c>
      <c r="AS64">
        <f t="shared" si="10"/>
        <v>2107064.1467779763</v>
      </c>
      <c r="AT64">
        <f t="shared" si="11"/>
        <v>2148437.0868889303</v>
      </c>
      <c r="AU64">
        <f t="shared" si="11"/>
        <v>2190622.4216438616</v>
      </c>
      <c r="AV64">
        <f t="shared" si="11"/>
        <v>2233636.1198147535</v>
      </c>
      <c r="AW64">
        <f t="shared" si="11"/>
        <v>2277494.464556898</v>
      </c>
      <c r="AX64">
        <f t="shared" si="11"/>
        <v>2322214.0596093782</v>
      </c>
      <c r="AY64">
        <f t="shared" si="11"/>
        <v>2367811.8356180643</v>
      </c>
      <c r="AZ64">
        <f t="shared" si="11"/>
        <v>2414305.0565835512</v>
      </c>
      <c r="BA64">
        <f t="shared" si="11"/>
        <v>2461711.3264364996</v>
      </c>
      <c r="BB64">
        <f t="shared" si="11"/>
        <v>2510048.595742919</v>
      </c>
      <c r="BC64">
        <f t="shared" si="11"/>
        <v>2559335.1685419437</v>
      </c>
      <c r="BD64">
        <f t="shared" si="11"/>
        <v>2609589.7093187431</v>
      </c>
    </row>
    <row r="65" spans="2:56">
      <c r="B65" s="4">
        <v>4</v>
      </c>
      <c r="F65">
        <f t="shared" si="7"/>
        <v>983108.00965660566</v>
      </c>
      <c r="G65">
        <f t="shared" si="7"/>
        <v>1001944.5633183809</v>
      </c>
      <c r="H65">
        <f t="shared" si="7"/>
        <v>1023927.8850758628</v>
      </c>
      <c r="I65">
        <f t="shared" si="7"/>
        <v>1046379.7108218683</v>
      </c>
      <c r="J65">
        <f t="shared" si="7"/>
        <v>1069309.841932368</v>
      </c>
      <c r="K65">
        <f t="shared" si="7"/>
        <v>1092728.2823005244</v>
      </c>
      <c r="L65">
        <f t="shared" si="7"/>
        <v>1115723.106332219</v>
      </c>
      <c r="M65">
        <f t="shared" si="7"/>
        <v>1139195.7049779077</v>
      </c>
      <c r="N65">
        <f t="shared" si="7"/>
        <v>1163155.9144449607</v>
      </c>
      <c r="O65">
        <f t="shared" si="7"/>
        <v>1187613.7720771669</v>
      </c>
      <c r="P65">
        <f t="shared" si="8"/>
        <v>1212579.5204468674</v>
      </c>
      <c r="Q65">
        <f t="shared" si="8"/>
        <v>1238063.6115300148</v>
      </c>
      <c r="R65">
        <f t="shared" si="8"/>
        <v>1264076.7109658478</v>
      </c>
      <c r="S65">
        <f t="shared" si="8"/>
        <v>1290629.702402882</v>
      </c>
      <c r="T65">
        <f t="shared" si="8"/>
        <v>1317733.6919329716</v>
      </c>
      <c r="U65">
        <f t="shared" si="8"/>
        <v>1345400.0126152039</v>
      </c>
      <c r="V65">
        <f t="shared" si="8"/>
        <v>1373640.2290914659</v>
      </c>
      <c r="W65">
        <f t="shared" si="8"/>
        <v>1402466.1422955075</v>
      </c>
      <c r="X65">
        <f t="shared" si="8"/>
        <v>1431889.7942574141</v>
      </c>
      <c r="Y65">
        <f t="shared" si="8"/>
        <v>1461923.4730054024</v>
      </c>
      <c r="Z65">
        <f t="shared" si="9"/>
        <v>1492579.7175669086</v>
      </c>
      <c r="AA65">
        <f t="shared" si="9"/>
        <v>1523871.3230709727</v>
      </c>
      <c r="AB65">
        <f t="shared" si="9"/>
        <v>1555811.3459539744</v>
      </c>
      <c r="AC65">
        <f t="shared" si="9"/>
        <v>1588413.1092707915</v>
      </c>
      <c r="AD65">
        <f t="shared" si="9"/>
        <v>1621690.2081135246</v>
      </c>
      <c r="AE65">
        <f t="shared" si="9"/>
        <v>1655656.5151399542</v>
      </c>
      <c r="AF65">
        <f t="shared" si="9"/>
        <v>1690326.1862139471</v>
      </c>
      <c r="AG65">
        <f t="shared" si="9"/>
        <v>1725713.6661600706</v>
      </c>
      <c r="AH65">
        <f t="shared" si="9"/>
        <v>1761833.6946347265</v>
      </c>
      <c r="AI65">
        <f t="shared" si="9"/>
        <v>1798701.3121161505</v>
      </c>
      <c r="AJ65">
        <f t="shared" si="10"/>
        <v>1836331.8660156853</v>
      </c>
      <c r="AK65">
        <f t="shared" si="10"/>
        <v>1874741.0169127625</v>
      </c>
      <c r="AL65">
        <f t="shared" si="10"/>
        <v>1913944.7449161126</v>
      </c>
      <c r="AM65">
        <f t="shared" si="10"/>
        <v>1953959.3561537261</v>
      </c>
      <c r="AN65">
        <f t="shared" si="10"/>
        <v>1994801.4893941861</v>
      </c>
      <c r="AO65">
        <f t="shared" si="10"/>
        <v>2036488.1228020114</v>
      </c>
      <c r="AP65">
        <f t="shared" si="10"/>
        <v>2079036.5808297221</v>
      </c>
      <c r="AQ65">
        <f t="shared" si="10"/>
        <v>2122464.5412493846</v>
      </c>
      <c r="AR65">
        <f t="shared" si="10"/>
        <v>2166790.0423264494</v>
      </c>
      <c r="AS65">
        <f t="shared" si="10"/>
        <v>2212031.4901387603</v>
      </c>
      <c r="AT65">
        <f t="shared" si="11"/>
        <v>2258207.6660436606</v>
      </c>
      <c r="AU65">
        <f t="shared" si="11"/>
        <v>2305337.7342961808</v>
      </c>
      <c r="AV65">
        <f t="shared" si="11"/>
        <v>2353441.2498213691</v>
      </c>
      <c r="AW65">
        <f t="shared" si="11"/>
        <v>2402538.1661438611</v>
      </c>
      <c r="AX65">
        <f t="shared" si="11"/>
        <v>2452648.8434778745</v>
      </c>
      <c r="AY65">
        <f t="shared" si="11"/>
        <v>2503794.0569808562</v>
      </c>
      <c r="AZ65">
        <f t="shared" si="11"/>
        <v>2555995.0051740906</v>
      </c>
      <c r="BA65">
        <f t="shared" si="11"/>
        <v>2609273.3185336334</v>
      </c>
      <c r="BB65">
        <f t="shared" si="11"/>
        <v>2663651.0682550161</v>
      </c>
      <c r="BC65">
        <f t="shared" si="11"/>
        <v>2719150.7751952093</v>
      </c>
      <c r="BD65">
        <f t="shared" si="11"/>
        <v>2775795.4189954423</v>
      </c>
    </row>
    <row r="66" spans="2:56" ht="15" customHeight="1">
      <c r="B66" s="4">
        <v>5</v>
      </c>
      <c r="F66">
        <f t="shared" si="7"/>
        <v>884666.3336960692</v>
      </c>
      <c r="G66">
        <f t="shared" si="7"/>
        <v>901889.50739268179</v>
      </c>
      <c r="H66">
        <f t="shared" si="7"/>
        <v>920298.75144889078</v>
      </c>
      <c r="I66">
        <f t="shared" si="7"/>
        <v>939075.86731752334</v>
      </c>
      <c r="J66">
        <f t="shared" si="7"/>
        <v>958228.16528872843</v>
      </c>
      <c r="K66">
        <f t="shared" si="7"/>
        <v>977763.10087577975</v>
      </c>
      <c r="L66">
        <f t="shared" si="7"/>
        <v>997732.19277298579</v>
      </c>
      <c r="M66">
        <f t="shared" si="7"/>
        <v>1018105.2149103171</v>
      </c>
      <c r="N66">
        <f t="shared" si="7"/>
        <v>1038890.2906169803</v>
      </c>
      <c r="O66">
        <f t="shared" si="7"/>
        <v>1060095.706022901</v>
      </c>
      <c r="P66">
        <f t="shared" si="8"/>
        <v>1081729.9133148715</v>
      </c>
      <c r="Q66">
        <f t="shared" si="8"/>
        <v>1103801.5340577462</v>
      </c>
      <c r="R66">
        <f t="shared" si="8"/>
        <v>1126319.3625819965</v>
      </c>
      <c r="S66">
        <f t="shared" si="8"/>
        <v>1149292.3694389362</v>
      </c>
      <c r="T66">
        <f t="shared" si="8"/>
        <v>1172729.7049249795</v>
      </c>
      <c r="U66">
        <f t="shared" si="8"/>
        <v>1196640.7026763032</v>
      </c>
      <c r="V66">
        <f t="shared" si="8"/>
        <v>1221034.8833353247</v>
      </c>
      <c r="W66">
        <f t="shared" si="8"/>
        <v>1245921.958290423</v>
      </c>
      <c r="X66">
        <f t="shared" si="8"/>
        <v>1271311.833490371</v>
      </c>
      <c r="Y66">
        <f t="shared" si="8"/>
        <v>1297214.6133349689</v>
      </c>
      <c r="Z66">
        <f t="shared" si="9"/>
        <v>1323640.6046433966</v>
      </c>
      <c r="AA66">
        <f t="shared" si="9"/>
        <v>1350600.3207018452</v>
      </c>
      <c r="AB66">
        <f t="shared" si="9"/>
        <v>1378104.4853920024</v>
      </c>
      <c r="AC66">
        <f t="shared" si="9"/>
        <v>1406164.0374020087</v>
      </c>
      <c r="AD66">
        <f t="shared" si="9"/>
        <v>1434790.1345215349</v>
      </c>
      <c r="AE66">
        <f t="shared" si="9"/>
        <v>1463994.1580226538</v>
      </c>
      <c r="AF66">
        <f t="shared" si="9"/>
        <v>1493787.7171282251</v>
      </c>
      <c r="AG66">
        <f t="shared" si="9"/>
        <v>1524182.6535695384</v>
      </c>
      <c r="AH66">
        <f t="shared" si="9"/>
        <v>1555191.0462349949</v>
      </c>
      <c r="AI66">
        <f t="shared" si="9"/>
        <v>1586825.2159116475</v>
      </c>
      <c r="AJ66">
        <f t="shared" si="10"/>
        <v>1619097.7301214556</v>
      </c>
      <c r="AK66">
        <f t="shared" si="10"/>
        <v>1652021.4080541381</v>
      </c>
      <c r="AL66">
        <f t="shared" si="10"/>
        <v>1685609.3255985633</v>
      </c>
      <c r="AM66">
        <f t="shared" si="10"/>
        <v>1719874.8204746346</v>
      </c>
      <c r="AN66">
        <f t="shared" si="10"/>
        <v>1754831.4974676843</v>
      </c>
      <c r="AO66">
        <f t="shared" si="10"/>
        <v>1790493.2337674173</v>
      </c>
      <c r="AP66">
        <f t="shared" si="10"/>
        <v>1826874.1844134971</v>
      </c>
      <c r="AQ66">
        <f t="shared" si="10"/>
        <v>1863988.7878499012</v>
      </c>
      <c r="AR66">
        <f t="shared" si="10"/>
        <v>1901851.7715902135</v>
      </c>
      <c r="AS66">
        <f t="shared" si="10"/>
        <v>1940478.1579960771</v>
      </c>
      <c r="AT66">
        <f t="shared" si="11"/>
        <v>1979883.2701710612</v>
      </c>
      <c r="AU66">
        <f t="shared" si="11"/>
        <v>2020082.7379722423</v>
      </c>
      <c r="AV66">
        <f t="shared" si="11"/>
        <v>2061092.5041418646</v>
      </c>
      <c r="AW66">
        <f t="shared" si="11"/>
        <v>2102928.8305614591</v>
      </c>
      <c r="AX66">
        <f t="shared" si="11"/>
        <v>2145608.3046308798</v>
      </c>
      <c r="AY66">
        <f t="shared" si="11"/>
        <v>2189147.8457747404</v>
      </c>
      <c r="AZ66">
        <f t="shared" si="11"/>
        <v>2233564.7120788135</v>
      </c>
      <c r="BA66">
        <f t="shared" si="11"/>
        <v>2278876.5070589548</v>
      </c>
      <c r="BB66">
        <f t="shared" si="11"/>
        <v>2325101.186565239</v>
      </c>
      <c r="BC66">
        <f t="shared" si="11"/>
        <v>2372257.0658239671</v>
      </c>
      <c r="BD66">
        <f t="shared" si="11"/>
        <v>2420362.8266203296</v>
      </c>
    </row>
    <row r="67" spans="2:56">
      <c r="B67" s="4">
        <v>6</v>
      </c>
      <c r="F67">
        <f t="shared" si="7"/>
        <v>884000.84369938634</v>
      </c>
      <c r="G67">
        <f t="shared" si="7"/>
        <v>901972.86615634838</v>
      </c>
      <c r="H67">
        <f t="shared" si="7"/>
        <v>921832.42607380066</v>
      </c>
      <c r="I67">
        <f t="shared" si="7"/>
        <v>942113.52703717619</v>
      </c>
      <c r="J67">
        <f t="shared" si="7"/>
        <v>962824.92299421574</v>
      </c>
      <c r="K67">
        <f t="shared" si="7"/>
        <v>983975.54719907325</v>
      </c>
      <c r="L67">
        <f t="shared" si="7"/>
        <v>1004789.3754648232</v>
      </c>
      <c r="M67">
        <f t="shared" si="7"/>
        <v>1026037.7281723586</v>
      </c>
      <c r="N67">
        <f t="shared" si="7"/>
        <v>1047729.5903424452</v>
      </c>
      <c r="O67">
        <f t="shared" si="7"/>
        <v>1069874.1314645191</v>
      </c>
      <c r="P67">
        <f t="shared" si="8"/>
        <v>1092480.70926347</v>
      </c>
      <c r="Q67">
        <f t="shared" si="8"/>
        <v>1115558.8735430145</v>
      </c>
      <c r="R67">
        <f t="shared" si="8"/>
        <v>1139118.3701072244</v>
      </c>
      <c r="S67">
        <f t="shared" si="8"/>
        <v>1163169.1447617768</v>
      </c>
      <c r="T67">
        <f t="shared" si="8"/>
        <v>1187721.347396563</v>
      </c>
      <c r="U67">
        <f t="shared" si="8"/>
        <v>1212785.3361512828</v>
      </c>
      <c r="V67">
        <f t="shared" si="8"/>
        <v>1238371.6816657272</v>
      </c>
      <c r="W67">
        <f t="shared" si="8"/>
        <v>1264491.1714164445</v>
      </c>
      <c r="X67">
        <f t="shared" si="8"/>
        <v>1291154.8141415589</v>
      </c>
      <c r="Y67">
        <f t="shared" si="8"/>
        <v>1318373.8443555168</v>
      </c>
      <c r="Z67">
        <f t="shared" si="9"/>
        <v>1346159.7269555833</v>
      </c>
      <c r="AA67">
        <f t="shared" si="9"/>
        <v>1374524.1619219505</v>
      </c>
      <c r="AB67">
        <f t="shared" si="9"/>
        <v>1403479.0891133582</v>
      </c>
      <c r="AC67">
        <f t="shared" si="9"/>
        <v>1433036.6931601474</v>
      </c>
      <c r="AD67">
        <f t="shared" si="9"/>
        <v>1463209.4084567416</v>
      </c>
      <c r="AE67">
        <f t="shared" si="9"/>
        <v>1494009.9242555448</v>
      </c>
      <c r="AF67">
        <f t="shared" si="9"/>
        <v>1525451.1898643353</v>
      </c>
      <c r="AG67">
        <f t="shared" si="9"/>
        <v>1557546.4199492307</v>
      </c>
      <c r="AH67">
        <f t="shared" si="9"/>
        <v>1590309.0999453797</v>
      </c>
      <c r="AI67">
        <f t="shared" si="9"/>
        <v>1623752.9915775426</v>
      </c>
      <c r="AJ67">
        <f t="shared" si="10"/>
        <v>1657892.1384928087</v>
      </c>
      <c r="AK67">
        <f t="shared" si="10"/>
        <v>1692740.872007699</v>
      </c>
      <c r="AL67">
        <f t="shared" si="10"/>
        <v>1728313.8169719919</v>
      </c>
      <c r="AM67">
        <f t="shared" si="10"/>
        <v>1764625.897751611</v>
      </c>
      <c r="AN67">
        <f t="shared" si="10"/>
        <v>1801692.3443330096</v>
      </c>
      <c r="AO67">
        <f t="shared" si="10"/>
        <v>1839528.6985514979</v>
      </c>
      <c r="AP67">
        <f t="shared" si="10"/>
        <v>1878150.8204460209</v>
      </c>
      <c r="AQ67">
        <f t="shared" si="10"/>
        <v>1917574.894742958</v>
      </c>
      <c r="AR67">
        <f t="shared" si="10"/>
        <v>1957817.437471542</v>
      </c>
      <c r="AS67">
        <f t="shared" si="10"/>
        <v>1998895.3027135718</v>
      </c>
      <c r="AT67">
        <f t="shared" si="11"/>
        <v>2040825.6894901416</v>
      </c>
      <c r="AU67">
        <f t="shared" si="11"/>
        <v>2083626.1487881339</v>
      </c>
      <c r="AV67">
        <f t="shared" si="11"/>
        <v>2127314.5907293428</v>
      </c>
      <c r="AW67">
        <f t="shared" si="11"/>
        <v>2171909.2918850849</v>
      </c>
      <c r="AX67">
        <f t="shared" si="11"/>
        <v>2217428.9027392515</v>
      </c>
      <c r="AY67">
        <f t="shared" si="11"/>
        <v>2263892.4553028094</v>
      </c>
      <c r="AZ67">
        <f t="shared" si="11"/>
        <v>2311319.3708828143</v>
      </c>
      <c r="BA67">
        <f t="shared" si="11"/>
        <v>2359729.4680090528</v>
      </c>
      <c r="BB67">
        <f t="shared" si="11"/>
        <v>2409142.9705215227</v>
      </c>
      <c r="BC67">
        <f t="shared" si="11"/>
        <v>2459580.5158219798</v>
      </c>
      <c r="BD67">
        <f t="shared" si="11"/>
        <v>2511063.1632929002</v>
      </c>
    </row>
    <row r="68" spans="2:56">
      <c r="B68" s="4"/>
    </row>
    <row r="69" spans="2:56">
      <c r="C69" s="197" t="s">
        <v>152</v>
      </c>
      <c r="D69" s="197"/>
      <c r="E69" s="197"/>
      <c r="F69" s="197"/>
      <c r="G69" s="197"/>
      <c r="H69" s="197"/>
    </row>
    <row r="70" spans="2:56">
      <c r="C70" s="4">
        <v>1</v>
      </c>
      <c r="D70" s="4">
        <v>2</v>
      </c>
      <c r="E70" s="4">
        <v>3</v>
      </c>
      <c r="F70" s="4">
        <v>4</v>
      </c>
      <c r="G70" s="4">
        <v>5</v>
      </c>
      <c r="H70" s="4">
        <v>6</v>
      </c>
    </row>
    <row r="71" spans="2:56">
      <c r="B71">
        <v>2020</v>
      </c>
      <c r="C71">
        <f>SUMIF($A$42:$A$59,$B62,F$42:F$59)</f>
        <v>1523475.544638192</v>
      </c>
      <c r="D71">
        <f>SUMIF($A$42:$A$59,$B63,F$42:F$59)</f>
        <v>1783712.6873179479</v>
      </c>
      <c r="E71">
        <f>SUMIF($A$42:$A$59,$B64,F$42:F$59)</f>
        <v>984823.82846695581</v>
      </c>
      <c r="F71">
        <f>SUMIF($A$42:$A$59,$B65,F$42:F$59)</f>
        <v>983108.00965660566</v>
      </c>
      <c r="G71">
        <f>SUMIF($A$42:$A$59,$B66,F$42:F$59)</f>
        <v>884666.3336960692</v>
      </c>
      <c r="H71">
        <f>SUMIF($A$42:$A$59,$B67,F$42:F$59)</f>
        <v>884000.84369938634</v>
      </c>
    </row>
    <row r="72" spans="2:56">
      <c r="B72">
        <v>2021</v>
      </c>
      <c r="C72">
        <f>SUMIF($A$42:$A$59,$B62,G$42:G$59)</f>
        <v>1562366.1856620722</v>
      </c>
      <c r="D72">
        <f>SUMIF($A$42:$A$59,$B63,G$42:G$59)</f>
        <v>1836670.9584191036</v>
      </c>
      <c r="E72">
        <f>SUMIF($A$42:$A$59,$B64,G$42:G$59)</f>
        <v>1005936.9763444546</v>
      </c>
      <c r="F72">
        <f>SUMIF($A$42:$A$59,$B65,G$42:G$59)</f>
        <v>1001944.5633183809</v>
      </c>
      <c r="G72">
        <f>SUMIF($A$42:$A$59,$B66,G$42:G$59)</f>
        <v>901889.50739268179</v>
      </c>
      <c r="H72">
        <f>SUMIF($A$42:$A$59,$B67,G$42:G$59)</f>
        <v>901972.86615634838</v>
      </c>
    </row>
    <row r="73" spans="2:56">
      <c r="B73">
        <v>2022</v>
      </c>
      <c r="C73">
        <f>SUMIF($A$42:$A$59,$B62,H$42:H$59)</f>
        <v>1590637.6992983907</v>
      </c>
      <c r="D73">
        <f>SUMIF($A$42:$A$59,$B63,H$42:H$59)</f>
        <v>1869397.0443605143</v>
      </c>
      <c r="E73">
        <f>SUMIF($A$42:$A$59,$B64,H$42:H$59)</f>
        <v>1025802.882354671</v>
      </c>
      <c r="F73">
        <f>SUMIF($A$42:$A$59,$B65,H$42:H$59)</f>
        <v>1023927.8850758628</v>
      </c>
      <c r="G73">
        <f>SUMIF($A$42:$A$59,$B66,H$42:H$59)</f>
        <v>920298.75144889078</v>
      </c>
      <c r="H73">
        <f>SUMIF($A$42:$A$59,$B67,H$42:H$59)</f>
        <v>921832.42607380066</v>
      </c>
    </row>
    <row r="74" spans="2:56">
      <c r="B74">
        <v>2023</v>
      </c>
      <c r="C74">
        <f>SUMIF($A$42:$A$59,$B62,I$42:I$59)</f>
        <v>1619434.491756279</v>
      </c>
      <c r="D74">
        <f>SUMIF($A$42:$A$59,$B63,I$42:I$59)</f>
        <v>1902742.8178920941</v>
      </c>
      <c r="E74">
        <f>SUMIF($A$42:$A$59,$B64,I$42:I$59)</f>
        <v>1046055.6279147385</v>
      </c>
      <c r="F74">
        <f>SUMIF($A$42:$A$59,$B65,I$42:I$59)</f>
        <v>1046379.7108218683</v>
      </c>
      <c r="G74">
        <f>SUMIF($A$42:$A$59,$B66,I$42:I$59)</f>
        <v>939075.86731752334</v>
      </c>
      <c r="H74">
        <f>SUMIF($A$42:$A$59,$B67,I$42:I$59)</f>
        <v>942113.52703717619</v>
      </c>
    </row>
    <row r="75" spans="2:56">
      <c r="B75">
        <v>2024</v>
      </c>
      <c r="C75">
        <f>SUMIF($A$42:$A$59,$B62,J$42:J$59)</f>
        <v>1648766.5401774424</v>
      </c>
      <c r="D75">
        <f>SUMIF($A$42:$A$59,$B63,J$42:J$59)</f>
        <v>1936720.3591101451</v>
      </c>
      <c r="E75">
        <f>SUMIF($A$42:$A$59,$B64,J$42:J$59)</f>
        <v>1066702.7250428665</v>
      </c>
      <c r="F75">
        <f>SUMIF($A$42:$A$59,$B65,J$42:J$59)</f>
        <v>1069309.841932368</v>
      </c>
      <c r="G75">
        <f>SUMIF($A$42:$A$59,$B66,J$42:J$59)</f>
        <v>958228.16528872843</v>
      </c>
      <c r="H75">
        <f>SUMIF($A$42:$A$59,$B67,J$42:J$59)</f>
        <v>962824.92299421574</v>
      </c>
    </row>
    <row r="76" spans="2:56">
      <c r="B76">
        <v>2025</v>
      </c>
      <c r="C76">
        <f>SUMIF($A$42:$A$59,$B62,K$42:K$59)</f>
        <v>1678644.0143727656</v>
      </c>
      <c r="D76">
        <f>SUMIF($A$42:$A$59,$B63,K$42:K$59)</f>
        <v>1971341.9867483689</v>
      </c>
      <c r="E76">
        <f>SUMIF($A$42:$A$59,$B64,K$42:K$59)</f>
        <v>1087751.8319610758</v>
      </c>
      <c r="F76">
        <f>SUMIF($A$42:$A$59,$B65,K$42:K$59)</f>
        <v>1092728.2823005244</v>
      </c>
      <c r="G76">
        <f>SUMIF($A$42:$A$59,$B66,K$42:K$59)</f>
        <v>977763.10087577975</v>
      </c>
      <c r="H76">
        <f>SUMIF($A$42:$A$59,$B67,K$42:K$59)</f>
        <v>983975.54719907325</v>
      </c>
    </row>
    <row r="77" spans="2:56">
      <c r="B77">
        <v>2026</v>
      </c>
      <c r="C77">
        <f>SUMIF($A$42:$A$59,$B62,L$42:L$59)</f>
        <v>1710178.6527007075</v>
      </c>
      <c r="D77">
        <f>SUMIF($A$42:$A$59,$B63,L$42:L$59)</f>
        <v>2008672.6204346921</v>
      </c>
      <c r="E77">
        <f>SUMIF($A$42:$A$59,$B64,L$42:L$59)</f>
        <v>1109115.1920366019</v>
      </c>
      <c r="F77">
        <f>SUMIF($A$42:$A$59,$B65,L$42:L$59)</f>
        <v>1115723.106332219</v>
      </c>
      <c r="G77">
        <f>SUMIF($A$42:$A$59,$B66,L$42:L$59)</f>
        <v>997732.19277298579</v>
      </c>
      <c r="H77">
        <f>SUMIF($A$42:$A$59,$B67,L$42:L$59)</f>
        <v>1004789.3754648232</v>
      </c>
    </row>
    <row r="78" spans="2:56">
      <c r="B78">
        <v>2027</v>
      </c>
      <c r="C78">
        <f>SUMIF($A$42:$A$59,$B62,M$42:M$59)</f>
        <v>1742313.3105489584</v>
      </c>
      <c r="D78">
        <f>SUMIF($A$42:$A$59,$B63,M$42:M$59)</f>
        <v>2046721.8578137045</v>
      </c>
      <c r="E78">
        <f>SUMIF($A$42:$A$59,$B64,M$42:M$59)</f>
        <v>1130897.8100280294</v>
      </c>
      <c r="F78">
        <f>SUMIF($A$42:$A$59,$B65,M$42:M$59)</f>
        <v>1139195.7049779077</v>
      </c>
      <c r="G78">
        <f>SUMIF($A$42:$A$59,$B66,M$42:M$59)</f>
        <v>1018105.2149103171</v>
      </c>
      <c r="H78">
        <f>SUMIF($A$42:$A$59,$B67,M$42:M$59)</f>
        <v>1026037.7281723586</v>
      </c>
    </row>
    <row r="79" spans="2:56">
      <c r="B79">
        <v>2028</v>
      </c>
      <c r="C79">
        <f>SUMIF($A$42:$A$59,$B62,N$42:N$59)</f>
        <v>1775059.5264556906</v>
      </c>
      <c r="D79">
        <f>SUMIF($A$42:$A$59,$B63,N$42:N$59)</f>
        <v>2085503.6933164885</v>
      </c>
      <c r="E79">
        <f>SUMIF($A$42:$A$59,$B64,N$42:N$59)</f>
        <v>1153107.9190370056</v>
      </c>
      <c r="F79">
        <f>SUMIF($A$42:$A$59,$B65,N$42:N$59)</f>
        <v>1163155.9144449607</v>
      </c>
      <c r="G79">
        <f>SUMIF($A$42:$A$59,$B66,N$42:N$59)</f>
        <v>1038890.2906169803</v>
      </c>
      <c r="H79">
        <f>SUMIF($A$42:$A$59,$B67,N$42:N$59)</f>
        <v>1047729.5903424452</v>
      </c>
    </row>
    <row r="80" spans="2:56">
      <c r="B80">
        <v>2029</v>
      </c>
      <c r="C80">
        <f>SUMIF($A$42:$A$59,$B62,O$42:O$59)</f>
        <v>1808429.062765864</v>
      </c>
      <c r="D80">
        <f>SUMIF($A$42:$A$59,$B63,O$42:O$59)</f>
        <v>2125032.3961190581</v>
      </c>
      <c r="E80">
        <f>SUMIF($A$42:$A$59,$B64,O$42:O$59)</f>
        <v>1175753.9140648532</v>
      </c>
      <c r="F80">
        <f>SUMIF($A$42:$A$59,$B65,O$42:O$59)</f>
        <v>1187613.7720771669</v>
      </c>
      <c r="G80">
        <f>SUMIF($A$42:$A$59,$B66,O$42:O$59)</f>
        <v>1060095.706022901</v>
      </c>
      <c r="H80">
        <f>SUMIF($A$42:$A$59,$B67,O$42:O$59)</f>
        <v>1069874.1314645191</v>
      </c>
    </row>
    <row r="81" spans="2:8">
      <c r="B81">
        <v>2030</v>
      </c>
      <c r="C81">
        <f>SUMIF($A$42:$A$59,$B62,P$42:P$59)</f>
        <v>1842433.9100021296</v>
      </c>
      <c r="D81">
        <f>SUMIF($A$42:$A$59,$B63,P$42:P$59)</f>
        <v>2165322.5155664128</v>
      </c>
      <c r="E81">
        <f>SUMIF($A$42:$A$59,$B64,P$42:P$59)</f>
        <v>1198844.3552018027</v>
      </c>
      <c r="F81">
        <f>SUMIF($A$42:$A$59,$B65,P$42:P$59)</f>
        <v>1212579.5204468674</v>
      </c>
      <c r="G81">
        <f>SUMIF($A$42:$A$59,$B66,P$42:P$59)</f>
        <v>1081729.9133148715</v>
      </c>
      <c r="H81">
        <f>SUMIF($A$42:$A$59,$B67,P$42:P$59)</f>
        <v>1092480.70926347</v>
      </c>
    </row>
    <row r="82" spans="2:8">
      <c r="B82">
        <v>2031</v>
      </c>
      <c r="C82">
        <f>SUMIF($A$42:$A$59,$B62,Q$42:Q$59)</f>
        <v>1877086.2913215631</v>
      </c>
      <c r="D82">
        <f>SUMIF($A$42:$A$59,$B63,Q$42:Q$59)</f>
        <v>2206388.886704071</v>
      </c>
      <c r="E82">
        <f>SUMIF($A$42:$A$59,$B64,Q$42:Q$59)</f>
        <v>1222387.970879168</v>
      </c>
      <c r="F82">
        <f>SUMIF($A$42:$A$59,$B65,Q$42:Q$59)</f>
        <v>1238063.6115300148</v>
      </c>
      <c r="G82">
        <f>SUMIF($A$42:$A$59,$B66,Q$42:Q$59)</f>
        <v>1103801.5340577462</v>
      </c>
      <c r="H82">
        <f>SUMIF($A$42:$A$59,$B67,Q$42:Q$59)</f>
        <v>1115558.8735430145</v>
      </c>
    </row>
    <row r="83" spans="2:8">
      <c r="B83">
        <v>2032</v>
      </c>
      <c r="C83">
        <f>SUMIF($A$42:$A$59,$B62,R$42:R$59)</f>
        <v>1912398.6670599072</v>
      </c>
      <c r="D83">
        <f>SUMIF($A$42:$A$59,$B63,R$42:R$59)</f>
        <v>2248246.6359192482</v>
      </c>
      <c r="E83">
        <f>SUMIF($A$42:$A$59,$B64,R$42:R$59)</f>
        <v>1246393.6611857056</v>
      </c>
      <c r="F83">
        <f>SUMIF($A$42:$A$59,$B65,R$42:R$59)</f>
        <v>1264076.7109658478</v>
      </c>
      <c r="G83">
        <f>SUMIF($A$42:$A$59,$B66,R$42:R$59)</f>
        <v>1126319.3625819965</v>
      </c>
      <c r="H83">
        <f>SUMIF($A$42:$A$59,$B67,R$42:R$59)</f>
        <v>1139118.3701072244</v>
      </c>
    </row>
    <row r="84" spans="2:8">
      <c r="B84">
        <v>2033</v>
      </c>
      <c r="C84">
        <f>SUMIF($A$42:$A$59,$B62,S$42:S$59)</f>
        <v>1948383.7393650587</v>
      </c>
      <c r="D84">
        <f>SUMIF($A$42:$A$59,$B63,S$42:S$59)</f>
        <v>2290911.1866938267</v>
      </c>
      <c r="E84">
        <f>SUMIF($A$42:$A$59,$B64,S$42:S$59)</f>
        <v>1270870.5012494279</v>
      </c>
      <c r="F84">
        <f>SUMIF($A$42:$A$59,$B65,S$42:S$59)</f>
        <v>1290629.702402882</v>
      </c>
      <c r="G84">
        <f>SUMIF($A$42:$A$59,$B66,S$42:S$59)</f>
        <v>1149292.3694389362</v>
      </c>
      <c r="H84">
        <f>SUMIF($A$42:$A$59,$B67,S$42:S$59)</f>
        <v>1163169.1447617768</v>
      </c>
    </row>
    <row r="85" spans="2:8">
      <c r="B85">
        <v>2034</v>
      </c>
      <c r="C85">
        <f>SUMIF($A$42:$A$59,$B62,T$42:T$59)</f>
        <v>1985054.4569215577</v>
      </c>
      <c r="D85">
        <f>SUMIF($A$42:$A$59,$B63,T$42:T$59)</f>
        <v>2334398.2654713667</v>
      </c>
      <c r="E85">
        <f>SUMIF($A$42:$A$59,$B64,T$42:T$59)</f>
        <v>1295827.7446861677</v>
      </c>
      <c r="F85">
        <f>SUMIF($A$42:$A$59,$B65,T$42:T$59)</f>
        <v>1317733.6919329716</v>
      </c>
      <c r="G85">
        <f>SUMIF($A$42:$A$59,$B66,T$42:T$59)</f>
        <v>1172729.7049249795</v>
      </c>
      <c r="H85">
        <f>SUMIF($A$42:$A$59,$B67,T$42:T$59)</f>
        <v>1187721.347396563</v>
      </c>
    </row>
    <row r="86" spans="2:8">
      <c r="B86">
        <v>2035</v>
      </c>
      <c r="C86">
        <f>SUMIF($A$42:$A$59,$B62,U$42:U$59)</f>
        <v>2022424.0197678714</v>
      </c>
      <c r="D86">
        <f>SUMIF($A$42:$A$59,$B63,U$42:U$59)</f>
        <v>2378723.9076404055</v>
      </c>
      <c r="E86">
        <f>SUMIF($A$42:$A$59,$B64,U$42:U$59)</f>
        <v>1321274.8271162061</v>
      </c>
      <c r="F86">
        <f>SUMIF($A$42:$A$59,$B65,U$42:U$59)</f>
        <v>1345400.0126152039</v>
      </c>
      <c r="G86">
        <f>SUMIF($A$42:$A$59,$B66,U$42:U$59)</f>
        <v>1196640.7026763032</v>
      </c>
      <c r="H86">
        <f>SUMIF($A$42:$A$59,$B67,U$42:U$59)</f>
        <v>1212785.3361512828</v>
      </c>
    </row>
    <row r="87" spans="2:8">
      <c r="B87">
        <v>2036</v>
      </c>
      <c r="C87">
        <f>SUMIF($A$42:$A$59,$B62,V$42:V$59)</f>
        <v>2060505.8842083069</v>
      </c>
      <c r="D87">
        <f>SUMIF($A$42:$A$59,$B63,V$42:V$59)</f>
        <v>2423904.4636363667</v>
      </c>
      <c r="E87">
        <f>SUMIF($A$42:$A$59,$B64,V$42:V$59)</f>
        <v>1347221.3697503237</v>
      </c>
      <c r="F87">
        <f>SUMIF($A$42:$A$59,$B65,V$42:V$59)</f>
        <v>1373640.2290914659</v>
      </c>
      <c r="G87">
        <f>SUMIF($A$42:$A$59,$B66,V$42:V$59)</f>
        <v>1221034.8833353247</v>
      </c>
      <c r="H87">
        <f>SUMIF($A$42:$A$59,$B67,V$42:V$59)</f>
        <v>1238371.6816657272</v>
      </c>
    </row>
    <row r="88" spans="2:8">
      <c r="B88">
        <v>2037</v>
      </c>
      <c r="C88">
        <f>SUMIF($A$42:$A$59,$B62,W$42:W$59)</f>
        <v>2099313.7678214093</v>
      </c>
      <c r="D88">
        <f>SUMIF($A$42:$A$59,$B63,W$42:W$59)</f>
        <v>2469956.6051644306</v>
      </c>
      <c r="E88">
        <f>SUMIF($A$42:$A$59,$B64,W$42:W$59)</f>
        <v>1373677.1830466273</v>
      </c>
      <c r="F88">
        <f>SUMIF($A$42:$A$59,$B65,W$42:W$59)</f>
        <v>1402466.1422955075</v>
      </c>
      <c r="G88">
        <f>SUMIF($A$42:$A$59,$B66,W$42:W$59)</f>
        <v>1245921.958290423</v>
      </c>
      <c r="H88">
        <f>SUMIF($A$42:$A$59,$B67,W$42:W$59)</f>
        <v>1264491.1714164445</v>
      </c>
    </row>
    <row r="89" spans="2:8">
      <c r="B89">
        <v>2038</v>
      </c>
      <c r="C89">
        <f>SUMIF($A$42:$A$59,$B62,X$42:X$59)</f>
        <v>2138861.6545667681</v>
      </c>
      <c r="D89">
        <f>SUMIF($A$42:$A$59,$B63,X$42:X$59)</f>
        <v>2516897.331545773</v>
      </c>
      <c r="E89">
        <f>SUMIF($A$42:$A$59,$B64,X$42:X$59)</f>
        <v>1400652.2704395752</v>
      </c>
      <c r="F89">
        <f>SUMIF($A$42:$A$59,$B65,X$42:X$59)</f>
        <v>1431889.7942574141</v>
      </c>
      <c r="G89">
        <f>SUMIF($A$42:$A$59,$B66,X$42:X$59)</f>
        <v>1271311.833490371</v>
      </c>
      <c r="H89">
        <f>SUMIF($A$42:$A$59,$B67,X$42:X$59)</f>
        <v>1291154.8141415589</v>
      </c>
    </row>
    <row r="90" spans="2:8">
      <c r="B90">
        <v>2039</v>
      </c>
      <c r="C90">
        <f>SUMIF($A$42:$A$59,$B62,Y$42:Y$59)</f>
        <v>2179163.7999921464</v>
      </c>
      <c r="D90">
        <f>SUMIF($A$42:$A$59,$B63,Y$42:Y$59)</f>
        <v>2564743.9761896254</v>
      </c>
      <c r="E90">
        <f>SUMIF($A$42:$A$59,$B64,Y$42:Y$59)</f>
        <v>1428156.8321426071</v>
      </c>
      <c r="F90">
        <f>SUMIF($A$42:$A$59,$B65,Y$42:Y$59)</f>
        <v>1461923.4730054024</v>
      </c>
      <c r="G90">
        <f>SUMIF($A$42:$A$59,$B66,Y$42:Y$59)</f>
        <v>1297214.6133349689</v>
      </c>
      <c r="H90">
        <f>SUMIF($A$42:$A$59,$B67,Y$42:Y$59)</f>
        <v>1318373.8443555168</v>
      </c>
    </row>
    <row r="91" spans="2:8">
      <c r="B91">
        <v>2040</v>
      </c>
      <c r="C91">
        <f>SUMIF($A$42:$A$59,$B62,Z$42:Z$59)</f>
        <v>2220234.7365429401</v>
      </c>
      <c r="D91">
        <f>SUMIF($A$42:$A$59,$B63,Z$42:Z$59)</f>
        <v>2613514.2131936532</v>
      </c>
      <c r="E91">
        <f>SUMIF($A$42:$A$59,$B64,Z$42:Z$59)</f>
        <v>1456201.2690258527</v>
      </c>
      <c r="F91">
        <f>SUMIF($A$42:$A$59,$B65,Z$42:Z$59)</f>
        <v>1492579.7175669086</v>
      </c>
      <c r="G91">
        <f>SUMIF($A$42:$A$59,$B66,Z$42:Z$59)</f>
        <v>1323640.6046433966</v>
      </c>
      <c r="H91">
        <f>SUMIF($A$42:$A$59,$B67,Z$42:Z$59)</f>
        <v>1346159.7269555833</v>
      </c>
    </row>
    <row r="92" spans="2:8">
      <c r="B92">
        <v>2041</v>
      </c>
      <c r="C92">
        <f>SUMIF($A$42:$A$59,$B62,AA$42:AA$59)</f>
        <v>2262089.2789759575</v>
      </c>
      <c r="D92">
        <f>SUMIF($A$42:$A$59,$B63,AA$42:AA$59)</f>
        <v>2663226.064075199</v>
      </c>
      <c r="E92">
        <f>SUMIF($A$42:$A$59,$B64,AA$42:AA$59)</f>
        <v>1484796.1865703883</v>
      </c>
      <c r="F92">
        <f>SUMIF($A$42:$A$59,$B65,AA$42:AA$59)</f>
        <v>1523871.3230709727</v>
      </c>
      <c r="G92">
        <f>SUMIF($A$42:$A$59,$B66,AA$42:AA$59)</f>
        <v>1350600.3207018452</v>
      </c>
      <c r="H92">
        <f>SUMIF($A$42:$A$59,$B67,AA$42:AA$59)</f>
        <v>1374524.1619219505</v>
      </c>
    </row>
    <row r="93" spans="2:8">
      <c r="B93">
        <v>2042</v>
      </c>
      <c r="C93">
        <f>SUMIF($A$42:$A$59,$B62,AB$42:AB$59)</f>
        <v>2304742.5298796082</v>
      </c>
      <c r="D93">
        <f>SUMIF($A$42:$A$59,$B63,AB$42:AB$59)</f>
        <v>2713897.9046360166</v>
      </c>
      <c r="E93">
        <f>SUMIF($A$42:$A$59,$B64,AB$42:AB$59)</f>
        <v>1513952.3989005673</v>
      </c>
      <c r="F93">
        <f>SUMIF($A$42:$A$59,$B65,AB$42:AB$59)</f>
        <v>1555811.3459539744</v>
      </c>
      <c r="G93">
        <f>SUMIF($A$42:$A$59,$B66,AB$42:AB$59)</f>
        <v>1378104.4853920024</v>
      </c>
      <c r="H93">
        <f>SUMIF($A$42:$A$59,$B67,AB$42:AB$59)</f>
        <v>1403479.0891133582</v>
      </c>
    </row>
    <row r="94" spans="2:8">
      <c r="B94">
        <v>2043</v>
      </c>
      <c r="C94">
        <f>SUMIF($A$42:$A$59,$B62,AC$42:AC$59)</f>
        <v>2348209.8853025706</v>
      </c>
      <c r="D94">
        <f>SUMIF($A$42:$A$59,$B63,AC$42:AC$59)</f>
        <v>2765548.4719631048</v>
      </c>
      <c r="E94">
        <f>SUMIF($A$42:$A$59,$B64,AC$42:AC$59)</f>
        <v>1543680.9328959628</v>
      </c>
      <c r="F94">
        <f>SUMIF($A$42:$A$59,$B65,AC$42:AC$59)</f>
        <v>1588413.1092707915</v>
      </c>
      <c r="G94">
        <f>SUMIF($A$42:$A$59,$B66,AC$42:AC$59)</f>
        <v>1406164.0374020087</v>
      </c>
      <c r="H94">
        <f>SUMIF($A$42:$A$59,$B67,AC$42:AC$59)</f>
        <v>1433036.6931601474</v>
      </c>
    </row>
    <row r="95" spans="2:8">
      <c r="B95">
        <v>2044</v>
      </c>
      <c r="C95">
        <f>SUMIF($A$42:$A$59,$B62,AD$42:AD$59)</f>
        <v>2392507.0404931018</v>
      </c>
      <c r="D95">
        <f>SUMIF($A$42:$A$59,$B63,AD$42:AD$59)</f>
        <v>2818196.8715683934</v>
      </c>
      <c r="E95">
        <f>SUMIF($A$42:$A$59,$B64,AD$42:AD$59)</f>
        <v>1573993.0323844966</v>
      </c>
      <c r="F95">
        <f>SUMIF($A$42:$A$59,$B65,AD$42:AD$59)</f>
        <v>1621690.2081135246</v>
      </c>
      <c r="G95">
        <f>SUMIF($A$42:$A$59,$B66,AD$42:AD$59)</f>
        <v>1434790.1345215349</v>
      </c>
      <c r="H95">
        <f>SUMIF($A$42:$A$59,$B67,AD$42:AD$59)</f>
        <v>1463209.4084567416</v>
      </c>
    </row>
    <row r="96" spans="2:8">
      <c r="B96">
        <v>2045</v>
      </c>
      <c r="C96">
        <f>SUMIF($A$42:$A$59,$B62,AE$42:AE$59)</f>
        <v>2437649.9957511555</v>
      </c>
      <c r="D96">
        <f>SUMIF($A$42:$A$59,$B63,AE$42:AE$59)</f>
        <v>2871862.5846700114</v>
      </c>
      <c r="E96">
        <f>SUMIF($A$42:$A$59,$B64,AE$42:AE$59)</f>
        <v>1604900.1624183632</v>
      </c>
      <c r="F96">
        <f>SUMIF($A$42:$A$59,$B65,AE$42:AE$59)</f>
        <v>1655656.5151399542</v>
      </c>
      <c r="G96">
        <f>SUMIF($A$42:$A$59,$B66,AE$42:AE$59)</f>
        <v>1463994.1580226538</v>
      </c>
      <c r="H96">
        <f>SUMIF($A$42:$A$59,$B67,AE$42:AE$59)</f>
        <v>1494009.9242555448</v>
      </c>
    </row>
    <row r="97" spans="2:8">
      <c r="B97">
        <v>2046</v>
      </c>
      <c r="C97">
        <f>SUMIF($A$42:$A$59,$B62,AF$42:AF$59)</f>
        <v>2483655.0623955568</v>
      </c>
      <c r="D97">
        <f>SUMIF($A$42:$A$59,$B63,AF$42:AF$59)</f>
        <v>2926565.4756179568</v>
      </c>
      <c r="E97">
        <f>SUMIF($A$42:$A$59,$B64,AF$42:AF$59)</f>
        <v>1636414.0136343851</v>
      </c>
      <c r="F97">
        <f>SUMIF($A$42:$A$59,$B65,AF$42:AF$59)</f>
        <v>1690326.1862139471</v>
      </c>
      <c r="G97">
        <f>SUMIF($A$42:$A$59,$B66,AF$42:AF$59)</f>
        <v>1493787.7171282251</v>
      </c>
      <c r="H97">
        <f>SUMIF($A$42:$A$59,$B67,AF$42:AF$59)</f>
        <v>1525451.1898643353</v>
      </c>
    </row>
    <row r="98" spans="2:8">
      <c r="B98">
        <v>2047</v>
      </c>
      <c r="C98">
        <f>SUMIF($A$42:$A$59,$B62,AG$42:AG$59)</f>
        <v>2530538.8688484705</v>
      </c>
      <c r="D98">
        <f>SUMIF($A$42:$A$59,$B63,AG$42:AG$59)</f>
        <v>2982325.7994670523</v>
      </c>
      <c r="E98">
        <f>SUMIF($A$42:$A$59,$B64,AG$42:AG$59)</f>
        <v>1668546.5067004696</v>
      </c>
      <c r="F98">
        <f>SUMIF($A$42:$A$59,$B65,AG$42:AG$59)</f>
        <v>1725713.6661600706</v>
      </c>
      <c r="G98">
        <f>SUMIF($A$42:$A$59,$B66,AG$42:AG$59)</f>
        <v>1524182.6535695384</v>
      </c>
      <c r="H98">
        <f>SUMIF($A$42:$A$59,$B67,AG$42:AG$59)</f>
        <v>1557546.4199492307</v>
      </c>
    </row>
    <row r="99" spans="2:8">
      <c r="B99">
        <v>2048</v>
      </c>
      <c r="C99">
        <f>SUMIF($A$42:$A$59,$B62,AH$42:AH$59)</f>
        <v>2578318.366839522</v>
      </c>
      <c r="D99">
        <f>SUMIF($A$42:$A$59,$B63,AH$42:AH$59)</f>
        <v>3039164.2097001043</v>
      </c>
      <c r="E99">
        <f>SUMIF($A$42:$A$59,$B64,AH$42:AH$59)</f>
        <v>1701309.7968498722</v>
      </c>
      <c r="F99">
        <f>SUMIF($A$42:$A$59,$B65,AH$42:AH$59)</f>
        <v>1761833.6946347265</v>
      </c>
      <c r="G99">
        <f>SUMIF($A$42:$A$59,$B66,AH$42:AH$59)</f>
        <v>1555191.0462349949</v>
      </c>
      <c r="H99">
        <f>SUMIF($A$42:$A$59,$B67,AH$42:AH$59)</f>
        <v>1590309.0999453797</v>
      </c>
    </row>
    <row r="100" spans="2:8">
      <c r="B100">
        <v>2049</v>
      </c>
      <c r="C100">
        <f>SUMIF($A$42:$A$59,$B62,AI$42:AI$59)</f>
        <v>2627010.8377318797</v>
      </c>
      <c r="D100">
        <f>SUMIF($A$42:$A$59,$B63,AI$42:AI$59)</f>
        <v>3097101.7661042414</v>
      </c>
      <c r="E100">
        <f>SUMIF($A$42:$A$59,$B64,AI$42:AI$59)</f>
        <v>1734716.2785049949</v>
      </c>
      <c r="F100">
        <f>SUMIF($A$42:$A$59,$B65,AI$42:AI$59)</f>
        <v>1798701.3121161505</v>
      </c>
      <c r="G100">
        <f>SUMIF($A$42:$A$59,$B66,AI$42:AI$59)</f>
        <v>1586825.2159116475</v>
      </c>
      <c r="H100">
        <f>SUMIF($A$42:$A$59,$B67,AI$42:AI$59)</f>
        <v>1623752.9915775426</v>
      </c>
    </row>
    <row r="101" spans="2:8">
      <c r="B101">
        <v>2050</v>
      </c>
      <c r="C101">
        <f>SUMIF($A$42:$A$59,$B62,AJ$42:AJ$59)</f>
        <v>2676633.8989727651</v>
      </c>
      <c r="D101">
        <f>SUMIF($A$42:$A$59,$B63,AJ$42:AJ$59)</f>
        <v>3156159.9428035049</v>
      </c>
      <c r="E101">
        <f>SUMIF($A$42:$A$59,$B64,AJ$42:AJ$59)</f>
        <v>1768778.5899925111</v>
      </c>
      <c r="F101">
        <f>SUMIF($A$42:$A$59,$B65,AJ$42:AJ$59)</f>
        <v>1836331.8660156853</v>
      </c>
      <c r="G101">
        <f>SUMIF($A$42:$A$59,$B66,AJ$42:AJ$59)</f>
        <v>1619097.7301214556</v>
      </c>
      <c r="H101">
        <f>SUMIF($A$42:$A$59,$B67,AJ$42:AJ$59)</f>
        <v>1657892.1384928087</v>
      </c>
    </row>
    <row r="102" spans="2:8">
      <c r="B102">
        <v>2051</v>
      </c>
      <c r="C102">
        <f>SUMIF($A$42:$A$59,$B62,AK$42:AK$59)</f>
        <v>2727205.5106707928</v>
      </c>
      <c r="D102">
        <f>SUMIF($A$42:$A$59,$B63,AK$42:AK$59)</f>
        <v>3216360.6364507726</v>
      </c>
      <c r="E102">
        <f>SUMIF($A$42:$A$59,$B64,AK$42:AK$59)</f>
        <v>1803509.6183515931</v>
      </c>
      <c r="F102">
        <f>SUMIF($A$42:$A$59,$B65,AK$42:AK$59)</f>
        <v>1874741.0169127625</v>
      </c>
      <c r="G102">
        <f>SUMIF($A$42:$A$59,$B66,AK$42:AK$59)</f>
        <v>1652021.4080541381</v>
      </c>
      <c r="H102">
        <f>SUMIF($A$42:$A$59,$B67,AK$42:AK$59)</f>
        <v>1692740.872007699</v>
      </c>
    </row>
    <row r="103" spans="2:8">
      <c r="B103">
        <v>2052</v>
      </c>
      <c r="C103">
        <f>SUMIF($A$42:$A$59,$B62,AL$42:AL$59)</f>
        <v>2778743.9823026834</v>
      </c>
      <c r="D103">
        <f>SUMIF($A$42:$A$59,$B63,AL$42:AL$59)</f>
        <v>3277726.1745822034</v>
      </c>
      <c r="E103">
        <f>SUMIF($A$42:$A$59,$B64,AL$42:AL$59)</f>
        <v>1838922.5042371182</v>
      </c>
      <c r="F103">
        <f>SUMIF($A$42:$A$59,$B65,AL$42:AL$59)</f>
        <v>1913944.7449161126</v>
      </c>
      <c r="G103">
        <f>SUMIF($A$42:$A$59,$B66,AL$42:AL$59)</f>
        <v>1685609.3255985633</v>
      </c>
      <c r="H103">
        <f>SUMIF($A$42:$A$59,$B67,AL$42:AL$59)</f>
        <v>1728313.8169719919</v>
      </c>
    </row>
    <row r="104" spans="2:8">
      <c r="B104">
        <v>2053</v>
      </c>
      <c r="C104">
        <f>SUMIF($A$42:$A$59,$B62,AM$42:AM$59)</f>
        <v>2831267.9795518736</v>
      </c>
      <c r="D104">
        <f>SUMIF($A$42:$A$59,$B63,AM$42:AM$59)</f>
        <v>3340279.3241374088</v>
      </c>
      <c r="E104">
        <f>SUMIF($A$42:$A$59,$B64,AM$42:AM$59)</f>
        <v>1875030.6469197015</v>
      </c>
      <c r="F104">
        <f>SUMIF($A$42:$A$59,$B65,AM$42:AM$59)</f>
        <v>1953959.3561537261</v>
      </c>
      <c r="G104">
        <f>SUMIF($A$42:$A$59,$B66,AM$42:AM$59)</f>
        <v>1719874.8204746346</v>
      </c>
      <c r="H104">
        <f>SUMIF($A$42:$A$59,$B67,AM$42:AM$59)</f>
        <v>1764625.897751611</v>
      </c>
    </row>
    <row r="105" spans="2:8">
      <c r="B105">
        <v>2054</v>
      </c>
      <c r="C105">
        <f>SUMIF($A$42:$A$59,$B62,AN$42:AN$59)</f>
        <v>2884796.5312816603</v>
      </c>
      <c r="D105">
        <f>SUMIF($A$42:$A$59,$B63,AN$42:AN$59)</f>
        <v>3404043.3001486785</v>
      </c>
      <c r="E105">
        <f>SUMIF($A$42:$A$59,$B64,AN$42:AN$59)</f>
        <v>1911847.7093844952</v>
      </c>
      <c r="F105">
        <f>SUMIF($A$42:$A$59,$B65,AN$42:AN$59)</f>
        <v>1994801.4893941861</v>
      </c>
      <c r="G105">
        <f>SUMIF($A$42:$A$59,$B66,AN$42:AN$59)</f>
        <v>1754831.4974676843</v>
      </c>
      <c r="H105">
        <f>SUMIF($A$42:$A$59,$B67,AN$42:AN$59)</f>
        <v>1801692.3443330096</v>
      </c>
    </row>
    <row r="106" spans="2:8">
      <c r="B106">
        <v>2055</v>
      </c>
      <c r="C106">
        <f>SUMIF($A$42:$A$59,$B62,AO$42:AO$59)</f>
        <v>2939349.0366455009</v>
      </c>
      <c r="D106">
        <f>SUMIF($A$42:$A$59,$B63,AO$42:AO$59)</f>
        <v>3469041.7746026046</v>
      </c>
      <c r="E106">
        <f>SUMIF($A$42:$A$59,$B64,AO$42:AO$59)</f>
        <v>1949387.6235306952</v>
      </c>
      <c r="F106">
        <f>SUMIF($A$42:$A$59,$B65,AO$42:AO$59)</f>
        <v>2036488.1228020114</v>
      </c>
      <c r="G106">
        <f>SUMIF($A$42:$A$59,$B66,AO$42:AO$59)</f>
        <v>1790493.2337674173</v>
      </c>
      <c r="H106">
        <f>SUMIF($A$42:$A$59,$B67,AO$42:AO$59)</f>
        <v>1839528.6985514979</v>
      </c>
    </row>
    <row r="107" spans="2:8">
      <c r="B107">
        <v>2056</v>
      </c>
      <c r="C107">
        <f>SUMIF($A$42:$A$59,$B62,AP$42:AP$59)</f>
        <v>2994945.2723372024</v>
      </c>
      <c r="D107">
        <f>SUMIF($A$42:$A$59,$B63,AP$42:AP$59)</f>
        <v>3535298.8854775229</v>
      </c>
      <c r="E107">
        <f>SUMIF($A$42:$A$59,$B64,AP$42:AP$59)</f>
        <v>1987664.5954737507</v>
      </c>
      <c r="F107">
        <f>SUMIF($A$42:$A$59,$B65,AP$42:AP$59)</f>
        <v>2079036.5808297221</v>
      </c>
      <c r="G107">
        <f>SUMIF($A$42:$A$59,$B66,AP$42:AP$59)</f>
        <v>1826874.1844134971</v>
      </c>
      <c r="H107">
        <f>SUMIF($A$42:$A$59,$B67,AP$42:AP$59)</f>
        <v>1878150.8204460209</v>
      </c>
    </row>
    <row r="108" spans="2:8">
      <c r="B108">
        <v>2057</v>
      </c>
      <c r="C108">
        <f>SUMIF($A$42:$A$59,$B62,AQ$42:AQ$59)</f>
        <v>3051605.3999837507</v>
      </c>
      <c r="D108">
        <f>SUMIF($A$42:$A$59,$B63,AQ$42:AQ$59)</f>
        <v>3602839.245960291</v>
      </c>
      <c r="E108">
        <f>SUMIF($A$42:$A$59,$B64,AQ$42:AQ$59)</f>
        <v>2026693.1109523103</v>
      </c>
      <c r="F108">
        <f>SUMIF($A$42:$A$59,$B65,AQ$42:AQ$59)</f>
        <v>2122464.5412493846</v>
      </c>
      <c r="G108">
        <f>SUMIF($A$42:$A$59,$B66,AQ$42:AQ$59)</f>
        <v>1863988.7878499012</v>
      </c>
      <c r="H108">
        <f>SUMIF($A$42:$A$59,$B67,AQ$42:AQ$59)</f>
        <v>1917574.894742958</v>
      </c>
    </row>
    <row r="109" spans="2:8">
      <c r="B109">
        <v>2058</v>
      </c>
      <c r="C109">
        <f>SUMIF($A$42:$A$59,$B62,AR$42:AR$59)</f>
        <v>3109349.9736835985</v>
      </c>
      <c r="D109">
        <f>SUMIF($A$42:$A$59,$B63,AR$42:AR$59)</f>
        <v>3671687.953845954</v>
      </c>
      <c r="E109">
        <f>SUMIF($A$42:$A$59,$B64,AR$42:AR$59)</f>
        <v>2066487.9408419756</v>
      </c>
      <c r="F109">
        <f>SUMIF($A$42:$A$59,$B65,AR$42:AR$59)</f>
        <v>2166790.0423264494</v>
      </c>
      <c r="G109">
        <f>SUMIF($A$42:$A$59,$B66,AR$42:AR$59)</f>
        <v>1901851.7715902135</v>
      </c>
      <c r="H109">
        <f>SUMIF($A$42:$A$59,$B67,AR$42:AR$59)</f>
        <v>1957817.437471542</v>
      </c>
    </row>
    <row r="110" spans="2:8">
      <c r="B110">
        <v>2059</v>
      </c>
      <c r="C110">
        <f>SUMIF($A$42:$A$59,$B62,AS$42:AS$59)</f>
        <v>3168199.947693286</v>
      </c>
      <c r="D110">
        <f>SUMIF($A$42:$A$59,$B63,AS$42:AS$59)</f>
        <v>3741870.6011239327</v>
      </c>
      <c r="E110">
        <f>SUMIF($A$42:$A$59,$B64,AS$42:AS$59)</f>
        <v>2107064.1467779763</v>
      </c>
      <c r="F110">
        <f>SUMIF($A$42:$A$59,$B65,AS$42:AS$59)</f>
        <v>2212031.4901387603</v>
      </c>
      <c r="G110">
        <f>SUMIF($A$42:$A$59,$B66,AS$42:AS$59)</f>
        <v>1940478.1579960771</v>
      </c>
      <c r="H110">
        <f>SUMIF($A$42:$A$59,$B67,AS$42:AS$59)</f>
        <v>1998895.3027135718</v>
      </c>
    </row>
    <row r="111" spans="2:8">
      <c r="B111">
        <v>2060</v>
      </c>
      <c r="C111">
        <f>SUMIF($A$42:$A$59,$B62,AT$42:AT$59)</f>
        <v>3228176.6842653337</v>
      </c>
      <c r="D111">
        <f>SUMIF($A$42:$A$59,$B63,AT$42:AT$59)</f>
        <v>3813413.283754468</v>
      </c>
      <c r="E111">
        <f>SUMIF($A$42:$A$59,$B64,AT$42:AT$59)</f>
        <v>2148437.0868889303</v>
      </c>
      <c r="F111">
        <f>SUMIF($A$42:$A$59,$B65,AT$42:AT$59)</f>
        <v>2258207.6660436606</v>
      </c>
      <c r="G111">
        <f>SUMIF($A$42:$A$59,$B66,AT$42:AT$59)</f>
        <v>1979883.2701710612</v>
      </c>
      <c r="H111">
        <f>SUMIF($A$42:$A$59,$B67,AT$42:AT$59)</f>
        <v>2040825.6894901416</v>
      </c>
    </row>
    <row r="112" spans="2:8">
      <c r="B112">
        <v>2061</v>
      </c>
      <c r="C112">
        <f>SUMIF($A$42:$A$59,$B62,AU$42:AU$59)</f>
        <v>3289301.9616403575</v>
      </c>
      <c r="D112">
        <f>SUMIF($A$42:$A$59,$B63,AU$42:AU$59)</f>
        <v>3886342.6116390615</v>
      </c>
      <c r="E112">
        <f>SUMIF($A$42:$A$59,$B64,AU$42:AU$59)</f>
        <v>2190622.4216438616</v>
      </c>
      <c r="F112">
        <f>SUMIF($A$42:$A$59,$B65,AU$42:AU$59)</f>
        <v>2305337.7342961808</v>
      </c>
      <c r="G112">
        <f>SUMIF($A$42:$A$59,$B66,AU$42:AU$59)</f>
        <v>2020082.7379722423</v>
      </c>
      <c r="H112">
        <f>SUMIF($A$42:$A$59,$B67,AU$42:AU$59)</f>
        <v>2083626.1487881339</v>
      </c>
    </row>
    <row r="113" spans="2:8">
      <c r="B113">
        <v>2062</v>
      </c>
      <c r="C113">
        <f>SUMIF($A$42:$A$59,$B62,AV$42:AV$59)</f>
        <v>3351597.9821965173</v>
      </c>
      <c r="D113">
        <f>SUMIF($A$42:$A$59,$B63,AV$42:AV$59)</f>
        <v>3960685.7187888217</v>
      </c>
      <c r="E113">
        <f>SUMIF($A$42:$A$59,$B64,AV$42:AV$59)</f>
        <v>2233636.1198147535</v>
      </c>
      <c r="F113">
        <f>SUMIF($A$42:$A$59,$B65,AV$42:AV$59)</f>
        <v>2353441.2498213691</v>
      </c>
      <c r="G113">
        <f>SUMIF($A$42:$A$59,$B66,AV$42:AV$59)</f>
        <v>2061092.5041418646</v>
      </c>
      <c r="H113">
        <f>SUMIF($A$42:$A$59,$B67,AV$42:AV$59)</f>
        <v>2127314.5907293428</v>
      </c>
    </row>
    <row r="114" spans="2:8">
      <c r="B114">
        <v>2063</v>
      </c>
      <c r="C114">
        <f>SUMIF($A$42:$A$59,$B62,AW$42:AW$59)</f>
        <v>3415087.3807593365</v>
      </c>
      <c r="D114">
        <f>SUMIF($A$42:$A$59,$B63,AW$42:AW$59)</f>
        <v>4036470.2736946098</v>
      </c>
      <c r="E114">
        <f>SUMIF($A$42:$A$59,$B64,AW$42:AW$59)</f>
        <v>2277494.464556898</v>
      </c>
      <c r="F114">
        <f>SUMIF($A$42:$A$59,$B65,AW$42:AW$59)</f>
        <v>2402538.1661438611</v>
      </c>
      <c r="G114">
        <f>SUMIF($A$42:$A$59,$B66,AW$42:AW$59)</f>
        <v>2102928.8305614591</v>
      </c>
      <c r="H114">
        <f>SUMIF($A$42:$A$59,$B67,AW$42:AW$59)</f>
        <v>2171909.2918850849</v>
      </c>
    </row>
    <row r="115" spans="2:8">
      <c r="B115">
        <v>2064</v>
      </c>
      <c r="C115">
        <f>SUMIF($A$42:$A$59,$B62,AX$42:AX$59)</f>
        <v>3479793.2330751149</v>
      </c>
      <c r="D115">
        <f>SUMIF($A$42:$A$59,$B63,AX$42:AX$59)</f>
        <v>4113724.4899030337</v>
      </c>
      <c r="E115">
        <f>SUMIF($A$42:$A$59,$B64,AX$42:AX$59)</f>
        <v>2322214.0596093782</v>
      </c>
      <c r="F115">
        <f>SUMIF($A$42:$A$59,$B65,AX$42:AX$59)</f>
        <v>2452648.8434778745</v>
      </c>
      <c r="G115">
        <f>SUMIF($A$42:$A$59,$B66,AX$42:AX$59)</f>
        <v>2145608.3046308798</v>
      </c>
      <c r="H115">
        <f>SUMIF($A$42:$A$59,$B67,AX$42:AX$59)</f>
        <v>2217428.9027392515</v>
      </c>
    </row>
    <row r="116" spans="2:8">
      <c r="B116">
        <v>2065</v>
      </c>
      <c r="C116">
        <f>SUMIF($A$42:$A$59,$B62,AY$42:AY$59)</f>
        <v>3545739.0644511282</v>
      </c>
      <c r="D116">
        <f>SUMIF($A$42:$A$59,$B63,AY$42:AY$59)</f>
        <v>4192477.136802346</v>
      </c>
      <c r="E116">
        <f>SUMIF($A$42:$A$59,$B64,AY$42:AY$59)</f>
        <v>2367811.8356180643</v>
      </c>
      <c r="F116">
        <f>SUMIF($A$42:$A$59,$B65,AY$42:AY$59)</f>
        <v>2503794.0569808562</v>
      </c>
      <c r="G116">
        <f>SUMIF($A$42:$A$59,$B66,AY$42:AY$59)</f>
        <v>2189147.8457747404</v>
      </c>
      <c r="H116">
        <f>SUMIF($A$42:$A$59,$B67,AY$42:AY$59)</f>
        <v>2263892.4553028094</v>
      </c>
    </row>
    <row r="117" spans="2:8">
      <c r="B117">
        <v>2066</v>
      </c>
      <c r="C117">
        <f>SUMIF($A$42:$A$59,$B62,AZ$42:AZ$59)</f>
        <v>3612948.858565948</v>
      </c>
      <c r="D117">
        <f>SUMIF($A$42:$A$59,$B63,AZ$42:AZ$59)</f>
        <v>4272757.550622466</v>
      </c>
      <c r="E117">
        <f>SUMIF($A$42:$A$59,$B64,AZ$42:AZ$59)</f>
        <v>2414305.0565835512</v>
      </c>
      <c r="F117">
        <f>SUMIF($A$42:$A$59,$B65,AZ$42:AZ$59)</f>
        <v>2555995.0051740906</v>
      </c>
      <c r="G117">
        <f>SUMIF($A$42:$A$59,$B66,AZ$42:AZ$59)</f>
        <v>2233564.7120788135</v>
      </c>
      <c r="H117">
        <f>SUMIF($A$42:$A$59,$B67,AZ$42:AZ$59)</f>
        <v>2311319.3708828143</v>
      </c>
    </row>
    <row r="118" spans="2:8">
      <c r="B118">
        <v>2067</v>
      </c>
      <c r="C118">
        <f>SUMIF($A$42:$A$59,$B62,BA$42:BA$59)</f>
        <v>3681447.066453198</v>
      </c>
      <c r="D118">
        <f>SUMIF($A$42:$A$59,$B63,BA$42:BA$59)</f>
        <v>4354595.6456533428</v>
      </c>
      <c r="E118">
        <f>SUMIF($A$42:$A$59,$B64,BA$42:BA$59)</f>
        <v>2461711.3264364996</v>
      </c>
      <c r="F118">
        <f>SUMIF($A$42:$A$59,$B65,BA$42:BA$59)</f>
        <v>2609273.3185336334</v>
      </c>
      <c r="G118">
        <f>SUMIF($A$42:$A$59,$B66,BA$42:BA$59)</f>
        <v>2278876.5070589548</v>
      </c>
      <c r="H118">
        <f>SUMIF($A$42:$A$59,$B67,BA$42:BA$59)</f>
        <v>2359729.4680090528</v>
      </c>
    </row>
    <row r="119" spans="2:8">
      <c r="B119">
        <v>2068</v>
      </c>
      <c r="C119">
        <f>SUMIF($A$42:$A$59,$B62,BB$42:BB$59)</f>
        <v>3751258.6156622209</v>
      </c>
      <c r="D119">
        <f>SUMIF($A$42:$A$59,$B63,BB$42:BB$59)</f>
        <v>4438021.9256860455</v>
      </c>
      <c r="E119">
        <f>SUMIF($A$42:$A$59,$B64,BB$42:BB$59)</f>
        <v>2510048.595742919</v>
      </c>
      <c r="F119">
        <f>SUMIF($A$42:$A$59,$B65,BB$42:BB$59)</f>
        <v>2663651.0682550161</v>
      </c>
      <c r="G119">
        <f>SUMIF($A$42:$A$59,$B66,BB$42:BB$59)</f>
        <v>2325101.186565239</v>
      </c>
      <c r="H119">
        <f>SUMIF($A$42:$A$59,$B67,BB$42:BB$59)</f>
        <v>2409142.9705215227</v>
      </c>
    </row>
    <row r="120" spans="2:8">
      <c r="B120">
        <v>2069</v>
      </c>
      <c r="C120">
        <f>SUMIF($A$42:$A$59,$B62,BC$42:BC$59)</f>
        <v>3822408.9195991023</v>
      </c>
      <c r="D120">
        <f>SUMIF($A$42:$A$59,$B63,BC$42:BC$59)</f>
        <v>4523067.4956809618</v>
      </c>
      <c r="E120">
        <f>SUMIF($A$42:$A$59,$B64,BC$42:BC$59)</f>
        <v>2559335.1685419437</v>
      </c>
      <c r="F120">
        <f>SUMIF($A$42:$A$59,$B65,BC$42:BC$59)</f>
        <v>2719150.7751952093</v>
      </c>
      <c r="G120">
        <f>SUMIF($A$42:$A$59,$B66,BC$42:BC$59)</f>
        <v>2372257.0658239671</v>
      </c>
      <c r="H120">
        <f>SUMIF($A$42:$A$59,$B67,BC$42:BC$59)</f>
        <v>2459580.5158219798</v>
      </c>
    </row>
    <row r="121" spans="2:8">
      <c r="B121">
        <v>2070</v>
      </c>
      <c r="C121">
        <f>SUMIF($A$42:$A$59,$B62,BD$42:BD$59)</f>
        <v>3894923.8870516671</v>
      </c>
      <c r="D121">
        <f>SUMIF($A$42:$A$59,$B63,BD$42:BD$59)</f>
        <v>4609764.0736676697</v>
      </c>
      <c r="E121">
        <f>SUMIF($A$42:$A$59,$B64,BD$42:BD$59)</f>
        <v>2609589.7093187431</v>
      </c>
      <c r="F121">
        <f>SUMIF($A$42:$A$59,$B65,BD$42:BD$59)</f>
        <v>2775795.4189954423</v>
      </c>
      <c r="G121">
        <f>SUMIF($A$42:$A$59,$B66,BD$42:BD$59)</f>
        <v>2420362.8266203296</v>
      </c>
      <c r="H121">
        <f>SUMIF($A$42:$A$59,$B67,BD$42:BD$59)</f>
        <v>2511063.1632929002</v>
      </c>
    </row>
  </sheetData>
  <mergeCells count="1">
    <mergeCell ref="C69:H69"/>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4415-2053-4F44-B799-1216F383F456}">
  <dimension ref="A1:AD62"/>
  <sheetViews>
    <sheetView workbookViewId="0">
      <selection activeCell="F15" sqref="F15"/>
    </sheetView>
  </sheetViews>
  <sheetFormatPr defaultColWidth="8.85546875" defaultRowHeight="14.45"/>
  <cols>
    <col min="2" max="2" width="23.42578125" customWidth="1"/>
    <col min="3" max="3" width="22.28515625" customWidth="1"/>
    <col min="4" max="7" width="18.85546875" customWidth="1"/>
    <col min="8" max="8" width="20.5703125" customWidth="1"/>
    <col min="9" max="9" width="16.42578125" customWidth="1"/>
    <col min="10" max="10" width="16.5703125" customWidth="1"/>
    <col min="11" max="14" width="18.42578125" customWidth="1"/>
    <col min="15" max="15" width="20" customWidth="1"/>
    <col min="16" max="16" width="11.140625" bestFit="1" customWidth="1"/>
    <col min="17" max="17" width="20.42578125" customWidth="1"/>
    <col min="18" max="21" width="17.42578125" customWidth="1"/>
    <col min="22" max="22" width="16.85546875" customWidth="1"/>
    <col min="23" max="23" width="11.140625" bestFit="1" customWidth="1"/>
    <col min="24" max="28" width="18.42578125" customWidth="1"/>
    <col min="29" max="29" width="16.42578125" customWidth="1"/>
    <col min="30" max="30" width="11.140625" bestFit="1" customWidth="1"/>
  </cols>
  <sheetData>
    <row r="1" spans="1:30" ht="21">
      <c r="A1" s="205" t="s">
        <v>246</v>
      </c>
      <c r="B1" s="205"/>
      <c r="C1" s="205"/>
      <c r="D1" s="205"/>
      <c r="E1" s="205"/>
      <c r="F1" s="205"/>
      <c r="G1" s="205"/>
      <c r="H1" s="205"/>
      <c r="I1" s="4"/>
      <c r="J1" s="4"/>
      <c r="K1" s="4"/>
    </row>
    <row r="2" spans="1:30" ht="15">
      <c r="A2" s="209"/>
      <c r="B2" s="209"/>
      <c r="C2" s="210" t="s">
        <v>142</v>
      </c>
      <c r="D2" s="210"/>
      <c r="E2" s="210"/>
      <c r="F2" s="210"/>
      <c r="G2" s="210"/>
      <c r="H2" s="210"/>
      <c r="I2" s="35"/>
      <c r="J2" s="210" t="s">
        <v>143</v>
      </c>
      <c r="K2" s="210"/>
      <c r="L2" s="210"/>
      <c r="M2" s="210"/>
      <c r="N2" s="210"/>
      <c r="O2" s="210"/>
      <c r="P2" s="35"/>
      <c r="Q2" s="210" t="s">
        <v>144</v>
      </c>
      <c r="R2" s="210"/>
      <c r="S2" s="210"/>
      <c r="T2" s="210"/>
      <c r="U2" s="210"/>
      <c r="V2" s="210"/>
      <c r="W2" s="35"/>
      <c r="X2" s="210" t="s">
        <v>145</v>
      </c>
      <c r="Y2" s="210"/>
      <c r="Z2" s="210"/>
      <c r="AA2" s="210"/>
      <c r="AB2" s="210"/>
      <c r="AC2" s="210"/>
      <c r="AD2" s="35"/>
    </row>
    <row r="3" spans="1:30" ht="14.45" customHeight="1">
      <c r="A3" s="209"/>
      <c r="B3" s="209"/>
      <c r="C3" s="210" t="s">
        <v>146</v>
      </c>
      <c r="D3" s="210"/>
      <c r="E3" s="210"/>
      <c r="F3" s="210"/>
      <c r="G3" s="210"/>
      <c r="H3" s="210"/>
      <c r="I3" s="35"/>
      <c r="J3" s="210" t="s">
        <v>147</v>
      </c>
      <c r="K3" s="210"/>
      <c r="L3" s="210"/>
      <c r="M3" s="210"/>
      <c r="N3" s="210"/>
      <c r="O3" s="210"/>
      <c r="P3" s="35"/>
      <c r="Q3" s="210" t="s">
        <v>148</v>
      </c>
      <c r="R3" s="210"/>
      <c r="S3" s="210"/>
      <c r="T3" s="210"/>
      <c r="U3" s="210"/>
      <c r="V3" s="210"/>
      <c r="W3" s="35"/>
      <c r="X3" s="210" t="s">
        <v>149</v>
      </c>
      <c r="Y3" s="210"/>
      <c r="Z3" s="210"/>
      <c r="AA3" s="210"/>
      <c r="AB3" s="210"/>
      <c r="AC3" s="210"/>
      <c r="AD3" s="35"/>
    </row>
    <row r="4" spans="1:30" ht="15">
      <c r="A4" s="35" t="s">
        <v>141</v>
      </c>
      <c r="B4" s="34"/>
      <c r="C4" s="36">
        <v>1</v>
      </c>
      <c r="D4" s="36">
        <v>2</v>
      </c>
      <c r="E4" s="36">
        <v>3</v>
      </c>
      <c r="F4" s="36">
        <v>4</v>
      </c>
      <c r="G4" s="36">
        <v>5</v>
      </c>
      <c r="H4" s="36">
        <v>6</v>
      </c>
      <c r="I4" s="35" t="s">
        <v>38</v>
      </c>
      <c r="J4" s="36">
        <v>1</v>
      </c>
      <c r="K4" s="36">
        <v>2</v>
      </c>
      <c r="L4" s="36">
        <v>3</v>
      </c>
      <c r="M4" s="36">
        <v>4</v>
      </c>
      <c r="N4" s="36">
        <v>5</v>
      </c>
      <c r="O4" s="36">
        <v>6</v>
      </c>
      <c r="P4" s="35" t="s">
        <v>38</v>
      </c>
      <c r="Q4" s="36">
        <v>1</v>
      </c>
      <c r="R4" s="36">
        <v>2</v>
      </c>
      <c r="S4" s="36">
        <v>3</v>
      </c>
      <c r="T4" s="36">
        <v>4</v>
      </c>
      <c r="U4" s="36">
        <v>5</v>
      </c>
      <c r="V4" s="36">
        <v>6</v>
      </c>
      <c r="W4" s="35" t="s">
        <v>38</v>
      </c>
      <c r="X4" s="36">
        <v>1</v>
      </c>
      <c r="Y4" s="36">
        <v>2</v>
      </c>
      <c r="Z4" s="36">
        <v>3</v>
      </c>
      <c r="AA4" s="36">
        <v>4</v>
      </c>
      <c r="AB4" s="36">
        <v>5</v>
      </c>
      <c r="AC4" s="36">
        <v>6</v>
      </c>
      <c r="AD4" s="35" t="s">
        <v>38</v>
      </c>
    </row>
    <row r="5" spans="1:30">
      <c r="A5" s="211">
        <v>2020</v>
      </c>
      <c r="B5" s="211"/>
      <c r="C5" cm="1">
        <f t="array" ref="C5">'Frequency Projections'!C4*INDEX('Severity Projections - AC'!$C71:$H71,'Sum of Property Damage - AC'!C$4)</f>
        <v>27833451.3042235</v>
      </c>
      <c r="D5" cm="1">
        <f t="array" ref="D5">'Frequency Projections'!D4*INDEX('Severity Projections - AC'!$C71:$H71,'Sum of Property Damage - AC'!D$4)</f>
        <v>34603034.835642211</v>
      </c>
      <c r="E5" cm="1">
        <f t="array" ref="E5">'Frequency Projections'!E4*INDEX('Severity Projections - AC'!$C71:$H71,'Sum of Property Damage - AC'!E$4)</f>
        <v>16964602.016986962</v>
      </c>
      <c r="F5" cm="1">
        <f t="array" ref="F5">'Frequency Projections'!F4*INDEX('Severity Projections - AC'!$C71:$H71,'Sum of Property Damage - AC'!F$4)</f>
        <v>12199467.611753209</v>
      </c>
      <c r="G5" cm="1">
        <f t="array" ref="G5">'Frequency Projections'!G4*INDEX('Severity Projections - AC'!$C71:$H71,'Sum of Property Damage - AC'!G$4)</f>
        <v>11301897.16052011</v>
      </c>
      <c r="H5" cm="1">
        <f t="array" ref="H5">'Frequency Projections'!H4*INDEX('Severity Projections - AC'!$C71:$H71,'Sum of Property Damage - AC'!H$4)</f>
        <v>5302232.4548645243</v>
      </c>
      <c r="I5">
        <f>SUM(C5:H5)</f>
        <v>108204685.38399053</v>
      </c>
      <c r="J5" cm="1">
        <f t="array" ref="J5">'Frequency Projections'!J4*INDEX('Severity Projections - AC'!$C71:$H71,'Sum of Property Damage - AC'!J$4)</f>
        <v>27833451.3042235</v>
      </c>
      <c r="K5" cm="1">
        <f t="array" ref="K5">'Frequency Projections'!K4*INDEX('Severity Projections - AC'!$C71:$H71,'Sum of Property Damage - AC'!K$4)</f>
        <v>34603034.835642211</v>
      </c>
      <c r="L5" cm="1">
        <f t="array" ref="L5">'Frequency Projections'!L4*INDEX('Severity Projections - AC'!$C71:$H71,'Sum of Property Damage - AC'!L$4)</f>
        <v>16964602.016986962</v>
      </c>
      <c r="M5" cm="1">
        <f t="array" ref="M5">'Frequency Projections'!M4*INDEX('Severity Projections - AC'!$C71:$H71,'Sum of Property Damage - AC'!M$4)</f>
        <v>12199467.611753209</v>
      </c>
      <c r="N5" cm="1">
        <f t="array" ref="N5">'Frequency Projections'!N4*INDEX('Severity Projections - AC'!$C71:$H71,'Sum of Property Damage - AC'!N$4)</f>
        <v>11301897.16052011</v>
      </c>
      <c r="O5" cm="1">
        <f t="array" ref="O5">'Frequency Projections'!O4*INDEX('Severity Projections - AC'!$C71:$H71,'Sum of Property Damage - AC'!O$4)</f>
        <v>5302232.4548645243</v>
      </c>
      <c r="P5">
        <f>SUM(J5:O5)</f>
        <v>108204685.38399053</v>
      </c>
      <c r="Q5" cm="1">
        <f t="array" ref="Q5">'Frequency Projections'!Q4*INDEX('Severity Projections - AC'!$C71:$H71,'Sum of Property Damage - AC'!Q$4)</f>
        <v>27833451.3042235</v>
      </c>
      <c r="R5" cm="1">
        <f t="array" ref="R5">'Frequency Projections'!R4*INDEX('Severity Projections - AC'!$C71:$H71,'Sum of Property Damage - AC'!R$4)</f>
        <v>34603034.835642211</v>
      </c>
      <c r="S5" cm="1">
        <f t="array" ref="S5">'Frequency Projections'!S4*INDEX('Severity Projections - AC'!$C71:$H71,'Sum of Property Damage - AC'!S$4)</f>
        <v>16964602.016986962</v>
      </c>
      <c r="T5" cm="1">
        <f t="array" ref="T5">'Frequency Projections'!T4*INDEX('Severity Projections - AC'!$C71:$H71,'Sum of Property Damage - AC'!T$4)</f>
        <v>12199467.611753209</v>
      </c>
      <c r="U5" cm="1">
        <f t="array" ref="U5">'Frequency Projections'!U4*INDEX('Severity Projections - AC'!$C71:$H71,'Sum of Property Damage - AC'!U$4)</f>
        <v>11301897.16052011</v>
      </c>
      <c r="V5" cm="1">
        <f t="array" ref="V5">'Frequency Projections'!V4*INDEX('Severity Projections - AC'!$C71:$H71,'Sum of Property Damage - AC'!V$4)</f>
        <v>5302232.4548645243</v>
      </c>
      <c r="W5">
        <f>SUM(Q5:V5)</f>
        <v>108204685.38399053</v>
      </c>
      <c r="X5" cm="1">
        <f t="array" ref="X5">'Frequency Projections'!X4*INDEX('Severity Projections - AC'!$C71:$H71,'Sum of Property Damage - AC'!X$4)</f>
        <v>27833451.3042235</v>
      </c>
      <c r="Y5" cm="1">
        <f t="array" ref="Y5">'Frequency Projections'!Y4*INDEX('Severity Projections - AC'!$C71:$H71,'Sum of Property Damage - AC'!Y$4)</f>
        <v>34603034.835642211</v>
      </c>
      <c r="Z5" cm="1">
        <f t="array" ref="Z5">'Frequency Projections'!Z4*INDEX('Severity Projections - AC'!$C71:$H71,'Sum of Property Damage - AC'!Z$4)</f>
        <v>16964602.016986962</v>
      </c>
      <c r="AA5" cm="1">
        <f t="array" ref="AA5">'Frequency Projections'!AA4*INDEX('Severity Projections - AC'!$C71:$H71,'Sum of Property Damage - AC'!AA$4)</f>
        <v>12199467.611753209</v>
      </c>
      <c r="AB5" cm="1">
        <f t="array" ref="AB5">'Frequency Projections'!AB4*INDEX('Severity Projections - AC'!$C71:$H71,'Sum of Property Damage - AC'!AB$4)</f>
        <v>11301897.16052011</v>
      </c>
      <c r="AC5" cm="1">
        <f t="array" ref="AC5">'Frequency Projections'!AC4*INDEX('Severity Projections - AC'!$C71:$H71,'Sum of Property Damage - AC'!AC$4)</f>
        <v>5302232.4548645243</v>
      </c>
      <c r="AD5">
        <f>SUM(X5:AC5)</f>
        <v>108204685.38399053</v>
      </c>
    </row>
    <row r="6" spans="1:30">
      <c r="A6" s="211">
        <v>2021</v>
      </c>
      <c r="B6" s="211"/>
      <c r="C6" cm="1">
        <f t="array" ref="C6">'Frequency Projections'!C5*INDEX('Severity Projections - AC'!$C72:$H72,'Sum of Property Damage - AC'!C$4)</f>
        <v>28543971.90754915</v>
      </c>
      <c r="D6" cm="1">
        <f t="array" ref="D6">'Frequency Projections'!D5*INDEX('Severity Projections - AC'!$C72:$H72,'Sum of Property Damage - AC'!D$4)</f>
        <v>35630395.863445468</v>
      </c>
      <c r="E6" cm="1">
        <f t="array" ref="E6">'Frequency Projections'!E5*INDEX('Severity Projections - AC'!$C72:$H72,'Sum of Property Damage - AC'!E$4)</f>
        <v>17328297.675757851</v>
      </c>
      <c r="F6" cm="1">
        <f t="array" ref="F6">'Frequency Projections'!F5*INDEX('Severity Projections - AC'!$C72:$H72,'Sum of Property Damage - AC'!F$4)</f>
        <v>12433211.94508861</v>
      </c>
      <c r="G6" cm="1">
        <f t="array" ref="G6">'Frequency Projections'!G5*INDEX('Severity Projections - AC'!$C72:$H72,'Sum of Property Damage - AC'!G$4)</f>
        <v>11521928.748117253</v>
      </c>
      <c r="H6" cm="1">
        <f t="array" ref="H6">'Frequency Projections'!H5*INDEX('Severity Projections - AC'!$C72:$H72,'Sum of Property Damage - AC'!H$4)</f>
        <v>5410028.5519271456</v>
      </c>
      <c r="I6">
        <f t="shared" ref="I6:I55" si="0">SUM(C6:H6)</f>
        <v>110867834.69188549</v>
      </c>
      <c r="J6" cm="1">
        <f t="array" ref="J6">'Frequency Projections'!J5*INDEX('Severity Projections - AC'!$C72:$H72,'Sum of Property Damage - AC'!J$4)</f>
        <v>28543971.90754915</v>
      </c>
      <c r="K6" cm="1">
        <f t="array" ref="K6">'Frequency Projections'!K5*INDEX('Severity Projections - AC'!$C72:$H72,'Sum of Property Damage - AC'!K$4)</f>
        <v>35630395.863445468</v>
      </c>
      <c r="L6" cm="1">
        <f t="array" ref="L6">'Frequency Projections'!L5*INDEX('Severity Projections - AC'!$C72:$H72,'Sum of Property Damage - AC'!L$4)</f>
        <v>17328297.675757851</v>
      </c>
      <c r="M6" cm="1">
        <f t="array" ref="M6">'Frequency Projections'!M5*INDEX('Severity Projections - AC'!$C72:$H72,'Sum of Property Damage - AC'!M$4)</f>
        <v>12433211.94508861</v>
      </c>
      <c r="N6" cm="1">
        <f t="array" ref="N6">'Frequency Projections'!N5*INDEX('Severity Projections - AC'!$C72:$H72,'Sum of Property Damage - AC'!N$4)</f>
        <v>11521928.748117253</v>
      </c>
      <c r="O6" cm="1">
        <f t="array" ref="O6">'Frequency Projections'!O5*INDEX('Severity Projections - AC'!$C72:$H72,'Sum of Property Damage - AC'!O$4)</f>
        <v>5410028.5519271456</v>
      </c>
      <c r="P6">
        <f t="shared" ref="P6:P55" si="1">SUM(J6:O6)</f>
        <v>110867834.69188549</v>
      </c>
      <c r="Q6" cm="1">
        <f t="array" ref="Q6">'Frequency Projections'!Q5*INDEX('Severity Projections - AC'!$C72:$H72,'Sum of Property Damage - AC'!Q$4)</f>
        <v>28543971.90754915</v>
      </c>
      <c r="R6" cm="1">
        <f t="array" ref="R6">'Frequency Projections'!R5*INDEX('Severity Projections - AC'!$C72:$H72,'Sum of Property Damage - AC'!R$4)</f>
        <v>35630395.863445468</v>
      </c>
      <c r="S6" cm="1">
        <f t="array" ref="S6">'Frequency Projections'!S5*INDEX('Severity Projections - AC'!$C72:$H72,'Sum of Property Damage - AC'!S$4)</f>
        <v>17328297.675757851</v>
      </c>
      <c r="T6" cm="1">
        <f t="array" ref="T6">'Frequency Projections'!T5*INDEX('Severity Projections - AC'!$C72:$H72,'Sum of Property Damage - AC'!T$4)</f>
        <v>12433211.94508861</v>
      </c>
      <c r="U6" cm="1">
        <f t="array" ref="U6">'Frequency Projections'!U5*INDEX('Severity Projections - AC'!$C72:$H72,'Sum of Property Damage - AC'!U$4)</f>
        <v>11521928.748117253</v>
      </c>
      <c r="V6" cm="1">
        <f t="array" ref="V6">'Frequency Projections'!V5*INDEX('Severity Projections - AC'!$C72:$H72,'Sum of Property Damage - AC'!V$4)</f>
        <v>5410028.5519271456</v>
      </c>
      <c r="W6">
        <f t="shared" ref="W6:W55" si="2">SUM(Q6:V6)</f>
        <v>110867834.69188549</v>
      </c>
      <c r="X6" cm="1">
        <f t="array" ref="X6">'Frequency Projections'!X5*INDEX('Severity Projections - AC'!$C72:$H72,'Sum of Property Damage - AC'!X$4)</f>
        <v>28543971.90754915</v>
      </c>
      <c r="Y6" cm="1">
        <f t="array" ref="Y6">'Frequency Projections'!Y5*INDEX('Severity Projections - AC'!$C72:$H72,'Sum of Property Damage - AC'!Y$4)</f>
        <v>35630395.863445468</v>
      </c>
      <c r="Z6" cm="1">
        <f t="array" ref="Z6">'Frequency Projections'!Z5*INDEX('Severity Projections - AC'!$C72:$H72,'Sum of Property Damage - AC'!Z$4)</f>
        <v>17328297.675757851</v>
      </c>
      <c r="AA6" cm="1">
        <f t="array" ref="AA6">'Frequency Projections'!AA5*INDEX('Severity Projections - AC'!$C72:$H72,'Sum of Property Damage - AC'!AA$4)</f>
        <v>12433211.94508861</v>
      </c>
      <c r="AB6" cm="1">
        <f t="array" ref="AB6">'Frequency Projections'!AB5*INDEX('Severity Projections - AC'!$C72:$H72,'Sum of Property Damage - AC'!AB$4)</f>
        <v>11521928.748117253</v>
      </c>
      <c r="AC6" cm="1">
        <f t="array" ref="AC6">'Frequency Projections'!AC5*INDEX('Severity Projections - AC'!$C72:$H72,'Sum of Property Damage - AC'!AC$4)</f>
        <v>5410028.5519271456</v>
      </c>
      <c r="AD6">
        <f t="shared" ref="AD6:AD55" si="3">SUM(X6:AC6)</f>
        <v>110867834.69188549</v>
      </c>
    </row>
    <row r="7" spans="1:30">
      <c r="A7" s="211">
        <v>2022</v>
      </c>
      <c r="B7" s="211"/>
      <c r="C7" cm="1">
        <f t="array" ref="C7">'Frequency Projections'!C6*INDEX('Severity Projections - AC'!$C73:$H73,'Sum of Property Damage - AC'!C$4)</f>
        <v>29060484.168518882</v>
      </c>
      <c r="D7" cm="1">
        <f t="array" ref="D7">'Frequency Projections'!D6*INDEX('Severity Projections - AC'!$C73:$H73,'Sum of Property Damage - AC'!D$4)</f>
        <v>36265263.743186571</v>
      </c>
      <c r="E7" cm="1">
        <f t="array" ref="E7">'Frequency Projections'!E6*INDEX('Severity Projections - AC'!$C73:$H73,'Sum of Property Damage - AC'!E$4)</f>
        <v>17670508.31224785</v>
      </c>
      <c r="F7" cm="1">
        <f t="array" ref="F7">'Frequency Projections'!F6*INDEX('Severity Projections - AC'!$C73:$H73,'Sum of Property Damage - AC'!F$4)</f>
        <v>12706004.780814592</v>
      </c>
      <c r="G7" cm="1">
        <f t="array" ref="G7">'Frequency Projections'!G6*INDEX('Severity Projections - AC'!$C73:$H73,'Sum of Property Damage - AC'!G$4)</f>
        <v>11757112.766318707</v>
      </c>
      <c r="H7" cm="1">
        <f t="array" ref="H7">'Frequency Projections'!H6*INDEX('Severity Projections - AC'!$C73:$H73,'Sum of Property Damage - AC'!H$4)</f>
        <v>5529146.0888437172</v>
      </c>
      <c r="I7">
        <f t="shared" si="0"/>
        <v>112988519.85993032</v>
      </c>
      <c r="J7" cm="1">
        <f t="array" ref="J7">'Frequency Projections'!J6*INDEX('Severity Projections - AC'!$C73:$H73,'Sum of Property Damage - AC'!J$4)</f>
        <v>29060484.168518882</v>
      </c>
      <c r="K7" cm="1">
        <f t="array" ref="K7">'Frequency Projections'!K6*INDEX('Severity Projections - AC'!$C73:$H73,'Sum of Property Damage - AC'!K$4)</f>
        <v>36265263.743186571</v>
      </c>
      <c r="L7" cm="1">
        <f t="array" ref="L7">'Frequency Projections'!L6*INDEX('Severity Projections - AC'!$C73:$H73,'Sum of Property Damage - AC'!L$4)</f>
        <v>17670508.31224785</v>
      </c>
      <c r="M7" cm="1">
        <f t="array" ref="M7">'Frequency Projections'!M6*INDEX('Severity Projections - AC'!$C73:$H73,'Sum of Property Damage - AC'!M$4)</f>
        <v>12706004.780814592</v>
      </c>
      <c r="N7" cm="1">
        <f t="array" ref="N7">'Frequency Projections'!N6*INDEX('Severity Projections - AC'!$C73:$H73,'Sum of Property Damage - AC'!N$4)</f>
        <v>11757112.766318707</v>
      </c>
      <c r="O7" cm="1">
        <f t="array" ref="O7">'Frequency Projections'!O6*INDEX('Severity Projections - AC'!$C73:$H73,'Sum of Property Damage - AC'!O$4)</f>
        <v>5529146.0888437172</v>
      </c>
      <c r="P7">
        <f t="shared" si="1"/>
        <v>112988519.85993032</v>
      </c>
      <c r="Q7" cm="1">
        <f t="array" ref="Q7">'Frequency Projections'!Q6*INDEX('Severity Projections - AC'!$C73:$H73,'Sum of Property Damage - AC'!Q$4)</f>
        <v>29060484.168518882</v>
      </c>
      <c r="R7" cm="1">
        <f t="array" ref="R7">'Frequency Projections'!R6*INDEX('Severity Projections - AC'!$C73:$H73,'Sum of Property Damage - AC'!R$4)</f>
        <v>36265263.743186571</v>
      </c>
      <c r="S7" cm="1">
        <f t="array" ref="S7">'Frequency Projections'!S6*INDEX('Severity Projections - AC'!$C73:$H73,'Sum of Property Damage - AC'!S$4)</f>
        <v>17670508.31224785</v>
      </c>
      <c r="T7" cm="1">
        <f t="array" ref="T7">'Frequency Projections'!T6*INDEX('Severity Projections - AC'!$C73:$H73,'Sum of Property Damage - AC'!T$4)</f>
        <v>12706004.780814592</v>
      </c>
      <c r="U7" cm="1">
        <f t="array" ref="U7">'Frequency Projections'!U6*INDEX('Severity Projections - AC'!$C73:$H73,'Sum of Property Damage - AC'!U$4)</f>
        <v>11757112.766318707</v>
      </c>
      <c r="V7" cm="1">
        <f t="array" ref="V7">'Frequency Projections'!V6*INDEX('Severity Projections - AC'!$C73:$H73,'Sum of Property Damage - AC'!V$4)</f>
        <v>5529146.0888437172</v>
      </c>
      <c r="W7">
        <f t="shared" si="2"/>
        <v>112988519.85993032</v>
      </c>
      <c r="X7" cm="1">
        <f t="array" ref="X7">'Frequency Projections'!X6*INDEX('Severity Projections - AC'!$C73:$H73,'Sum of Property Damage - AC'!X$4)</f>
        <v>29060484.168518882</v>
      </c>
      <c r="Y7" cm="1">
        <f t="array" ref="Y7">'Frequency Projections'!Y6*INDEX('Severity Projections - AC'!$C73:$H73,'Sum of Property Damage - AC'!Y$4)</f>
        <v>36265263.743186571</v>
      </c>
      <c r="Z7" cm="1">
        <f t="array" ref="Z7">'Frequency Projections'!Z6*INDEX('Severity Projections - AC'!$C73:$H73,'Sum of Property Damage - AC'!Z$4)</f>
        <v>17670508.31224785</v>
      </c>
      <c r="AA7" cm="1">
        <f t="array" ref="AA7">'Frequency Projections'!AA6*INDEX('Severity Projections - AC'!$C73:$H73,'Sum of Property Damage - AC'!AA$4)</f>
        <v>12706004.780814592</v>
      </c>
      <c r="AB7" cm="1">
        <f t="array" ref="AB7">'Frequency Projections'!AB6*INDEX('Severity Projections - AC'!$C73:$H73,'Sum of Property Damage - AC'!AB$4)</f>
        <v>11757112.766318707</v>
      </c>
      <c r="AC7" cm="1">
        <f t="array" ref="AC7">'Frequency Projections'!AC6*INDEX('Severity Projections - AC'!$C73:$H73,'Sum of Property Damage - AC'!AC$4)</f>
        <v>5529146.0888437172</v>
      </c>
      <c r="AD7">
        <f t="shared" si="3"/>
        <v>112988519.85993032</v>
      </c>
    </row>
    <row r="8" spans="1:30">
      <c r="A8" s="211">
        <v>2023</v>
      </c>
      <c r="B8" s="211"/>
      <c r="C8" cm="1">
        <f t="array" ref="C8">'Frequency Projections'!C7*INDEX('Severity Projections - AC'!$C74:$H74,'Sum of Property Damage - AC'!C$4)</f>
        <v>29586593.119473401</v>
      </c>
      <c r="D8" cm="1">
        <f t="array" ref="D8">'Frequency Projections'!D7*INDEX('Severity Projections - AC'!$C74:$H74,'Sum of Property Damage - AC'!D$4)</f>
        <v>36912153.217785582</v>
      </c>
      <c r="E8" cm="1">
        <f t="array" ref="E8">'Frequency Projections'!E7*INDEX('Severity Projections - AC'!$C74:$H74,'Sum of Property Damage - AC'!E$4)</f>
        <v>18019382.65733014</v>
      </c>
      <c r="F8" cm="1">
        <f t="array" ref="F8">'Frequency Projections'!F7*INDEX('Severity Projections - AC'!$C74:$H74,'Sum of Property Damage - AC'!F$4)</f>
        <v>12984611.320810936</v>
      </c>
      <c r="G8" cm="1">
        <f t="array" ref="G8">'Frequency Projections'!G7*INDEX('Severity Projections - AC'!$C74:$H74,'Sum of Property Damage - AC'!G$4)</f>
        <v>11996996.465330774</v>
      </c>
      <c r="H8" cm="1">
        <f t="array" ref="H8">'Frequency Projections'!H7*INDEX('Severity Projections - AC'!$C74:$H74,'Sum of Property Damage - AC'!H$4)</f>
        <v>5650792.0267575076</v>
      </c>
      <c r="I8">
        <f t="shared" si="0"/>
        <v>115150528.80748835</v>
      </c>
      <c r="J8" cm="1">
        <f t="array" ref="J8">'Frequency Projections'!J7*INDEX('Severity Projections - AC'!$C74:$H74,'Sum of Property Damage - AC'!J$4)</f>
        <v>29586593.119473401</v>
      </c>
      <c r="K8" cm="1">
        <f t="array" ref="K8">'Frequency Projections'!K7*INDEX('Severity Projections - AC'!$C74:$H74,'Sum of Property Damage - AC'!K$4)</f>
        <v>36912153.217785582</v>
      </c>
      <c r="L8" cm="1">
        <f t="array" ref="L8">'Frequency Projections'!L7*INDEX('Severity Projections - AC'!$C74:$H74,'Sum of Property Damage - AC'!L$4)</f>
        <v>18019382.65733014</v>
      </c>
      <c r="M8" cm="1">
        <f t="array" ref="M8">'Frequency Projections'!M7*INDEX('Severity Projections - AC'!$C74:$H74,'Sum of Property Damage - AC'!M$4)</f>
        <v>12984611.320810936</v>
      </c>
      <c r="N8" cm="1">
        <f t="array" ref="N8">'Frequency Projections'!N7*INDEX('Severity Projections - AC'!$C74:$H74,'Sum of Property Damage - AC'!N$4)</f>
        <v>11996996.465330774</v>
      </c>
      <c r="O8" cm="1">
        <f t="array" ref="O8">'Frequency Projections'!O7*INDEX('Severity Projections - AC'!$C74:$H74,'Sum of Property Damage - AC'!O$4)</f>
        <v>5650792.0267575076</v>
      </c>
      <c r="P8">
        <f t="shared" si="1"/>
        <v>115150528.80748835</v>
      </c>
      <c r="Q8" cm="1">
        <f t="array" ref="Q8">'Frequency Projections'!Q7*INDEX('Severity Projections - AC'!$C74:$H74,'Sum of Property Damage - AC'!Q$4)</f>
        <v>29586593.119473401</v>
      </c>
      <c r="R8" cm="1">
        <f t="array" ref="R8">'Frequency Projections'!R7*INDEX('Severity Projections - AC'!$C74:$H74,'Sum of Property Damage - AC'!R$4)</f>
        <v>36912153.217785582</v>
      </c>
      <c r="S8" cm="1">
        <f t="array" ref="S8">'Frequency Projections'!S7*INDEX('Severity Projections - AC'!$C74:$H74,'Sum of Property Damage - AC'!S$4)</f>
        <v>18019382.65733014</v>
      </c>
      <c r="T8" cm="1">
        <f t="array" ref="T8">'Frequency Projections'!T7*INDEX('Severity Projections - AC'!$C74:$H74,'Sum of Property Damage - AC'!T$4)</f>
        <v>12984611.320810936</v>
      </c>
      <c r="U8" cm="1">
        <f t="array" ref="U8">'Frequency Projections'!U7*INDEX('Severity Projections - AC'!$C74:$H74,'Sum of Property Damage - AC'!U$4)</f>
        <v>11996996.465330774</v>
      </c>
      <c r="V8" cm="1">
        <f t="array" ref="V8">'Frequency Projections'!V7*INDEX('Severity Projections - AC'!$C74:$H74,'Sum of Property Damage - AC'!V$4)</f>
        <v>5650792.0267575076</v>
      </c>
      <c r="W8">
        <f t="shared" si="2"/>
        <v>115150528.80748835</v>
      </c>
      <c r="X8" cm="1">
        <f t="array" ref="X8">'Frequency Projections'!X7*INDEX('Severity Projections - AC'!$C74:$H74,'Sum of Property Damage - AC'!X$4)</f>
        <v>29586593.119473401</v>
      </c>
      <c r="Y8" cm="1">
        <f t="array" ref="Y8">'Frequency Projections'!Y7*INDEX('Severity Projections - AC'!$C74:$H74,'Sum of Property Damage - AC'!Y$4)</f>
        <v>36912153.217785582</v>
      </c>
      <c r="Z8" cm="1">
        <f t="array" ref="Z8">'Frequency Projections'!Z7*INDEX('Severity Projections - AC'!$C74:$H74,'Sum of Property Damage - AC'!Z$4)</f>
        <v>18019382.65733014</v>
      </c>
      <c r="AA8" cm="1">
        <f t="array" ref="AA8">'Frequency Projections'!AA7*INDEX('Severity Projections - AC'!$C74:$H74,'Sum of Property Damage - AC'!AA$4)</f>
        <v>12984611.320810936</v>
      </c>
      <c r="AB8" cm="1">
        <f t="array" ref="AB8">'Frequency Projections'!AB7*INDEX('Severity Projections - AC'!$C74:$H74,'Sum of Property Damage - AC'!AB$4)</f>
        <v>11996996.465330774</v>
      </c>
      <c r="AC8" cm="1">
        <f t="array" ref="AC8">'Frequency Projections'!AC7*INDEX('Severity Projections - AC'!$C74:$H74,'Sum of Property Damage - AC'!AC$4)</f>
        <v>5650792.0267575076</v>
      </c>
      <c r="AD8">
        <f t="shared" si="3"/>
        <v>115150528.80748835</v>
      </c>
    </row>
    <row r="9" spans="1:30">
      <c r="A9" s="211">
        <v>2024</v>
      </c>
      <c r="B9" s="211"/>
      <c r="C9" cm="1">
        <f t="array" ref="C9">'Frequency Projections'!C8*INDEX('Severity Projections - AC'!$C75:$H75,'Sum of Property Damage - AC'!C$4)</f>
        <v>30122481.039864972</v>
      </c>
      <c r="D9" cm="1">
        <f t="array" ref="D9">'Frequency Projections'!D8*INDEX('Severity Projections - AC'!$C75:$H75,'Sum of Property Damage - AC'!D$4)</f>
        <v>37571298.634397238</v>
      </c>
      <c r="E9" cm="1">
        <f t="array" ref="E9">'Frequency Projections'!E8*INDEX('Severity Projections - AC'!$C75:$H75,'Sum of Property Damage - AC'!E$4)</f>
        <v>18375050.113234431</v>
      </c>
      <c r="F9" cm="1">
        <f t="array" ref="F9">'Frequency Projections'!F8*INDEX('Severity Projections - AC'!$C75:$H75,'Sum of Property Damage - AC'!F$4)</f>
        <v>13269153.191152841</v>
      </c>
      <c r="G9" cm="1">
        <f t="array" ref="G9">'Frequency Projections'!G8*INDEX('Severity Projections - AC'!$C75:$H75,'Sum of Property Damage - AC'!G$4)</f>
        <v>12241673.236463066</v>
      </c>
      <c r="H9" cm="1">
        <f t="array" ref="H9">'Frequency Projections'!H8*INDEX('Severity Projections - AC'!$C75:$H75,'Sum of Property Damage - AC'!H$4)</f>
        <v>5775018.8718014583</v>
      </c>
      <c r="I9">
        <f t="shared" si="0"/>
        <v>117354675.086914</v>
      </c>
      <c r="J9" cm="1">
        <f t="array" ref="J9">'Frequency Projections'!J8*INDEX('Severity Projections - AC'!$C75:$H75,'Sum of Property Damage - AC'!J$4)</f>
        <v>30122481.039864972</v>
      </c>
      <c r="K9" cm="1">
        <f t="array" ref="K9">'Frequency Projections'!K8*INDEX('Severity Projections - AC'!$C75:$H75,'Sum of Property Damage - AC'!K$4)</f>
        <v>37571298.634397238</v>
      </c>
      <c r="L9" cm="1">
        <f t="array" ref="L9">'Frequency Projections'!L8*INDEX('Severity Projections - AC'!$C75:$H75,'Sum of Property Damage - AC'!L$4)</f>
        <v>18375050.113234431</v>
      </c>
      <c r="M9" cm="1">
        <f t="array" ref="M9">'Frequency Projections'!M8*INDEX('Severity Projections - AC'!$C75:$H75,'Sum of Property Damage - AC'!M$4)</f>
        <v>13269153.191152841</v>
      </c>
      <c r="N9" cm="1">
        <f t="array" ref="N9">'Frequency Projections'!N8*INDEX('Severity Projections - AC'!$C75:$H75,'Sum of Property Damage - AC'!N$4)</f>
        <v>12241673.236463066</v>
      </c>
      <c r="O9" cm="1">
        <f t="array" ref="O9">'Frequency Projections'!O8*INDEX('Severity Projections - AC'!$C75:$H75,'Sum of Property Damage - AC'!O$4)</f>
        <v>5775018.8718014583</v>
      </c>
      <c r="P9">
        <f t="shared" si="1"/>
        <v>117354675.086914</v>
      </c>
      <c r="Q9" cm="1">
        <f t="array" ref="Q9">'Frequency Projections'!Q8*INDEX('Severity Projections - AC'!$C75:$H75,'Sum of Property Damage - AC'!Q$4)</f>
        <v>30122481.039864972</v>
      </c>
      <c r="R9" cm="1">
        <f t="array" ref="R9">'Frequency Projections'!R8*INDEX('Severity Projections - AC'!$C75:$H75,'Sum of Property Damage - AC'!R$4)</f>
        <v>37571298.634397238</v>
      </c>
      <c r="S9" cm="1">
        <f t="array" ref="S9">'Frequency Projections'!S8*INDEX('Severity Projections - AC'!$C75:$H75,'Sum of Property Damage - AC'!S$4)</f>
        <v>18375050.113234431</v>
      </c>
      <c r="T9" cm="1">
        <f t="array" ref="T9">'Frequency Projections'!T8*INDEX('Severity Projections - AC'!$C75:$H75,'Sum of Property Damage - AC'!T$4)</f>
        <v>13269153.191152841</v>
      </c>
      <c r="U9" cm="1">
        <f t="array" ref="U9">'Frequency Projections'!U8*INDEX('Severity Projections - AC'!$C75:$H75,'Sum of Property Damage - AC'!U$4)</f>
        <v>12241673.236463066</v>
      </c>
      <c r="V9" cm="1">
        <f t="array" ref="V9">'Frequency Projections'!V8*INDEX('Severity Projections - AC'!$C75:$H75,'Sum of Property Damage - AC'!V$4)</f>
        <v>5775018.8718014583</v>
      </c>
      <c r="W9">
        <f t="shared" si="2"/>
        <v>117354675.086914</v>
      </c>
      <c r="X9" cm="1">
        <f t="array" ref="X9">'Frequency Projections'!X8*INDEX('Severity Projections - AC'!$C75:$H75,'Sum of Property Damage - AC'!X$4)</f>
        <v>30122481.039864972</v>
      </c>
      <c r="Y9" cm="1">
        <f t="array" ref="Y9">'Frequency Projections'!Y8*INDEX('Severity Projections - AC'!$C75:$H75,'Sum of Property Damage - AC'!Y$4)</f>
        <v>37571298.634397238</v>
      </c>
      <c r="Z9" cm="1">
        <f t="array" ref="Z9">'Frequency Projections'!Z8*INDEX('Severity Projections - AC'!$C75:$H75,'Sum of Property Damage - AC'!Z$4)</f>
        <v>18375050.113234431</v>
      </c>
      <c r="AA9" cm="1">
        <f t="array" ref="AA9">'Frequency Projections'!AA8*INDEX('Severity Projections - AC'!$C75:$H75,'Sum of Property Damage - AC'!AA$4)</f>
        <v>13269153.191152841</v>
      </c>
      <c r="AB9" cm="1">
        <f t="array" ref="AB9">'Frequency Projections'!AB8*INDEX('Severity Projections - AC'!$C75:$H75,'Sum of Property Damage - AC'!AB$4)</f>
        <v>12241673.236463066</v>
      </c>
      <c r="AC9" cm="1">
        <f t="array" ref="AC9">'Frequency Projections'!AC8*INDEX('Severity Projections - AC'!$C75:$H75,'Sum of Property Damage - AC'!AC$4)</f>
        <v>5775018.8718014583</v>
      </c>
      <c r="AD9">
        <f t="shared" si="3"/>
        <v>117354675.086914</v>
      </c>
    </row>
    <row r="10" spans="1:30">
      <c r="A10" s="211">
        <v>2025</v>
      </c>
      <c r="B10" s="211"/>
      <c r="C10" cm="1">
        <f t="array" ref="C10">'Frequency Projections'!C9*INDEX('Severity Projections - AC'!$C76:$H76,'Sum of Property Damage - AC'!C$4)</f>
        <v>30668333.729155246</v>
      </c>
      <c r="D10" cm="1">
        <f t="array" ref="D10">'Frequency Projections'!D9*INDEX('Severity Projections - AC'!$C76:$H76,'Sum of Property Damage - AC'!D$4)</f>
        <v>38242938.969609216</v>
      </c>
      <c r="E10" cm="1">
        <f t="array" ref="E10">'Frequency Projections'!E9*INDEX('Severity Projections - AC'!$C76:$H76,'Sum of Property Damage - AC'!E$4)</f>
        <v>18737642.60070125</v>
      </c>
      <c r="F10" cm="1">
        <f t="array" ref="F10">'Frequency Projections'!F9*INDEX('Severity Projections - AC'!$C76:$H76,'Sum of Property Damage - AC'!F$4)</f>
        <v>13559754.530967871</v>
      </c>
      <c r="G10" cm="1">
        <f t="array" ref="G10">'Frequency Projections'!G9*INDEX('Severity Projections - AC'!$C76:$H76,'Sum of Property Damage - AC'!G$4)</f>
        <v>12491238.326297365</v>
      </c>
      <c r="H10" cm="1">
        <f t="array" ref="H10">'Frequency Projections'!H9*INDEX('Severity Projections - AC'!$C76:$H76,'Sum of Property Damage - AC'!H$4)</f>
        <v>5901880.2055874411</v>
      </c>
      <c r="I10">
        <f t="shared" si="0"/>
        <v>119601788.3623184</v>
      </c>
      <c r="J10" cm="1">
        <f t="array" ref="J10">'Frequency Projections'!J9*INDEX('Severity Projections - AC'!$C76:$H76,'Sum of Property Damage - AC'!J$4)</f>
        <v>30668333.729155246</v>
      </c>
      <c r="K10" cm="1">
        <f t="array" ref="K10">'Frequency Projections'!K9*INDEX('Severity Projections - AC'!$C76:$H76,'Sum of Property Damage - AC'!K$4)</f>
        <v>38242938.969609216</v>
      </c>
      <c r="L10" cm="1">
        <f t="array" ref="L10">'Frequency Projections'!L9*INDEX('Severity Projections - AC'!$C76:$H76,'Sum of Property Damage - AC'!L$4)</f>
        <v>18737642.60070125</v>
      </c>
      <c r="M10" cm="1">
        <f t="array" ref="M10">'Frequency Projections'!M9*INDEX('Severity Projections - AC'!$C76:$H76,'Sum of Property Damage - AC'!M$4)</f>
        <v>13559754.530967871</v>
      </c>
      <c r="N10" cm="1">
        <f t="array" ref="N10">'Frequency Projections'!N9*INDEX('Severity Projections - AC'!$C76:$H76,'Sum of Property Damage - AC'!N$4)</f>
        <v>12491238.326297365</v>
      </c>
      <c r="O10" cm="1">
        <f t="array" ref="O10">'Frequency Projections'!O9*INDEX('Severity Projections - AC'!$C76:$H76,'Sum of Property Damage - AC'!O$4)</f>
        <v>5901880.2055874411</v>
      </c>
      <c r="P10">
        <f t="shared" si="1"/>
        <v>119601788.3623184</v>
      </c>
      <c r="Q10" cm="1">
        <f t="array" ref="Q10">'Frequency Projections'!Q9*INDEX('Severity Projections - AC'!$C76:$H76,'Sum of Property Damage - AC'!Q$4)</f>
        <v>30668333.729155246</v>
      </c>
      <c r="R10" cm="1">
        <f t="array" ref="R10">'Frequency Projections'!R9*INDEX('Severity Projections - AC'!$C76:$H76,'Sum of Property Damage - AC'!R$4)</f>
        <v>38242938.969609216</v>
      </c>
      <c r="S10" cm="1">
        <f t="array" ref="S10">'Frequency Projections'!S9*INDEX('Severity Projections - AC'!$C76:$H76,'Sum of Property Damage - AC'!S$4)</f>
        <v>18737642.60070125</v>
      </c>
      <c r="T10" cm="1">
        <f t="array" ref="T10">'Frequency Projections'!T9*INDEX('Severity Projections - AC'!$C76:$H76,'Sum of Property Damage - AC'!T$4)</f>
        <v>13559754.530967871</v>
      </c>
      <c r="U10" cm="1">
        <f t="array" ref="U10">'Frequency Projections'!U9*INDEX('Severity Projections - AC'!$C76:$H76,'Sum of Property Damage - AC'!U$4)</f>
        <v>12491238.326297365</v>
      </c>
      <c r="V10" cm="1">
        <f t="array" ref="V10">'Frequency Projections'!V9*INDEX('Severity Projections - AC'!$C76:$H76,'Sum of Property Damage - AC'!V$4)</f>
        <v>5901880.2055874411</v>
      </c>
      <c r="W10">
        <f t="shared" si="2"/>
        <v>119601788.3623184</v>
      </c>
      <c r="X10" cm="1">
        <f t="array" ref="X10">'Frequency Projections'!X9*INDEX('Severity Projections - AC'!$C76:$H76,'Sum of Property Damage - AC'!X$4)</f>
        <v>30668333.729155246</v>
      </c>
      <c r="Y10" cm="1">
        <f t="array" ref="Y10">'Frequency Projections'!Y9*INDEX('Severity Projections - AC'!$C76:$H76,'Sum of Property Damage - AC'!Y$4)</f>
        <v>38242938.969609216</v>
      </c>
      <c r="Z10" cm="1">
        <f t="array" ref="Z10">'Frequency Projections'!Z9*INDEX('Severity Projections - AC'!$C76:$H76,'Sum of Property Damage - AC'!Z$4)</f>
        <v>18737642.60070125</v>
      </c>
      <c r="AA10" cm="1">
        <f t="array" ref="AA10">'Frequency Projections'!AA9*INDEX('Severity Projections - AC'!$C76:$H76,'Sum of Property Damage - AC'!AA$4)</f>
        <v>13559754.530967871</v>
      </c>
      <c r="AB10" cm="1">
        <f t="array" ref="AB10">'Frequency Projections'!AB9*INDEX('Severity Projections - AC'!$C76:$H76,'Sum of Property Damage - AC'!AB$4)</f>
        <v>12491238.326297365</v>
      </c>
      <c r="AC10" cm="1">
        <f t="array" ref="AC10">'Frequency Projections'!AC9*INDEX('Severity Projections - AC'!$C76:$H76,'Sum of Property Damage - AC'!AC$4)</f>
        <v>5901880.2055874411</v>
      </c>
      <c r="AD10">
        <f t="shared" si="3"/>
        <v>119601788.3623184</v>
      </c>
    </row>
    <row r="11" spans="1:30">
      <c r="A11" s="211">
        <v>2026</v>
      </c>
      <c r="B11" s="211"/>
      <c r="C11" cm="1">
        <f t="array" ref="C11">'Frequency Projections'!C10*INDEX('Severity Projections - AC'!$C77:$H77,'Sum of Property Damage - AC'!C$4)</f>
        <v>31244462.32103594</v>
      </c>
      <c r="D11" cm="1">
        <f t="array" ref="D11">'Frequency Projections'!D10*INDEX('Severity Projections - AC'!$C77:$H77,'Sum of Property Damage - AC'!D$4)</f>
        <v>38967132.51662422</v>
      </c>
      <c r="E11" cm="1">
        <f t="array" ref="E11">'Frequency Projections'!E10*INDEX('Severity Projections - AC'!$C77:$H77,'Sum of Property Damage - AC'!E$4)</f>
        <v>19105648.421591122</v>
      </c>
      <c r="F11" cm="1">
        <f t="array" ref="F11">'Frequency Projections'!F10*INDEX('Severity Projections - AC'!$C77:$H77,'Sum of Property Damage - AC'!F$4)</f>
        <v>13845099.181054292</v>
      </c>
      <c r="G11" cm="1">
        <f t="array" ref="G11">'Frequency Projections'!G10*INDEX('Severity Projections - AC'!$C77:$H77,'Sum of Property Damage - AC'!G$4)</f>
        <v>12746349.902735781</v>
      </c>
      <c r="H11" cm="1">
        <f t="array" ref="H11">'Frequency Projections'!H10*INDEX('Severity Projections - AC'!$C77:$H77,'Sum of Property Damage - AC'!H$4)</f>
        <v>6026721.4390853643</v>
      </c>
      <c r="I11">
        <f t="shared" si="0"/>
        <v>121935413.78212672</v>
      </c>
      <c r="J11" cm="1">
        <f t="array" ref="J11">'Frequency Projections'!J10*INDEX('Severity Projections - AC'!$C77:$H77,'Sum of Property Damage - AC'!J$4)</f>
        <v>31244462.32103594</v>
      </c>
      <c r="K11" cm="1">
        <f t="array" ref="K11">'Frequency Projections'!K10*INDEX('Severity Projections - AC'!$C77:$H77,'Sum of Property Damage - AC'!K$4)</f>
        <v>38967132.51662422</v>
      </c>
      <c r="L11" cm="1">
        <f t="array" ref="L11">'Frequency Projections'!L10*INDEX('Severity Projections - AC'!$C77:$H77,'Sum of Property Damage - AC'!L$4)</f>
        <v>19105648.421591122</v>
      </c>
      <c r="M11" cm="1">
        <f t="array" ref="M11">'Frequency Projections'!M10*INDEX('Severity Projections - AC'!$C77:$H77,'Sum of Property Damage - AC'!M$4)</f>
        <v>13845099.181054292</v>
      </c>
      <c r="N11" cm="1">
        <f t="array" ref="N11">'Frequency Projections'!N10*INDEX('Severity Projections - AC'!$C77:$H77,'Sum of Property Damage - AC'!N$4)</f>
        <v>12746349.902735781</v>
      </c>
      <c r="O11" cm="1">
        <f t="array" ref="O11">'Frequency Projections'!O10*INDEX('Severity Projections - AC'!$C77:$H77,'Sum of Property Damage - AC'!O$4)</f>
        <v>6026721.4390853643</v>
      </c>
      <c r="P11">
        <f t="shared" si="1"/>
        <v>121935413.78212672</v>
      </c>
      <c r="Q11" cm="1">
        <f t="array" ref="Q11">'Frequency Projections'!Q10*INDEX('Severity Projections - AC'!$C77:$H77,'Sum of Property Damage - AC'!Q$4)</f>
        <v>31244462.32103594</v>
      </c>
      <c r="R11" cm="1">
        <f t="array" ref="R11">'Frequency Projections'!R10*INDEX('Severity Projections - AC'!$C77:$H77,'Sum of Property Damage - AC'!R$4)</f>
        <v>38967132.51662422</v>
      </c>
      <c r="S11" cm="1">
        <f t="array" ref="S11">'Frequency Projections'!S10*INDEX('Severity Projections - AC'!$C77:$H77,'Sum of Property Damage - AC'!S$4)</f>
        <v>19105648.421591122</v>
      </c>
      <c r="T11" cm="1">
        <f t="array" ref="T11">'Frequency Projections'!T10*INDEX('Severity Projections - AC'!$C77:$H77,'Sum of Property Damage - AC'!T$4)</f>
        <v>13845099.181054292</v>
      </c>
      <c r="U11" cm="1">
        <f t="array" ref="U11">'Frequency Projections'!U10*INDEX('Severity Projections - AC'!$C77:$H77,'Sum of Property Damage - AC'!U$4)</f>
        <v>12746349.902735781</v>
      </c>
      <c r="V11" cm="1">
        <f t="array" ref="V11">'Frequency Projections'!V10*INDEX('Severity Projections - AC'!$C77:$H77,'Sum of Property Damage - AC'!V$4)</f>
        <v>6026721.4390853643</v>
      </c>
      <c r="W11">
        <f t="shared" si="2"/>
        <v>121935413.78212672</v>
      </c>
      <c r="X11" cm="1">
        <f t="array" ref="X11">'Frequency Projections'!X10*INDEX('Severity Projections - AC'!$C77:$H77,'Sum of Property Damage - AC'!X$4)</f>
        <v>31244462.32103594</v>
      </c>
      <c r="Y11" cm="1">
        <f t="array" ref="Y11">'Frequency Projections'!Y10*INDEX('Severity Projections - AC'!$C77:$H77,'Sum of Property Damage - AC'!Y$4)</f>
        <v>38967132.51662422</v>
      </c>
      <c r="Z11" cm="1">
        <f t="array" ref="Z11">'Frequency Projections'!Z10*INDEX('Severity Projections - AC'!$C77:$H77,'Sum of Property Damage - AC'!Z$4)</f>
        <v>19105648.421591122</v>
      </c>
      <c r="AA11" cm="1">
        <f t="array" ref="AA11">'Frequency Projections'!AA10*INDEX('Severity Projections - AC'!$C77:$H77,'Sum of Property Damage - AC'!AA$4)</f>
        <v>13845099.181054292</v>
      </c>
      <c r="AB11" cm="1">
        <f t="array" ref="AB11">'Frequency Projections'!AB10*INDEX('Severity Projections - AC'!$C77:$H77,'Sum of Property Damage - AC'!AB$4)</f>
        <v>12746349.902735781</v>
      </c>
      <c r="AC11" cm="1">
        <f t="array" ref="AC11">'Frequency Projections'!AC10*INDEX('Severity Projections - AC'!$C77:$H77,'Sum of Property Damage - AC'!AC$4)</f>
        <v>6026721.4390853643</v>
      </c>
      <c r="AD11">
        <f t="shared" si="3"/>
        <v>121935413.78212672</v>
      </c>
    </row>
    <row r="12" spans="1:30">
      <c r="A12" s="211">
        <v>2027</v>
      </c>
      <c r="B12" s="211"/>
      <c r="C12" cm="1">
        <f t="array" ref="C12">'Frequency Projections'!C11*INDEX('Severity Projections - AC'!$C78:$H78,'Sum of Property Damage - AC'!C$4)</f>
        <v>31831553.093542948</v>
      </c>
      <c r="D12" cm="1">
        <f t="array" ref="D12">'Frequency Projections'!D11*INDEX('Severity Projections - AC'!$C78:$H78,'Sum of Property Damage - AC'!D$4)</f>
        <v>39705266.575913385</v>
      </c>
      <c r="E12" cm="1">
        <f t="array" ref="E12">'Frequency Projections'!E11*INDEX('Severity Projections - AC'!$C78:$H78,'Sum of Property Damage - AC'!E$4)</f>
        <v>19480876.390727356</v>
      </c>
      <c r="F12" cm="1">
        <f t="array" ref="F12">'Frequency Projections'!F11*INDEX('Severity Projections - AC'!$C78:$H78,'Sum of Property Damage - AC'!F$4)</f>
        <v>14136372.575359954</v>
      </c>
      <c r="G12" cm="1">
        <f t="array" ref="G12">'Frequency Projections'!G11*INDEX('Severity Projections - AC'!$C78:$H78,'Sum of Property Damage - AC'!G$4)</f>
        <v>13006621.818004822</v>
      </c>
      <c r="H12" cm="1">
        <f t="array" ref="H12">'Frequency Projections'!H11*INDEX('Severity Projections - AC'!$C78:$H78,'Sum of Property Damage - AC'!H$4)</f>
        <v>6154168.9479212435</v>
      </c>
      <c r="I12">
        <f t="shared" si="0"/>
        <v>124314859.40146971</v>
      </c>
      <c r="J12" cm="1">
        <f t="array" ref="J12">'Frequency Projections'!J11*INDEX('Severity Projections - AC'!$C78:$H78,'Sum of Property Damage - AC'!J$4)</f>
        <v>31831553.093542948</v>
      </c>
      <c r="K12" cm="1">
        <f t="array" ref="K12">'Frequency Projections'!K11*INDEX('Severity Projections - AC'!$C78:$H78,'Sum of Property Damage - AC'!K$4)</f>
        <v>39705266.575913385</v>
      </c>
      <c r="L12" cm="1">
        <f t="array" ref="L12">'Frequency Projections'!L11*INDEX('Severity Projections - AC'!$C78:$H78,'Sum of Property Damage - AC'!L$4)</f>
        <v>19480876.390727356</v>
      </c>
      <c r="M12" cm="1">
        <f t="array" ref="M12">'Frequency Projections'!M11*INDEX('Severity Projections - AC'!$C78:$H78,'Sum of Property Damage - AC'!M$4)</f>
        <v>14136372.575359954</v>
      </c>
      <c r="N12" cm="1">
        <f t="array" ref="N12">'Frequency Projections'!N11*INDEX('Severity Projections - AC'!$C78:$H78,'Sum of Property Damage - AC'!N$4)</f>
        <v>13006621.818004822</v>
      </c>
      <c r="O12" cm="1">
        <f t="array" ref="O12">'Frequency Projections'!O11*INDEX('Severity Projections - AC'!$C78:$H78,'Sum of Property Damage - AC'!O$4)</f>
        <v>6154168.9479212435</v>
      </c>
      <c r="P12">
        <f t="shared" si="1"/>
        <v>124314859.40146971</v>
      </c>
      <c r="Q12" cm="1">
        <f t="array" ref="Q12">'Frequency Projections'!Q11*INDEX('Severity Projections - AC'!$C78:$H78,'Sum of Property Damage - AC'!Q$4)</f>
        <v>31831553.093542948</v>
      </c>
      <c r="R12" cm="1">
        <f t="array" ref="R12">'Frequency Projections'!R11*INDEX('Severity Projections - AC'!$C78:$H78,'Sum of Property Damage - AC'!R$4)</f>
        <v>39705266.575913385</v>
      </c>
      <c r="S12" cm="1">
        <f t="array" ref="S12">'Frequency Projections'!S11*INDEX('Severity Projections - AC'!$C78:$H78,'Sum of Property Damage - AC'!S$4)</f>
        <v>19480876.390727356</v>
      </c>
      <c r="T12" cm="1">
        <f t="array" ref="T12">'Frequency Projections'!T11*INDEX('Severity Projections - AC'!$C78:$H78,'Sum of Property Damage - AC'!T$4)</f>
        <v>14136372.575359954</v>
      </c>
      <c r="U12" cm="1">
        <f t="array" ref="U12">'Frequency Projections'!U11*INDEX('Severity Projections - AC'!$C78:$H78,'Sum of Property Damage - AC'!U$4)</f>
        <v>13006621.818004822</v>
      </c>
      <c r="V12" cm="1">
        <f t="array" ref="V12">'Frequency Projections'!V11*INDEX('Severity Projections - AC'!$C78:$H78,'Sum of Property Damage - AC'!V$4)</f>
        <v>6154168.9479212435</v>
      </c>
      <c r="W12">
        <f t="shared" si="2"/>
        <v>124314859.40146971</v>
      </c>
      <c r="X12" cm="1">
        <f t="array" ref="X12">'Frequency Projections'!X11*INDEX('Severity Projections - AC'!$C78:$H78,'Sum of Property Damage - AC'!X$4)</f>
        <v>31831553.093542948</v>
      </c>
      <c r="Y12" cm="1">
        <f t="array" ref="Y12">'Frequency Projections'!Y11*INDEX('Severity Projections - AC'!$C78:$H78,'Sum of Property Damage - AC'!Y$4)</f>
        <v>39705266.575913385</v>
      </c>
      <c r="Z12" cm="1">
        <f t="array" ref="Z12">'Frequency Projections'!Z11*INDEX('Severity Projections - AC'!$C78:$H78,'Sum of Property Damage - AC'!Z$4)</f>
        <v>19480876.390727356</v>
      </c>
      <c r="AA12" cm="1">
        <f t="array" ref="AA12">'Frequency Projections'!AA11*INDEX('Severity Projections - AC'!$C78:$H78,'Sum of Property Damage - AC'!AA$4)</f>
        <v>14136372.575359954</v>
      </c>
      <c r="AB12" cm="1">
        <f t="array" ref="AB12">'Frequency Projections'!AB11*INDEX('Severity Projections - AC'!$C78:$H78,'Sum of Property Damage - AC'!AB$4)</f>
        <v>13006621.818004822</v>
      </c>
      <c r="AC12" cm="1">
        <f t="array" ref="AC12">'Frequency Projections'!AC11*INDEX('Severity Projections - AC'!$C78:$H78,'Sum of Property Damage - AC'!AC$4)</f>
        <v>6154168.9479212435</v>
      </c>
      <c r="AD12">
        <f t="shared" si="3"/>
        <v>124314859.40146971</v>
      </c>
    </row>
    <row r="13" spans="1:30">
      <c r="A13" s="211">
        <v>2028</v>
      </c>
      <c r="B13" s="211"/>
      <c r="C13" cm="1">
        <f t="array" ref="C13">'Frequency Projections'!C12*INDEX('Severity Projections - AC'!$C79:$H79,'Sum of Property Damage - AC'!C$4)</f>
        <v>32429816.852383971</v>
      </c>
      <c r="D13" cm="1">
        <f t="array" ref="D13">'Frequency Projections'!D12*INDEX('Severity Projections - AC'!$C79:$H79,'Sum of Property Damage - AC'!D$4)</f>
        <v>40457612.631662317</v>
      </c>
      <c r="E13" cm="1">
        <f t="array" ref="E13">'Frequency Projections'!E12*INDEX('Severity Projections - AC'!$C79:$H79,'Sum of Property Damage - AC'!E$4)</f>
        <v>19863468.33174254</v>
      </c>
      <c r="F13" cm="1">
        <f t="array" ref="F13">'Frequency Projections'!F12*INDEX('Severity Projections - AC'!$C79:$H79,'Sum of Property Damage - AC'!F$4)</f>
        <v>14433696.772185726</v>
      </c>
      <c r="G13" cm="1">
        <f t="array" ref="G13">'Frequency Projections'!G12*INDEX('Severity Projections - AC'!$C79:$H79,'Sum of Property Damage - AC'!G$4)</f>
        <v>13272157.850249764</v>
      </c>
      <c r="H13" cm="1">
        <f t="array" ref="H13">'Frequency Projections'!H12*INDEX('Severity Projections - AC'!$C79:$H79,'Sum of Property Damage - AC'!H$4)</f>
        <v>6284276.6242028214</v>
      </c>
      <c r="I13">
        <f t="shared" si="0"/>
        <v>126741029.06242713</v>
      </c>
      <c r="J13" cm="1">
        <f t="array" ref="J13">'Frequency Projections'!J12*INDEX('Severity Projections - AC'!$C79:$H79,'Sum of Property Damage - AC'!J$4)</f>
        <v>32429816.852383971</v>
      </c>
      <c r="K13" cm="1">
        <f t="array" ref="K13">'Frequency Projections'!K12*INDEX('Severity Projections - AC'!$C79:$H79,'Sum of Property Damage - AC'!K$4)</f>
        <v>40457612.631662317</v>
      </c>
      <c r="L13" cm="1">
        <f t="array" ref="L13">'Frequency Projections'!L12*INDEX('Severity Projections - AC'!$C79:$H79,'Sum of Property Damage - AC'!L$4)</f>
        <v>19863468.33174254</v>
      </c>
      <c r="M13" cm="1">
        <f t="array" ref="M13">'Frequency Projections'!M12*INDEX('Severity Projections - AC'!$C79:$H79,'Sum of Property Damage - AC'!M$4)</f>
        <v>14433696.772185726</v>
      </c>
      <c r="N13" cm="1">
        <f t="array" ref="N13">'Frequency Projections'!N12*INDEX('Severity Projections - AC'!$C79:$H79,'Sum of Property Damage - AC'!N$4)</f>
        <v>13272157.850249764</v>
      </c>
      <c r="O13" cm="1">
        <f t="array" ref="O13">'Frequency Projections'!O12*INDEX('Severity Projections - AC'!$C79:$H79,'Sum of Property Damage - AC'!O$4)</f>
        <v>6284276.6242028214</v>
      </c>
      <c r="P13">
        <f t="shared" si="1"/>
        <v>126741029.06242713</v>
      </c>
      <c r="Q13" cm="1">
        <f t="array" ref="Q13">'Frequency Projections'!Q12*INDEX('Severity Projections - AC'!$C79:$H79,'Sum of Property Damage - AC'!Q$4)</f>
        <v>32429816.852383971</v>
      </c>
      <c r="R13" cm="1">
        <f t="array" ref="R13">'Frequency Projections'!R12*INDEX('Severity Projections - AC'!$C79:$H79,'Sum of Property Damage - AC'!R$4)</f>
        <v>40457612.631662317</v>
      </c>
      <c r="S13" cm="1">
        <f t="array" ref="S13">'Frequency Projections'!S12*INDEX('Severity Projections - AC'!$C79:$H79,'Sum of Property Damage - AC'!S$4)</f>
        <v>19863468.33174254</v>
      </c>
      <c r="T13" cm="1">
        <f t="array" ref="T13">'Frequency Projections'!T12*INDEX('Severity Projections - AC'!$C79:$H79,'Sum of Property Damage - AC'!T$4)</f>
        <v>14433696.772185726</v>
      </c>
      <c r="U13" cm="1">
        <f t="array" ref="U13">'Frequency Projections'!U12*INDEX('Severity Projections - AC'!$C79:$H79,'Sum of Property Damage - AC'!U$4)</f>
        <v>13272157.850249764</v>
      </c>
      <c r="V13" cm="1">
        <f t="array" ref="V13">'Frequency Projections'!V12*INDEX('Severity Projections - AC'!$C79:$H79,'Sum of Property Damage - AC'!V$4)</f>
        <v>6284276.6242028214</v>
      </c>
      <c r="W13">
        <f t="shared" si="2"/>
        <v>126741029.06242713</v>
      </c>
      <c r="X13" cm="1">
        <f t="array" ref="X13">'Frequency Projections'!X12*INDEX('Severity Projections - AC'!$C79:$H79,'Sum of Property Damage - AC'!X$4)</f>
        <v>32429816.852383971</v>
      </c>
      <c r="Y13" cm="1">
        <f t="array" ref="Y13">'Frequency Projections'!Y12*INDEX('Severity Projections - AC'!$C79:$H79,'Sum of Property Damage - AC'!Y$4)</f>
        <v>40457612.631662317</v>
      </c>
      <c r="Z13" cm="1">
        <f t="array" ref="Z13">'Frequency Projections'!Z12*INDEX('Severity Projections - AC'!$C79:$H79,'Sum of Property Damage - AC'!Z$4)</f>
        <v>19863468.33174254</v>
      </c>
      <c r="AA13" cm="1">
        <f t="array" ref="AA13">'Frequency Projections'!AA12*INDEX('Severity Projections - AC'!$C79:$H79,'Sum of Property Damage - AC'!AA$4)</f>
        <v>14433696.772185726</v>
      </c>
      <c r="AB13" cm="1">
        <f t="array" ref="AB13">'Frequency Projections'!AB12*INDEX('Severity Projections - AC'!$C79:$H79,'Sum of Property Damage - AC'!AB$4)</f>
        <v>13272157.850249764</v>
      </c>
      <c r="AC13" cm="1">
        <f t="array" ref="AC13">'Frequency Projections'!AC12*INDEX('Severity Projections - AC'!$C79:$H79,'Sum of Property Damage - AC'!AC$4)</f>
        <v>6284276.6242028214</v>
      </c>
      <c r="AD13">
        <f t="shared" si="3"/>
        <v>126741029.06242713</v>
      </c>
    </row>
    <row r="14" spans="1:30">
      <c r="A14" s="211">
        <v>2029</v>
      </c>
      <c r="B14" s="211"/>
      <c r="C14" cm="1">
        <f t="array" ref="C14">'Frequency Projections'!C13*INDEX('Severity Projections - AC'!$C80:$H80,'Sum of Property Damage - AC'!C$4)</f>
        <v>33039468.492151059</v>
      </c>
      <c r="D14" cm="1">
        <f t="array" ref="D14">'Frequency Projections'!D13*INDEX('Severity Projections - AC'!$C80:$H80,'Sum of Property Damage - AC'!D$4)</f>
        <v>41224447.497955583</v>
      </c>
      <c r="E14" cm="1">
        <f t="array" ref="E14">'Frequency Projections'!E13*INDEX('Severity Projections - AC'!$C80:$H80,'Sum of Property Damage - AC'!E$4)</f>
        <v>20253568.857157469</v>
      </c>
      <c r="F14" cm="1">
        <f t="array" ref="F14">'Frequency Projections'!F13*INDEX('Severity Projections - AC'!$C80:$H80,'Sum of Property Damage - AC'!F$4)</f>
        <v>14737196.325750742</v>
      </c>
      <c r="G14" cm="1">
        <f t="array" ref="G14">'Frequency Projections'!G13*INDEX('Severity Projections - AC'!$C80:$H80,'Sum of Property Damage - AC'!G$4)</f>
        <v>13543063.857447457</v>
      </c>
      <c r="H14" cm="1">
        <f t="array" ref="H14">'Frequency Projections'!H13*INDEX('Severity Projections - AC'!$C80:$H80,'Sum of Property Damage - AC'!H$4)</f>
        <v>6417099.4664799618</v>
      </c>
      <c r="I14">
        <f t="shared" si="0"/>
        <v>129214844.49694227</v>
      </c>
      <c r="J14" cm="1">
        <f t="array" ref="J14">'Frequency Projections'!J13*INDEX('Severity Projections - AC'!$C80:$H80,'Sum of Property Damage - AC'!J$4)</f>
        <v>33039468.492151059</v>
      </c>
      <c r="K14" cm="1">
        <f t="array" ref="K14">'Frequency Projections'!K13*INDEX('Severity Projections - AC'!$C80:$H80,'Sum of Property Damage - AC'!K$4)</f>
        <v>41224447.497955583</v>
      </c>
      <c r="L14" cm="1">
        <f t="array" ref="L14">'Frequency Projections'!L13*INDEX('Severity Projections - AC'!$C80:$H80,'Sum of Property Damage - AC'!L$4)</f>
        <v>20253568.857157469</v>
      </c>
      <c r="M14" cm="1">
        <f t="array" ref="M14">'Frequency Projections'!M13*INDEX('Severity Projections - AC'!$C80:$H80,'Sum of Property Damage - AC'!M$4)</f>
        <v>14737196.325750742</v>
      </c>
      <c r="N14" cm="1">
        <f t="array" ref="N14">'Frequency Projections'!N13*INDEX('Severity Projections - AC'!$C80:$H80,'Sum of Property Damage - AC'!N$4)</f>
        <v>13543063.857447457</v>
      </c>
      <c r="O14" cm="1">
        <f t="array" ref="O14">'Frequency Projections'!O13*INDEX('Severity Projections - AC'!$C80:$H80,'Sum of Property Damage - AC'!O$4)</f>
        <v>6417099.4664799618</v>
      </c>
      <c r="P14">
        <f t="shared" si="1"/>
        <v>129214844.49694227</v>
      </c>
      <c r="Q14" cm="1">
        <f t="array" ref="Q14">'Frequency Projections'!Q13*INDEX('Severity Projections - AC'!$C80:$H80,'Sum of Property Damage - AC'!Q$4)</f>
        <v>33039468.492151059</v>
      </c>
      <c r="R14" cm="1">
        <f t="array" ref="R14">'Frequency Projections'!R13*INDEX('Severity Projections - AC'!$C80:$H80,'Sum of Property Damage - AC'!R$4)</f>
        <v>41224447.497955583</v>
      </c>
      <c r="S14" cm="1">
        <f t="array" ref="S14">'Frequency Projections'!S13*INDEX('Severity Projections - AC'!$C80:$H80,'Sum of Property Damage - AC'!S$4)</f>
        <v>20253568.857157469</v>
      </c>
      <c r="T14" cm="1">
        <f t="array" ref="T14">'Frequency Projections'!T13*INDEX('Severity Projections - AC'!$C80:$H80,'Sum of Property Damage - AC'!T$4)</f>
        <v>14737196.325750742</v>
      </c>
      <c r="U14" cm="1">
        <f t="array" ref="U14">'Frequency Projections'!U13*INDEX('Severity Projections - AC'!$C80:$H80,'Sum of Property Damage - AC'!U$4)</f>
        <v>13543063.857447457</v>
      </c>
      <c r="V14" cm="1">
        <f t="array" ref="V14">'Frequency Projections'!V13*INDEX('Severity Projections - AC'!$C80:$H80,'Sum of Property Damage - AC'!V$4)</f>
        <v>6417099.4664799618</v>
      </c>
      <c r="W14">
        <f t="shared" si="2"/>
        <v>129214844.49694227</v>
      </c>
      <c r="X14" cm="1">
        <f t="array" ref="X14">'Frequency Projections'!X13*INDEX('Severity Projections - AC'!$C80:$H80,'Sum of Property Damage - AC'!X$4)</f>
        <v>33039468.492151059</v>
      </c>
      <c r="Y14" cm="1">
        <f t="array" ref="Y14">'Frequency Projections'!Y13*INDEX('Severity Projections - AC'!$C80:$H80,'Sum of Property Damage - AC'!Y$4)</f>
        <v>41224447.497955583</v>
      </c>
      <c r="Z14" cm="1">
        <f t="array" ref="Z14">'Frequency Projections'!Z13*INDEX('Severity Projections - AC'!$C80:$H80,'Sum of Property Damage - AC'!Z$4)</f>
        <v>20253568.857157469</v>
      </c>
      <c r="AA14" cm="1">
        <f t="array" ref="AA14">'Frequency Projections'!AA13*INDEX('Severity Projections - AC'!$C80:$H80,'Sum of Property Damage - AC'!AA$4)</f>
        <v>14737196.325750742</v>
      </c>
      <c r="AB14" cm="1">
        <f t="array" ref="AB14">'Frequency Projections'!AB13*INDEX('Severity Projections - AC'!$C80:$H80,'Sum of Property Damage - AC'!AB$4)</f>
        <v>13543063.857447457</v>
      </c>
      <c r="AC14" cm="1">
        <f t="array" ref="AC14">'Frequency Projections'!AC13*INDEX('Severity Projections - AC'!$C80:$H80,'Sum of Property Damage - AC'!AC$4)</f>
        <v>6417099.4664799618</v>
      </c>
      <c r="AD14">
        <f t="shared" si="3"/>
        <v>129214844.49694227</v>
      </c>
    </row>
    <row r="15" spans="1:30">
      <c r="A15" s="211">
        <v>2030</v>
      </c>
      <c r="B15" s="211"/>
      <c r="C15" cm="1">
        <f t="array" ref="C15">'Frequency Projections'!C14*INDEX('Severity Projections - AC'!$C81:$H81,'Sum of Property Damage - AC'!C$4)</f>
        <v>37326380.254771277</v>
      </c>
      <c r="D15" cm="1">
        <f t="array" ref="D15">'Frequency Projections'!D14*INDEX('Severity Projections - AC'!$C81:$H81,'Sum of Property Damage - AC'!D$4)</f>
        <v>46580512.641874023</v>
      </c>
      <c r="E15" cm="1">
        <f t="array" ref="E15">'Frequency Projections'!E14*INDEX('Severity Projections - AC'!$C81:$H81,'Sum of Property Damage - AC'!E$4)</f>
        <v>22900254.761918373</v>
      </c>
      <c r="F15" cm="1">
        <f t="array" ref="F15">'Frequency Projections'!F14*INDEX('Severity Projections - AC'!$C81:$H81,'Sum of Property Damage - AC'!F$4)</f>
        <v>16685616.455868248</v>
      </c>
      <c r="G15" cm="1">
        <f t="array" ref="G15">'Frequency Projections'!G14*INDEX('Severity Projections - AC'!$C81:$H81,'Sum of Property Damage - AC'!G$4)</f>
        <v>15324385.686494291</v>
      </c>
      <c r="H15" cm="1">
        <f t="array" ref="H15">'Frequency Projections'!H14*INDEX('Severity Projections - AC'!$C81:$H81,'Sum of Property Damage - AC'!H$4)</f>
        <v>7266281.9356323853</v>
      </c>
      <c r="I15">
        <f t="shared" si="0"/>
        <v>146083431.73655859</v>
      </c>
      <c r="J15" cm="1">
        <f t="array" ref="J15">'Frequency Projections'!J14*INDEX('Severity Projections - AC'!$C81:$H81,'Sum of Property Damage - AC'!J$4)</f>
        <v>37816480.441000395</v>
      </c>
      <c r="K15" cm="1">
        <f t="array" ref="K15">'Frequency Projections'!K14*INDEX('Severity Projections - AC'!$C81:$H81,'Sum of Property Damage - AC'!K$4)</f>
        <v>47192120.779727459</v>
      </c>
      <c r="L15" cm="1">
        <f t="array" ref="L15">'Frequency Projections'!L14*INDEX('Severity Projections - AC'!$C81:$H81,'Sum of Property Damage - AC'!L$4)</f>
        <v>23200938.060081895</v>
      </c>
      <c r="M15" cm="1">
        <f t="array" ref="M15">'Frequency Projections'!M14*INDEX('Severity Projections - AC'!$C81:$H81,'Sum of Property Damage - AC'!M$4)</f>
        <v>16904700.751654558</v>
      </c>
      <c r="N15" cm="1">
        <f t="array" ref="N15">'Frequency Projections'!N14*INDEX('Severity Projections - AC'!$C81:$H81,'Sum of Property Damage - AC'!N$4)</f>
        <v>15525596.846738998</v>
      </c>
      <c r="O15" cm="1">
        <f t="array" ref="O15">'Frequency Projections'!O14*INDEX('Severity Projections - AC'!$C81:$H81,'Sum of Property Damage - AC'!O$4)</f>
        <v>7361689.1544824224</v>
      </c>
      <c r="P15">
        <f t="shared" si="1"/>
        <v>148001526.03368574</v>
      </c>
      <c r="Q15" cm="1">
        <f t="array" ref="Q15">'Frequency Projections'!Q14*INDEX('Severity Projections - AC'!$C81:$H81,'Sum of Property Damage - AC'!Q$4)</f>
        <v>38933679.972658671</v>
      </c>
      <c r="R15" cm="1">
        <f t="array" ref="R15">'Frequency Projections'!R14*INDEX('Severity Projections - AC'!$C81:$H81,'Sum of Property Damage - AC'!R$4)</f>
        <v>48586301.692870043</v>
      </c>
      <c r="S15" cm="1">
        <f t="array" ref="S15">'Frequency Projections'!S14*INDEX('Severity Projections - AC'!$C81:$H81,'Sum of Property Damage - AC'!S$4)</f>
        <v>23886355.550881855</v>
      </c>
      <c r="T15" cm="1">
        <f t="array" ref="T15">'Frequency Projections'!T14*INDEX('Severity Projections - AC'!$C81:$H81,'Sum of Property Damage - AC'!T$4)</f>
        <v>17404110.62645866</v>
      </c>
      <c r="U15" cm="1">
        <f t="array" ref="U15">'Frequency Projections'!U14*INDEX('Severity Projections - AC'!$C81:$H81,'Sum of Property Damage - AC'!U$4)</f>
        <v>15984264.319851764</v>
      </c>
      <c r="V15" cm="1">
        <f t="array" ref="V15">'Frequency Projections'!V14*INDEX('Severity Projections - AC'!$C81:$H81,'Sum of Property Damage - AC'!V$4)</f>
        <v>7579173.0551440148</v>
      </c>
      <c r="W15">
        <f t="shared" si="2"/>
        <v>152373885.21786502</v>
      </c>
      <c r="X15" cm="1">
        <f t="array" ref="X15">'Frequency Projections'!X14*INDEX('Severity Projections - AC'!$C81:$H81,'Sum of Property Damage - AC'!X$4)</f>
        <v>39635506.13219694</v>
      </c>
      <c r="Y15" cm="1">
        <f t="array" ref="Y15">'Frequency Projections'!Y14*INDEX('Severity Projections - AC'!$C81:$H81,'Sum of Property Damage - AC'!Y$4)</f>
        <v>49462127.906760447</v>
      </c>
      <c r="Z15" cm="1">
        <f t="array" ref="Z15">'Frequency Projections'!Z14*INDEX('Severity Projections - AC'!$C81:$H81,'Sum of Property Damage - AC'!Z$4)</f>
        <v>24316935.685958054</v>
      </c>
      <c r="AA15" cm="1">
        <f t="array" ref="AA15">'Frequency Projections'!AA14*INDEX('Severity Projections - AC'!$C81:$H81,'Sum of Property Damage - AC'!AA$4)</f>
        <v>17717840.541784529</v>
      </c>
      <c r="AB15" cm="1">
        <f t="array" ref="AB15">'Frequency Projections'!AB14*INDEX('Severity Projections - AC'!$C81:$H81,'Sum of Property Damage - AC'!AB$4)</f>
        <v>16272399.806878012</v>
      </c>
      <c r="AC15" cm="1">
        <f t="array" ref="AC15">'Frequency Projections'!AC14*INDEX('Severity Projections - AC'!$C81:$H81,'Sum of Property Damage - AC'!AC$4)</f>
        <v>7715796.7167527582</v>
      </c>
      <c r="AD15">
        <f t="shared" si="3"/>
        <v>155120606.79033074</v>
      </c>
    </row>
    <row r="16" spans="1:30">
      <c r="A16" s="211">
        <v>2031</v>
      </c>
      <c r="B16" s="211"/>
      <c r="C16" cm="1">
        <f t="array" ref="C16">'Frequency Projections'!C15*INDEX('Severity Projections - AC'!$C82:$H82,'Sum of Property Damage - AC'!C$4)</f>
        <v>42169706.589554593</v>
      </c>
      <c r="D16" cm="1">
        <f t="array" ref="D16">'Frequency Projections'!D15*INDEX('Severity Projections - AC'!$C82:$H82,'Sum of Property Damage - AC'!D$4)</f>
        <v>52632756.649429418</v>
      </c>
      <c r="E16" cm="1">
        <f t="array" ref="E16">'Frequency Projections'!E15*INDEX('Severity Projections - AC'!$C82:$H82,'Sum of Property Damage - AC'!E$4)</f>
        <v>25892796.738305654</v>
      </c>
      <c r="F16" cm="1">
        <f t="array" ref="F16">'Frequency Projections'!F15*INDEX('Severity Projections - AC'!$C82:$H82,'Sum of Property Damage - AC'!F$4)</f>
        <v>18891540.345480338</v>
      </c>
      <c r="G16" cm="1">
        <f t="array" ref="G16">'Frequency Projections'!G15*INDEX('Severity Projections - AC'!$C82:$H82,'Sum of Property Damage - AC'!G$4)</f>
        <v>17339940.827290304</v>
      </c>
      <c r="H16" cm="1">
        <f t="array" ref="H16">'Frequency Projections'!H15*INDEX('Severity Projections - AC'!$C82:$H82,'Sum of Property Damage - AC'!H$4)</f>
        <v>8227792.7975548245</v>
      </c>
      <c r="I16">
        <f t="shared" si="0"/>
        <v>165154533.94761512</v>
      </c>
      <c r="J16" cm="1">
        <f t="array" ref="J16">'Frequency Projections'!J15*INDEX('Severity Projections - AC'!$C82:$H82,'Sum of Property Damage - AC'!J$4)</f>
        <v>43284364.030216441</v>
      </c>
      <c r="K16" cm="1">
        <f t="array" ref="K16">'Frequency Projections'!K15*INDEX('Severity Projections - AC'!$C82:$H82,'Sum of Property Damage - AC'!K$4)</f>
        <v>54023980.316049911</v>
      </c>
      <c r="L16" cm="1">
        <f t="array" ref="L16">'Frequency Projections'!L15*INDEX('Severity Projections - AC'!$C82:$H82,'Sum of Property Damage - AC'!L$4)</f>
        <v>26577212.184322681</v>
      </c>
      <c r="M16" cm="1">
        <f t="array" ref="M16">'Frequency Projections'!M15*INDEX('Severity Projections - AC'!$C82:$H82,'Sum of Property Damage - AC'!M$4)</f>
        <v>19390893.974297594</v>
      </c>
      <c r="N16" cm="1">
        <f t="array" ref="N16">'Frequency Projections'!N15*INDEX('Severity Projections - AC'!$C82:$H82,'Sum of Property Damage - AC'!N$4)</f>
        <v>17798281.556380481</v>
      </c>
      <c r="O16" cm="1">
        <f t="array" ref="O16">'Frequency Projections'!O15*INDEX('Severity Projections - AC'!$C82:$H82,'Sum of Property Damage - AC'!O$4)</f>
        <v>8445275.2323102541</v>
      </c>
      <c r="P16">
        <f t="shared" si="1"/>
        <v>169520007.29357737</v>
      </c>
      <c r="Q16" cm="1">
        <f t="array" ref="Q16">'Frequency Projections'!Q15*INDEX('Severity Projections - AC'!$C82:$H82,'Sum of Property Damage - AC'!Q$4)</f>
        <v>45879612.024231367</v>
      </c>
      <c r="R16" cm="1">
        <f t="array" ref="R16">'Frequency Projections'!R15*INDEX('Severity Projections - AC'!$C82:$H82,'Sum of Property Damage - AC'!R$4)</f>
        <v>57263155.239494644</v>
      </c>
      <c r="S16" cm="1">
        <f t="array" ref="S16">'Frequency Projections'!S15*INDEX('Severity Projections - AC'!$C82:$H82,'Sum of Property Damage - AC'!S$4)</f>
        <v>28170731.187159874</v>
      </c>
      <c r="T16" cm="1">
        <f t="array" ref="T16">'Frequency Projections'!T15*INDEX('Severity Projections - AC'!$C82:$H82,'Sum of Property Damage - AC'!T$4)</f>
        <v>20553535.029941179</v>
      </c>
      <c r="U16" cm="1">
        <f t="array" ref="U16">'Frequency Projections'!U15*INDEX('Severity Projections - AC'!$C82:$H82,'Sum of Property Damage - AC'!U$4)</f>
        <v>18865432.605980374</v>
      </c>
      <c r="V16" cm="1">
        <f t="array" ref="V16">'Frequency Projections'!V15*INDEX('Severity Projections - AC'!$C82:$H82,'Sum of Property Damage - AC'!V$4)</f>
        <v>8951637.8437663596</v>
      </c>
      <c r="W16">
        <f t="shared" si="2"/>
        <v>179684103.93057379</v>
      </c>
      <c r="X16" cm="1">
        <f t="array" ref="X16">'Frequency Projections'!X15*INDEX('Severity Projections - AC'!$C82:$H82,'Sum of Property Damage - AC'!X$4)</f>
        <v>47548590.106590286</v>
      </c>
      <c r="Y16" cm="1">
        <f t="array" ref="Y16">'Frequency Projections'!Y15*INDEX('Severity Projections - AC'!$C82:$H82,'Sum of Property Damage - AC'!Y$4)</f>
        <v>59346236.30327864</v>
      </c>
      <c r="Z16" cm="1">
        <f t="array" ref="Z16">'Frequency Projections'!Z15*INDEX('Severity Projections - AC'!$C82:$H82,'Sum of Property Damage - AC'!Z$4)</f>
        <v>29195507.353326295</v>
      </c>
      <c r="AA16" cm="1">
        <f t="array" ref="AA16">'Frequency Projections'!AA15*INDEX('Severity Projections - AC'!$C82:$H82,'Sum of Property Damage - AC'!AA$4)</f>
        <v>21301217.888764191</v>
      </c>
      <c r="AB16" cm="1">
        <f t="array" ref="AB16">'Frequency Projections'!AB15*INDEX('Severity Projections - AC'!$C82:$H82,'Sum of Property Damage - AC'!AB$4)</f>
        <v>19551706.79498117</v>
      </c>
      <c r="AC16" cm="1">
        <f t="array" ref="AC16">'Frequency Projections'!AC15*INDEX('Severity Projections - AC'!$C82:$H82,'Sum of Property Damage - AC'!AC$4)</f>
        <v>9277274.5853013601</v>
      </c>
      <c r="AD16">
        <f t="shared" si="3"/>
        <v>186220533.03224197</v>
      </c>
    </row>
    <row r="17" spans="1:30">
      <c r="A17" s="211">
        <v>2032</v>
      </c>
      <c r="B17" s="211"/>
      <c r="C17" cm="1">
        <f t="array" ref="C17">'Frequency Projections'!C16*INDEX('Severity Projections - AC'!$C83:$H83,'Sum of Property Damage - AC'!C$4)</f>
        <v>47641689.803940542</v>
      </c>
      <c r="D17" cm="1">
        <f t="array" ref="D17">'Frequency Projections'!D16*INDEX('Severity Projections - AC'!$C83:$H83,'Sum of Property Damage - AC'!D$4)</f>
        <v>59471705.235405155</v>
      </c>
      <c r="E17" cm="1">
        <f t="array" ref="E17">'Frequency Projections'!E16*INDEX('Severity Projections - AC'!$C83:$H83,'Sum of Property Damage - AC'!E$4)</f>
        <v>29276389.041612599</v>
      </c>
      <c r="F17" cm="1">
        <f t="array" ref="F17">'Frequency Projections'!F16*INDEX('Severity Projections - AC'!$C83:$H83,'Sum of Property Damage - AC'!F$4)</f>
        <v>21388987.388793144</v>
      </c>
      <c r="G17" cm="1">
        <f t="array" ref="G17">'Frequency Projections'!G16*INDEX('Severity Projections - AC'!$C83:$H83,'Sum of Property Damage - AC'!G$4)</f>
        <v>19620521.724550083</v>
      </c>
      <c r="H17" cm="1">
        <f t="array" ref="H17">'Frequency Projections'!H16*INDEX('Severity Projections - AC'!$C83:$H83,'Sum of Property Damage - AC'!H$4)</f>
        <v>9316485.0247063097</v>
      </c>
      <c r="I17">
        <f t="shared" si="0"/>
        <v>186715778.21900785</v>
      </c>
      <c r="J17" cm="1">
        <f t="array" ref="J17">'Frequency Projections'!J16*INDEX('Severity Projections - AC'!$C83:$H83,'Sum of Property Damage - AC'!J$4)</f>
        <v>49543062.562894069</v>
      </c>
      <c r="K17" cm="1">
        <f t="array" ref="K17">'Frequency Projections'!K16*INDEX('Severity Projections - AC'!$C83:$H83,'Sum of Property Damage - AC'!K$4)</f>
        <v>61845212.151899122</v>
      </c>
      <c r="L17" cm="1">
        <f t="array" ref="L17">'Frequency Projections'!L16*INDEX('Severity Projections - AC'!$C83:$H83,'Sum of Property Damage - AC'!L$4)</f>
        <v>30444805.376829229</v>
      </c>
      <c r="M17" cm="1">
        <f t="array" ref="M17">'Frequency Projections'!M16*INDEX('Severity Projections - AC'!$C83:$H83,'Sum of Property Damage - AC'!M$4)</f>
        <v>22242618.696373004</v>
      </c>
      <c r="N17" cm="1">
        <f t="array" ref="N17">'Frequency Projections'!N16*INDEX('Severity Projections - AC'!$C83:$H83,'Sum of Property Damage - AC'!N$4)</f>
        <v>20403573.83032215</v>
      </c>
      <c r="O17" cm="1">
        <f t="array" ref="O17">'Frequency Projections'!O16*INDEX('Severity Projections - AC'!$C83:$H83,'Sum of Property Damage - AC'!O$4)</f>
        <v>9688304.5573063027</v>
      </c>
      <c r="P17">
        <f t="shared" si="1"/>
        <v>194167577.17562386</v>
      </c>
      <c r="Q17" cm="1">
        <f t="array" ref="Q17">'Frequency Projections'!Q16*INDEX('Severity Projections - AC'!$C83:$H83,'Sum of Property Damage - AC'!Q$4)</f>
        <v>54064960.894805096</v>
      </c>
      <c r="R17" cm="1">
        <f t="array" ref="R17">'Frequency Projections'!R16*INDEX('Severity Projections - AC'!$C83:$H83,'Sum of Property Damage - AC'!R$4)</f>
        <v>67489953.255889937</v>
      </c>
      <c r="S17" cm="1">
        <f t="array" ref="S17">'Frequency Projections'!S16*INDEX('Severity Projections - AC'!$C83:$H83,'Sum of Property Damage - AC'!S$4)</f>
        <v>33223566.065554775</v>
      </c>
      <c r="T17" cm="1">
        <f t="array" ref="T17">'Frequency Projections'!T16*INDEX('Severity Projections - AC'!$C83:$H83,'Sum of Property Damage - AC'!T$4)</f>
        <v>24272748.752478827</v>
      </c>
      <c r="U17" cm="1">
        <f t="array" ref="U17">'Frequency Projections'!U16*INDEX('Severity Projections - AC'!$C83:$H83,'Sum of Property Damage - AC'!U$4)</f>
        <v>22265850.437692378</v>
      </c>
      <c r="V17" cm="1">
        <f t="array" ref="V17">'Frequency Projections'!V16*INDEX('Severity Projections - AC'!$C83:$H83,'Sum of Property Damage - AC'!V$4)</f>
        <v>10572576.258538216</v>
      </c>
      <c r="W17">
        <f t="shared" si="2"/>
        <v>211889655.66495922</v>
      </c>
      <c r="X17" cm="1">
        <f t="array" ref="X17">'Frequency Projections'!X16*INDEX('Severity Projections - AC'!$C83:$H83,'Sum of Property Damage - AC'!X$4)</f>
        <v>57041738.59554515</v>
      </c>
      <c r="Y17" cm="1">
        <f t="array" ref="Y17">'Frequency Projections'!Y16*INDEX('Severity Projections - AC'!$C83:$H83,'Sum of Property Damage - AC'!Y$4)</f>
        <v>71205901.340399235</v>
      </c>
      <c r="Z17" cm="1">
        <f t="array" ref="Z17">'Frequency Projections'!Z16*INDEX('Severity Projections - AC'!$C83:$H83,'Sum of Property Damage - AC'!Z$4)</f>
        <v>35052831.618810914</v>
      </c>
      <c r="AA17" cm="1">
        <f t="array" ref="AA17">'Frequency Projections'!AA16*INDEX('Severity Projections - AC'!$C83:$H83,'Sum of Property Damage - AC'!AA$4)</f>
        <v>25609188.768825665</v>
      </c>
      <c r="AB17" cm="1">
        <f t="array" ref="AB17">'Frequency Projections'!AB16*INDEX('Severity Projections - AC'!$C83:$H83,'Sum of Property Damage - AC'!AB$4)</f>
        <v>23491792.08222438</v>
      </c>
      <c r="AC17" cm="1">
        <f t="array" ref="AC17">'Frequency Projections'!AC16*INDEX('Severity Projections - AC'!$C83:$H83,'Sum of Property Damage - AC'!AC$4)</f>
        <v>11154694.671737961</v>
      </c>
      <c r="AD17">
        <f t="shared" si="3"/>
        <v>223556147.07754332</v>
      </c>
    </row>
    <row r="18" spans="1:30">
      <c r="A18" s="211">
        <v>2033</v>
      </c>
      <c r="B18" s="211"/>
      <c r="C18" cm="1">
        <f t="array" ref="C18">'Frequency Projections'!C17*INDEX('Severity Projections - AC'!$C84:$H84,'Sum of Property Damage - AC'!C$4)</f>
        <v>53823954.748568363</v>
      </c>
      <c r="D18" cm="1">
        <f t="array" ref="D18">'Frequency Projections'!D17*INDEX('Severity Projections - AC'!$C84:$H84,'Sum of Property Damage - AC'!D$4)</f>
        <v>67199659.947089136</v>
      </c>
      <c r="E18" cm="1">
        <f t="array" ref="E18">'Frequency Projections'!E17*INDEX('Severity Projections - AC'!$C84:$H84,'Sum of Property Damage - AC'!E$4)</f>
        <v>33102131.586155538</v>
      </c>
      <c r="F18" cm="1">
        <f t="array" ref="F18">'Frequency Projections'!F17*INDEX('Severity Projections - AC'!$C84:$H84,'Sum of Property Damage - AC'!F$4)</f>
        <v>24216469.808504913</v>
      </c>
      <c r="G18" cm="1">
        <f t="array" ref="G18">'Frequency Projections'!G17*INDEX('Severity Projections - AC'!$C84:$H84,'Sum of Property Damage - AC'!G$4)</f>
        <v>22200967.855945207</v>
      </c>
      <c r="H18" cm="1">
        <f t="array" ref="H18">'Frequency Projections'!H17*INDEX('Severity Projections - AC'!$C84:$H84,'Sum of Property Damage - AC'!H$4)</f>
        <v>10549174.863673991</v>
      </c>
      <c r="I18">
        <f t="shared" si="0"/>
        <v>211092358.80993712</v>
      </c>
      <c r="J18" cm="1">
        <f t="array" ref="J18">'Frequency Projections'!J17*INDEX('Severity Projections - AC'!$C84:$H84,'Sum of Property Damage - AC'!J$4)</f>
        <v>56706981.158617303</v>
      </c>
      <c r="K18" cm="1">
        <f t="array" ref="K18">'Frequency Projections'!K17*INDEX('Severity Projections - AC'!$C84:$H84,'Sum of Property Damage - AC'!K$4)</f>
        <v>70799142.654719755</v>
      </c>
      <c r="L18" cm="1">
        <f t="array" ref="L18">'Frequency Projections'!L17*INDEX('Severity Projections - AC'!$C84:$H84,'Sum of Property Damage - AC'!L$4)</f>
        <v>34875214.222643517</v>
      </c>
      <c r="M18" cm="1">
        <f t="array" ref="M18">'Frequency Projections'!M17*INDEX('Severity Projections - AC'!$C84:$H84,'Sum of Property Damage - AC'!M$4)</f>
        <v>25513600.841373309</v>
      </c>
      <c r="N18" cm="1">
        <f t="array" ref="N18">'Frequency Projections'!N17*INDEX('Severity Projections - AC'!$C84:$H84,'Sum of Property Damage - AC'!N$4)</f>
        <v>23390140.538560838</v>
      </c>
      <c r="O18" cm="1">
        <f t="array" ref="O18">'Frequency Projections'!O17*INDEX('Severity Projections - AC'!$C84:$H84,'Sum of Property Damage - AC'!O$4)</f>
        <v>11114230.885258978</v>
      </c>
      <c r="P18">
        <f t="shared" si="1"/>
        <v>222399310.30117372</v>
      </c>
      <c r="Q18" cm="1">
        <f t="array" ref="Q18">'Frequency Projections'!Q17*INDEX('Severity Projections - AC'!$C84:$H84,'Sum of Property Damage - AC'!Q$4)</f>
        <v>63710926.314694613</v>
      </c>
      <c r="R18" cm="1">
        <f t="array" ref="R18">'Frequency Projections'!R17*INDEX('Severity Projections - AC'!$C84:$H84,'Sum of Property Damage - AC'!R$4)</f>
        <v>79543627.057159141</v>
      </c>
      <c r="S18" cm="1">
        <f t="array" ref="S18">'Frequency Projections'!S17*INDEX('Severity Projections - AC'!$C84:$H84,'Sum of Property Damage - AC'!S$4)</f>
        <v>39182692.468374893</v>
      </c>
      <c r="T18" cm="1">
        <f t="array" ref="T18">'Frequency Projections'!T17*INDEX('Severity Projections - AC'!$C84:$H84,'Sum of Property Damage - AC'!T$4)</f>
        <v>28664815.336942911</v>
      </c>
      <c r="U18" cm="1">
        <f t="array" ref="U18">'Frequency Projections'!U17*INDEX('Severity Projections - AC'!$C84:$H84,'Sum of Property Damage - AC'!U$4)</f>
        <v>26279083.983932842</v>
      </c>
      <c r="V18" cm="1">
        <f t="array" ref="V18">'Frequency Projections'!V17*INDEX('Severity Projections - AC'!$C84:$H84,'Sum of Property Damage - AC'!V$4)</f>
        <v>12486962.460487708</v>
      </c>
      <c r="W18">
        <f t="shared" si="2"/>
        <v>249868107.62159216</v>
      </c>
      <c r="X18" cm="1">
        <f t="array" ref="X18">'Frequency Projections'!X17*INDEX('Severity Projections - AC'!$C84:$H84,'Sum of Property Damage - AC'!X$4)</f>
        <v>68430503.262190536</v>
      </c>
      <c r="Y18" cm="1">
        <f t="array" ref="Y18">'Frequency Projections'!Y17*INDEX('Severity Projections - AC'!$C84:$H84,'Sum of Property Damage - AC'!Y$4)</f>
        <v>85436058.548813537</v>
      </c>
      <c r="Z18" cm="1">
        <f t="array" ref="Z18">'Frequency Projections'!Z17*INDEX('Severity Projections - AC'!$C84:$H84,'Sum of Property Damage - AC'!Z$4)</f>
        <v>42085267.314032279</v>
      </c>
      <c r="AA18" cm="1">
        <f t="array" ref="AA18">'Frequency Projections'!AA17*INDEX('Severity Projections - AC'!$C84:$H84,'Sum of Property Damage - AC'!AA$4)</f>
        <v>30788247.054137383</v>
      </c>
      <c r="AB18" cm="1">
        <f t="array" ref="AB18">'Frequency Projections'!AB17*INDEX('Severity Projections - AC'!$C84:$H84,'Sum of Property Damage - AC'!AB$4)</f>
        <v>28225785.533354077</v>
      </c>
      <c r="AC18" cm="1">
        <f t="array" ref="AC18">'Frequency Projections'!AC17*INDEX('Severity Projections - AC'!$C84:$H84,'Sum of Property Damage - AC'!AC$4)</f>
        <v>13411971.459441345</v>
      </c>
      <c r="AD18">
        <f t="shared" si="3"/>
        <v>268377833.17196915</v>
      </c>
    </row>
    <row r="19" spans="1:30">
      <c r="A19" s="211">
        <v>2034</v>
      </c>
      <c r="B19" s="211"/>
      <c r="C19" cm="1">
        <f t="array" ref="C19">'Frequency Projections'!C18*INDEX('Severity Projections - AC'!$C85:$H85,'Sum of Property Damage - AC'!C$4)</f>
        <v>60808727.75653407</v>
      </c>
      <c r="D19" cm="1">
        <f t="array" ref="D19">'Frequency Projections'!D18*INDEX('Severity Projections - AC'!$C85:$H85,'Sum of Property Damage - AC'!D$4)</f>
        <v>75932230.565208167</v>
      </c>
      <c r="E19" cm="1">
        <f t="array" ref="E19">'Frequency Projections'!E18*INDEX('Severity Projections - AC'!$C85:$H85,'Sum of Property Damage - AC'!E$4)</f>
        <v>37427801.653429829</v>
      </c>
      <c r="F19" cm="1">
        <f t="array" ref="F19">'Frequency Projections'!F18*INDEX('Severity Projections - AC'!$C85:$H85,'Sum of Property Damage - AC'!F$4)</f>
        <v>27417585.814721461</v>
      </c>
      <c r="G19" cm="1">
        <f t="array" ref="G19">'Frequency Projections'!G18*INDEX('Severity Projections - AC'!$C85:$H85,'Sum of Property Damage - AC'!G$4)</f>
        <v>25120697.514086463</v>
      </c>
      <c r="H19" cm="1">
        <f t="array" ref="H19">'Frequency Projections'!H18*INDEX('Severity Projections - AC'!$C85:$H85,'Sum of Property Damage - AC'!H$4)</f>
        <v>11944901.253187561</v>
      </c>
      <c r="I19">
        <f t="shared" si="0"/>
        <v>238651944.55716756</v>
      </c>
      <c r="J19" cm="1">
        <f t="array" ref="J19">'Frequency Projections'!J18*INDEX('Severity Projections - AC'!$C85:$H85,'Sum of Property Damage - AC'!J$4)</f>
        <v>64907079.91294802</v>
      </c>
      <c r="K19" cm="1">
        <f t="array" ref="K19">'Frequency Projections'!K18*INDEX('Severity Projections - AC'!$C85:$H85,'Sum of Property Damage - AC'!K$4)</f>
        <v>81049867.989299834</v>
      </c>
      <c r="L19" cm="1">
        <f t="array" ref="L19">'Frequency Projections'!L18*INDEX('Severity Projections - AC'!$C85:$H85,'Sum of Property Damage - AC'!L$4)</f>
        <v>39950339.408705994</v>
      </c>
      <c r="M19" cm="1">
        <f t="array" ref="M19">'Frequency Projections'!M18*INDEX('Severity Projections - AC'!$C85:$H85,'Sum of Property Damage - AC'!M$4)</f>
        <v>29265460.718424801</v>
      </c>
      <c r="N19" cm="1">
        <f t="array" ref="N19">'Frequency Projections'!N18*INDEX('Severity Projections - AC'!$C85:$H85,'Sum of Property Damage - AC'!N$4)</f>
        <v>26813768.042377785</v>
      </c>
      <c r="O19" cm="1">
        <f t="array" ref="O19">'Frequency Projections'!O18*INDEX('Severity Projections - AC'!$C85:$H85,'Sum of Property Damage - AC'!O$4)</f>
        <v>12749956.935410621</v>
      </c>
      <c r="P19">
        <f t="shared" si="1"/>
        <v>254736473.00716704</v>
      </c>
      <c r="Q19" cm="1">
        <f t="array" ref="Q19">'Frequency Projections'!Q18*INDEX('Severity Projections - AC'!$C85:$H85,'Sum of Property Damage - AC'!Q$4)</f>
        <v>75078192.88507314</v>
      </c>
      <c r="R19" cm="1">
        <f t="array" ref="R19">'Frequency Projections'!R18*INDEX('Severity Projections - AC'!$C85:$H85,'Sum of Property Damage - AC'!R$4)</f>
        <v>93750599.015878484</v>
      </c>
      <c r="S19" cm="1">
        <f t="array" ref="S19">'Frequency Projections'!S18*INDEX('Severity Projections - AC'!$C85:$H85,'Sum of Property Damage - AC'!S$4)</f>
        <v>46210664.414016135</v>
      </c>
      <c r="T19" cm="1">
        <f t="array" ref="T19">'Frequency Projections'!T18*INDEX('Severity Projections - AC'!$C85:$H85,'Sum of Property Damage - AC'!T$4)</f>
        <v>33851436.663539074</v>
      </c>
      <c r="U19" cm="1">
        <f t="array" ref="U19">'Frequency Projections'!U18*INDEX('Severity Projections - AC'!$C85:$H85,'Sum of Property Damage - AC'!U$4)</f>
        <v>31015557.189773686</v>
      </c>
      <c r="V19" cm="1">
        <f t="array" ref="V19">'Frequency Projections'!V18*INDEX('Severity Projections - AC'!$C85:$H85,'Sum of Property Damage - AC'!V$4)</f>
        <v>14747909.278263168</v>
      </c>
      <c r="W19">
        <f t="shared" si="2"/>
        <v>294654359.44654369</v>
      </c>
      <c r="X19" cm="1">
        <f t="array" ref="X19">'Frequency Projections'!X18*INDEX('Severity Projections - AC'!$C85:$H85,'Sum of Property Damage - AC'!X$4)</f>
        <v>82093463.498928308</v>
      </c>
      <c r="Y19" cm="1">
        <f t="array" ref="Y19">'Frequency Projections'!Y18*INDEX('Severity Projections - AC'!$C85:$H85,'Sum of Property Damage - AC'!Y$4)</f>
        <v>102510610.37249398</v>
      </c>
      <c r="Z19" cm="1">
        <f t="array" ref="Z19">'Frequency Projections'!Z18*INDEX('Severity Projections - AC'!$C85:$H85,'Sum of Property Damage - AC'!Z$4)</f>
        <v>50528566.905444138</v>
      </c>
      <c r="AA19" cm="1">
        <f t="array" ref="AA19">'Frequency Projections'!AA18*INDEX('Severity Projections - AC'!$C85:$H85,'Sum of Property Damage - AC'!AA$4)</f>
        <v>37014498.795655452</v>
      </c>
      <c r="AB19" cm="1">
        <f t="array" ref="AB19">'Frequency Projections'!AB18*INDEX('Severity Projections - AC'!$C85:$H85,'Sum of Property Damage - AC'!AB$4)</f>
        <v>33913636.093441896</v>
      </c>
      <c r="AC19" cm="1">
        <f t="array" ref="AC19">'Frequency Projections'!AC18*INDEX('Severity Projections - AC'!$C85:$H85,'Sum of Property Damage - AC'!AC$4)</f>
        <v>16125946.902769856</v>
      </c>
      <c r="AD19">
        <f t="shared" si="3"/>
        <v>322186722.56873363</v>
      </c>
    </row>
    <row r="20" spans="1:30">
      <c r="A20" s="211">
        <v>2035</v>
      </c>
      <c r="B20" s="211"/>
      <c r="C20" cm="1">
        <f t="array" ref="C20">'Frequency Projections'!C19*INDEX('Severity Projections - AC'!$C86:$H86,'Sum of Property Damage - AC'!C$4)</f>
        <v>68700213.989059925</v>
      </c>
      <c r="D20" cm="1">
        <f t="array" ref="D20">'Frequency Projections'!D19*INDEX('Severity Projections - AC'!$C86:$H86,'Sum of Property Damage - AC'!D$4)</f>
        <v>85800066.98844339</v>
      </c>
      <c r="E20" cm="1">
        <f t="array" ref="E20">'Frequency Projections'!E19*INDEX('Severity Projections - AC'!$C86:$H86,'Sum of Property Damage - AC'!E$4)</f>
        <v>42318726.441814624</v>
      </c>
      <c r="F20" cm="1">
        <f t="array" ref="F20">'Frequency Projections'!F19*INDEX('Severity Projections - AC'!$C86:$H86,'Sum of Property Damage - AC'!F$4)</f>
        <v>31041691.050474234</v>
      </c>
      <c r="G20" cm="1">
        <f t="array" ref="G20">'Frequency Projections'!G19*INDEX('Severity Projections - AC'!$C86:$H86,'Sum of Property Damage - AC'!G$4)</f>
        <v>28424309.450588614</v>
      </c>
      <c r="H20" cm="1">
        <f t="array" ref="H20">'Frequency Projections'!H19*INDEX('Severity Projections - AC'!$C86:$H86,'Sum of Property Damage - AC'!H$4)</f>
        <v>13525219.50930975</v>
      </c>
      <c r="I20">
        <f t="shared" si="0"/>
        <v>269810227.42969054</v>
      </c>
      <c r="J20" cm="1">
        <f t="array" ref="J20">'Frequency Projections'!J19*INDEX('Severity Projections - AC'!$C86:$H86,'Sum of Property Damage - AC'!J$4)</f>
        <v>74293270.089709029</v>
      </c>
      <c r="K20" cm="1">
        <f t="array" ref="K20">'Frequency Projections'!K19*INDEX('Severity Projections - AC'!$C86:$H86,'Sum of Property Damage - AC'!K$4)</f>
        <v>92785264.853798389</v>
      </c>
      <c r="L20" cm="1">
        <f t="array" ref="L20">'Frequency Projections'!L19*INDEX('Severity Projections - AC'!$C86:$H86,'Sum of Property Damage - AC'!L$4)</f>
        <v>45763999.714686558</v>
      </c>
      <c r="M20" cm="1">
        <f t="array" ref="M20">'Frequency Projections'!M19*INDEX('Severity Projections - AC'!$C86:$H86,'Sum of Property Damage - AC'!M$4)</f>
        <v>33568872.691159762</v>
      </c>
      <c r="N20" cm="1">
        <f t="array" ref="N20">'Frequency Projections'!N19*INDEX('Severity Projections - AC'!$C86:$H86,'Sum of Property Damage - AC'!N$4)</f>
        <v>30738403.514468364</v>
      </c>
      <c r="O20" cm="1">
        <f t="array" ref="O20">'Frequency Projections'!O19*INDEX('Severity Projections - AC'!$C86:$H86,'Sum of Property Damage - AC'!O$4)</f>
        <v>14626341.428685565</v>
      </c>
      <c r="P20">
        <f t="shared" si="1"/>
        <v>291776152.29250765</v>
      </c>
      <c r="Q20" cm="1">
        <f t="array" ref="Q20">'Frequency Projections'!Q19*INDEX('Severity Projections - AC'!$C86:$H86,'Sum of Property Damage - AC'!Q$4)</f>
        <v>88473979.513369396</v>
      </c>
      <c r="R20" cm="1">
        <f t="array" ref="R20">'Frequency Projections'!R19*INDEX('Severity Projections - AC'!$C86:$H86,'Sum of Property Damage - AC'!R$4)</f>
        <v>110495629.17213175</v>
      </c>
      <c r="S20" cm="1">
        <f t="array" ref="S20">'Frequency Projections'!S19*INDEX('Severity Projections - AC'!$C86:$H86,'Sum of Property Damage - AC'!S$4)</f>
        <v>54499191.761487335</v>
      </c>
      <c r="T20" cm="1">
        <f t="array" ref="T20">'Frequency Projections'!T19*INDEX('Severity Projections - AC'!$C86:$H86,'Sum of Property Damage - AC'!T$4)</f>
        <v>39976322.90486525</v>
      </c>
      <c r="U20" cm="1">
        <f t="array" ref="U20">'Frequency Projections'!U19*INDEX('Severity Projections - AC'!$C86:$H86,'Sum of Property Damage - AC'!U$4)</f>
        <v>36605588.629076429</v>
      </c>
      <c r="V20" cm="1">
        <f t="array" ref="V20">'Frequency Projections'!V19*INDEX('Severity Projections - AC'!$C86:$H86,'Sum of Property Damage - AC'!V$4)</f>
        <v>17418140.705806982</v>
      </c>
      <c r="W20">
        <f t="shared" si="2"/>
        <v>347468852.68673712</v>
      </c>
      <c r="X20" cm="1">
        <f t="array" ref="X20">'Frequency Projections'!X19*INDEX('Severity Projections - AC'!$C86:$H86,'Sum of Property Damage - AC'!X$4)</f>
        <v>98484817.342766777</v>
      </c>
      <c r="Y20" cm="1">
        <f t="array" ref="Y20">'Frequency Projections'!Y19*INDEX('Severity Projections - AC'!$C86:$H86,'Sum of Property Damage - AC'!Y$4)</f>
        <v>122998218.41456868</v>
      </c>
      <c r="Z20" cm="1">
        <f t="array" ref="Z20">'Frequency Projections'!Z19*INDEX('Severity Projections - AC'!$C86:$H86,'Sum of Property Damage - AC'!Z$4)</f>
        <v>60665779.650472648</v>
      </c>
      <c r="AA20" cm="1">
        <f t="array" ref="AA20">'Frequency Projections'!AA19*INDEX('Severity Projections - AC'!$C86:$H86,'Sum of Property Damage - AC'!AA$4)</f>
        <v>44499647.025894009</v>
      </c>
      <c r="AB20" cm="1">
        <f t="array" ref="AB20">'Frequency Projections'!AB19*INDEX('Severity Projections - AC'!$C86:$H86,'Sum of Property Damage - AC'!AB$4)</f>
        <v>40747513.898301385</v>
      </c>
      <c r="AC20" cm="1">
        <f t="array" ref="AC20">'Frequency Projections'!AC19*INDEX('Severity Projections - AC'!$C86:$H86,'Sum of Property Damage - AC'!AC$4)</f>
        <v>19389004.714123789</v>
      </c>
      <c r="AD20">
        <f t="shared" si="3"/>
        <v>386784981.04612726</v>
      </c>
    </row>
    <row r="21" spans="1:30">
      <c r="A21" s="211">
        <v>2036</v>
      </c>
      <c r="B21" s="211"/>
      <c r="C21" cm="1">
        <f t="array" ref="C21">'Frequency Projections'!C20*INDEX('Severity Projections - AC'!$C87:$H87,'Sum of Property Damage - AC'!C$4)</f>
        <v>77616153.779140681</v>
      </c>
      <c r="D21" cm="1">
        <f t="array" ref="D21">'Frequency Projections'!D20*INDEX('Severity Projections - AC'!$C87:$H87,'Sum of Property Damage - AC'!D$4)</f>
        <v>96950816.578523174</v>
      </c>
      <c r="E21" cm="1">
        <f t="array" ref="E21">'Frequency Projections'!E20*INDEX('Severity Projections - AC'!$C87:$H87,'Sum of Property Damage - AC'!E$4)</f>
        <v>47848769.635221757</v>
      </c>
      <c r="F21" cm="1">
        <f t="array" ref="F21">'Frequency Projections'!F20*INDEX('Severity Projections - AC'!$C87:$H87,'Sum of Property Damage - AC'!F$4)</f>
        <v>35144658.653256975</v>
      </c>
      <c r="G21" cm="1">
        <f t="array" ref="G21">'Frequency Projections'!G20*INDEX('Severity Projections - AC'!$C87:$H87,'Sum of Property Damage - AC'!G$4)</f>
        <v>32162263.558499157</v>
      </c>
      <c r="H21" cm="1">
        <f t="array" ref="H21">'Frequency Projections'!H20*INDEX('Severity Projections - AC'!$C87:$H87,'Sum of Property Damage - AC'!H$4)</f>
        <v>15314533.802843001</v>
      </c>
      <c r="I21">
        <f t="shared" si="0"/>
        <v>305037196.00748473</v>
      </c>
      <c r="J21" cm="1">
        <f t="array" ref="J21">'Frequency Projections'!J20*INDEX('Severity Projections - AC'!$C87:$H87,'Sum of Property Damage - AC'!J$4)</f>
        <v>85037157.227644503</v>
      </c>
      <c r="K21" cm="1">
        <f t="array" ref="K21">'Frequency Projections'!K20*INDEX('Severity Projections - AC'!$C87:$H87,'Sum of Property Damage - AC'!K$4)</f>
        <v>106220437.77376768</v>
      </c>
      <c r="L21" cm="1">
        <f t="array" ref="L21">'Frequency Projections'!L20*INDEX('Severity Projections - AC'!$C87:$H87,'Sum of Property Damage - AC'!L$4)</f>
        <v>52423666.318199016</v>
      </c>
      <c r="M21" cm="1">
        <f t="array" ref="M21">'Frequency Projections'!M20*INDEX('Severity Projections - AC'!$C87:$H87,'Sum of Property Damage - AC'!M$4)</f>
        <v>38504895.155112624</v>
      </c>
      <c r="N21" cm="1">
        <f t="array" ref="N21">'Frequency Projections'!N20*INDEX('Severity Projections - AC'!$C87:$H87,'Sum of Property Damage - AC'!N$4)</f>
        <v>35237348.539629132</v>
      </c>
      <c r="O21" cm="1">
        <f t="array" ref="O21">'Frequency Projections'!O20*INDEX('Severity Projections - AC'!$C87:$H87,'Sum of Property Damage - AC'!O$4)</f>
        <v>16778780.646180771</v>
      </c>
      <c r="P21">
        <f t="shared" si="1"/>
        <v>334202285.66053367</v>
      </c>
      <c r="Q21" cm="1">
        <f t="array" ref="Q21">'Frequency Projections'!Q20*INDEX('Severity Projections - AC'!$C87:$H87,'Sum of Property Damage - AC'!Q$4)</f>
        <v>104260347.64071834</v>
      </c>
      <c r="R21" cm="1">
        <f t="array" ref="R21">'Frequency Projections'!R20*INDEX('Severity Projections - AC'!$C87:$H87,'Sum of Property Damage - AC'!R$4)</f>
        <v>130232243.52615245</v>
      </c>
      <c r="S21" cm="1">
        <f t="array" ref="S21">'Frequency Projections'!S20*INDEX('Severity Projections - AC'!$C87:$H87,'Sum of Property Damage - AC'!S$4)</f>
        <v>64274369.618268669</v>
      </c>
      <c r="T21" cm="1">
        <f t="array" ref="T21">'Frequency Projections'!T20*INDEX('Severity Projections - AC'!$C87:$H87,'Sum of Property Damage - AC'!T$4)</f>
        <v>47209171.680028602</v>
      </c>
      <c r="U21" cm="1">
        <f t="array" ref="U21">'Frequency Projections'!U20*INDEX('Severity Projections - AC'!$C87:$H87,'Sum of Property Damage - AC'!U$4)</f>
        <v>43202975.363392897</v>
      </c>
      <c r="V21" cm="1">
        <f t="array" ref="V21">'Frequency Projections'!V20*INDEX('Severity Projections - AC'!$C87:$H87,'Sum of Property Damage - AC'!V$4)</f>
        <v>20571730.76088519</v>
      </c>
      <c r="W21">
        <f t="shared" si="2"/>
        <v>409750838.58944613</v>
      </c>
      <c r="X21" cm="1">
        <f t="array" ref="X21">'Frequency Projections'!X20*INDEX('Severity Projections - AC'!$C87:$H87,'Sum of Property Damage - AC'!X$4)</f>
        <v>118149488.01808065</v>
      </c>
      <c r="Y21" cm="1">
        <f t="array" ref="Y21">'Frequency Projections'!Y20*INDEX('Severity Projections - AC'!$C87:$H87,'Sum of Property Damage - AC'!Y$4)</f>
        <v>147581254.46774971</v>
      </c>
      <c r="Z21" cm="1">
        <f t="array" ref="Z21">'Frequency Projections'!Z20*INDEX('Severity Projections - AC'!$C87:$H87,'Sum of Property Damage - AC'!Z$4)</f>
        <v>72836740.284544438</v>
      </c>
      <c r="AA21" cm="1">
        <f t="array" ref="AA21">'Frequency Projections'!AA20*INDEX('Severity Projections - AC'!$C87:$H87,'Sum of Property Damage - AC'!AA$4)</f>
        <v>53498185.935212545</v>
      </c>
      <c r="AB21" cm="1">
        <f t="array" ref="AB21">'Frequency Projections'!AB20*INDEX('Severity Projections - AC'!$C87:$H87,'Sum of Property Damage - AC'!AB$4)</f>
        <v>48958300.404219247</v>
      </c>
      <c r="AC21" cm="1">
        <f t="array" ref="AC21">'Frequency Projections'!AC20*INDEX('Severity Projections - AC'!$C87:$H87,'Sum of Property Damage - AC'!AC$4)</f>
        <v>23312213.243524138</v>
      </c>
      <c r="AD21">
        <f t="shared" si="3"/>
        <v>464336182.35333073</v>
      </c>
    </row>
    <row r="22" spans="1:30">
      <c r="A22" s="211">
        <v>2037</v>
      </c>
      <c r="B22" s="211"/>
      <c r="C22" cm="1">
        <f t="array" ref="C22">'Frequency Projections'!C21*INDEX('Severity Projections - AC'!$C88:$H88,'Sum of Property Damage - AC'!C$4)</f>
        <v>87689581.242223918</v>
      </c>
      <c r="D22" cm="1">
        <f t="array" ref="D22">'Frequency Projections'!D21*INDEX('Severity Projections - AC'!$C88:$H88,'Sum of Property Damage - AC'!D$4)</f>
        <v>109551336.32673788</v>
      </c>
      <c r="E22" cm="1">
        <f t="array" ref="E22">'Frequency Projections'!E21*INDEX('Severity Projections - AC'!$C88:$H88,'Sum of Property Damage - AC'!E$4)</f>
        <v>54101446.890050784</v>
      </c>
      <c r="F22" cm="1">
        <f t="array" ref="F22">'Frequency Projections'!F21*INDEX('Severity Projections - AC'!$C88:$H88,'Sum of Property Damage - AC'!F$4)</f>
        <v>39789739.6245142</v>
      </c>
      <c r="G22" cm="1">
        <f t="array" ref="G22">'Frequency Projections'!G21*INDEX('Severity Projections - AC'!$C88:$H88,'Sum of Property Damage - AC'!G$4)</f>
        <v>36391650.97444959</v>
      </c>
      <c r="H22" cm="1">
        <f t="array" ref="H22">'Frequency Projections'!H21*INDEX('Severity Projections - AC'!$C88:$H88,'Sum of Property Damage - AC'!H$4)</f>
        <v>17340473.551355947</v>
      </c>
      <c r="I22">
        <f t="shared" si="0"/>
        <v>344864228.60933232</v>
      </c>
      <c r="J22" cm="1">
        <f t="array" ref="J22">'Frequency Projections'!J21*INDEX('Severity Projections - AC'!$C88:$H88,'Sum of Property Damage - AC'!J$4)</f>
        <v>97335181.398951292</v>
      </c>
      <c r="K22" cm="1">
        <f t="array" ref="K22">'Frequency Projections'!K21*INDEX('Severity Projections - AC'!$C88:$H88,'Sum of Property Damage - AC'!K$4)</f>
        <v>121601666.27327959</v>
      </c>
      <c r="L22" cm="1">
        <f t="array" ref="L22">'Frequency Projections'!L21*INDEX('Severity Projections - AC'!$C88:$H88,'Sum of Property Damage - AC'!L$4)</f>
        <v>60052449.4745012</v>
      </c>
      <c r="M22" cm="1">
        <f t="array" ref="M22">'Frequency Projections'!M21*INDEX('Severity Projections - AC'!$C88:$H88,'Sum of Property Damage - AC'!M$4)</f>
        <v>44166495.828859627</v>
      </c>
      <c r="N22" cm="1">
        <f t="array" ref="N22">'Frequency Projections'!N21*INDEX('Severity Projections - AC'!$C88:$H88,'Sum of Property Damage - AC'!N$4)</f>
        <v>40394627.261599392</v>
      </c>
      <c r="O22" cm="1">
        <f t="array" ref="O22">'Frequency Projections'!O21*INDEX('Severity Projections - AC'!$C88:$H88,'Sum of Property Damage - AC'!O$4)</f>
        <v>19247875.457434922</v>
      </c>
      <c r="P22">
        <f t="shared" si="1"/>
        <v>382798295.69462597</v>
      </c>
      <c r="Q22" cm="1">
        <f t="array" ref="Q22">'Frequency Projections'!Q21*INDEX('Severity Projections - AC'!$C88:$H88,'Sum of Property Damage - AC'!Q$4)</f>
        <v>122863993.07800277</v>
      </c>
      <c r="R22" cm="1">
        <f t="array" ref="R22">'Frequency Projections'!R21*INDEX('Severity Projections - AC'!$C88:$H88,'Sum of Property Damage - AC'!R$4)</f>
        <v>153495026.86019346</v>
      </c>
      <c r="S22" cm="1">
        <f t="array" ref="S22">'Frequency Projections'!S21*INDEX('Severity Projections - AC'!$C88:$H88,'Sum of Property Damage - AC'!S$4)</f>
        <v>75802845.69780156</v>
      </c>
      <c r="T22" cm="1">
        <f t="array" ref="T22">'Frequency Projections'!T21*INDEX('Severity Projections - AC'!$C88:$H88,'Sum of Property Damage - AC'!T$4)</f>
        <v>55750366.51501134</v>
      </c>
      <c r="U22" cm="1">
        <f t="array" ref="U22">'Frequency Projections'!U21*INDEX('Severity Projections - AC'!$C88:$H88,'Sum of Property Damage - AC'!U$4)</f>
        <v>50989222.323585495</v>
      </c>
      <c r="V22" cm="1">
        <f t="array" ref="V22">'Frequency Projections'!V21*INDEX('Severity Projections - AC'!$C88:$H88,'Sum of Property Damage - AC'!V$4)</f>
        <v>24296156.877496965</v>
      </c>
      <c r="W22">
        <f t="shared" si="2"/>
        <v>483197611.35209155</v>
      </c>
      <c r="X22" cm="1">
        <f t="array" ref="X22">'Frequency Projections'!X21*INDEX('Severity Projections - AC'!$C88:$H88,'Sum of Property Damage - AC'!X$4)</f>
        <v>141741248.79377022</v>
      </c>
      <c r="Y22" cm="1">
        <f t="array" ref="Y22">'Frequency Projections'!Y21*INDEX('Severity Projections - AC'!$C88:$H88,'Sum of Property Damage - AC'!Y$4)</f>
        <v>177078542.26245522</v>
      </c>
      <c r="Z22" cm="1">
        <f t="array" ref="Z22">'Frequency Projections'!Z21*INDEX('Severity Projections - AC'!$C88:$H88,'Sum of Property Damage - AC'!Z$4)</f>
        <v>87449461.328402072</v>
      </c>
      <c r="AA22" cm="1">
        <f t="array" ref="AA22">'Frequency Projections'!AA21*INDEX('Severity Projections - AC'!$C88:$H88,'Sum of Property Damage - AC'!AA$4)</f>
        <v>64316048.7672842</v>
      </c>
      <c r="AB22" cm="1">
        <f t="array" ref="AB22">'Frequency Projections'!AB21*INDEX('Severity Projections - AC'!$C88:$H88,'Sum of Property Damage - AC'!AB$4)</f>
        <v>58823385.648713239</v>
      </c>
      <c r="AC22" cm="1">
        <f t="array" ref="AC22">'Frequency Projections'!AC21*INDEX('Severity Projections - AC'!$C88:$H88,'Sum of Property Damage - AC'!AC$4)</f>
        <v>28029103.811719835</v>
      </c>
      <c r="AD22">
        <f t="shared" si="3"/>
        <v>557437790.61234474</v>
      </c>
    </row>
    <row r="23" spans="1:30">
      <c r="A23" s="211">
        <v>2038</v>
      </c>
      <c r="B23" s="211"/>
      <c r="C23" cm="1">
        <f t="array" ref="C23">'Frequency Projections'!C22*INDEX('Severity Projections - AC'!$C89:$H89,'Sum of Property Damage - AC'!C$4)</f>
        <v>99070811.448723823</v>
      </c>
      <c r="D23" cm="1">
        <f t="array" ref="D23">'Frequency Projections'!D22*INDEX('Severity Projections - AC'!$C89:$H89,'Sum of Property Damage - AC'!D$4)</f>
        <v>123790193.02749845</v>
      </c>
      <c r="E23" cm="1">
        <f t="array" ref="E23">'Frequency Projections'!E22*INDEX('Severity Projections - AC'!$C89:$H89,'Sum of Property Damage - AC'!E$4)</f>
        <v>61171187.086805195</v>
      </c>
      <c r="F23" cm="1">
        <f t="array" ref="F23">'Frequency Projections'!F22*INDEX('Severity Projections - AC'!$C89:$H89,'Sum of Property Damage - AC'!F$4)</f>
        <v>45048536.741211236</v>
      </c>
      <c r="G23" cm="1">
        <f t="array" ref="G23">'Frequency Projections'!G22*INDEX('Severity Projections - AC'!$C89:$H89,'Sum of Property Damage - AC'!G$4)</f>
        <v>41177065.345196784</v>
      </c>
      <c r="H23" cm="1">
        <f t="array" ref="H23">'Frequency Projections'!H22*INDEX('Severity Projections - AC'!$C89:$H89,'Sum of Property Damage - AC'!H$4)</f>
        <v>19634319.524435159</v>
      </c>
      <c r="I23">
        <f t="shared" si="0"/>
        <v>389892113.17387068</v>
      </c>
      <c r="J23" cm="1">
        <f t="array" ref="J23">'Frequency Projections'!J22*INDEX('Severity Projections - AC'!$C89:$H89,'Sum of Property Damage - AC'!J$4)</f>
        <v>111412212.1339044</v>
      </c>
      <c r="K23" cm="1">
        <f t="array" ref="K23">'Frequency Projections'!K22*INDEX('Severity Projections - AC'!$C89:$H89,'Sum of Property Damage - AC'!K$4)</f>
        <v>139210924.42868334</v>
      </c>
      <c r="L23" cm="1">
        <f t="array" ref="L23">'Frequency Projections'!L22*INDEX('Severity Projections - AC'!$C89:$H89,'Sum of Property Damage - AC'!L$4)</f>
        <v>68791374.29620479</v>
      </c>
      <c r="M23" cm="1">
        <f t="array" ref="M23">'Frequency Projections'!M22*INDEX('Severity Projections - AC'!$C89:$H89,'Sum of Property Damage - AC'!M$4)</f>
        <v>50660301.034593627</v>
      </c>
      <c r="N23" cm="1">
        <f t="array" ref="N23">'Frequency Projections'!N22*INDEX('Severity Projections - AC'!$C89:$H89,'Sum of Property Damage - AC'!N$4)</f>
        <v>46306554.596710153</v>
      </c>
      <c r="O23" cm="1">
        <f t="array" ref="O23">'Frequency Projections'!O22*INDEX('Severity Projections - AC'!$C89:$H89,'Sum of Property Damage - AC'!O$4)</f>
        <v>22080196.376441497</v>
      </c>
      <c r="P23">
        <f t="shared" si="1"/>
        <v>438461562.86653781</v>
      </c>
      <c r="Q23" cm="1">
        <f t="array" ref="Q23">'Frequency Projections'!Q22*INDEX('Severity Projections - AC'!$C89:$H89,'Sum of Property Damage - AC'!Q$4)</f>
        <v>144787786.42535782</v>
      </c>
      <c r="R23" cm="1">
        <f t="array" ref="R23">'Frequency Projections'!R22*INDEX('Severity Projections - AC'!$C89:$H89,'Sum of Property Damage - AC'!R$4)</f>
        <v>180914113.52672583</v>
      </c>
      <c r="S23" cm="1">
        <f t="array" ref="S23">'Frequency Projections'!S22*INDEX('Severity Projections - AC'!$C89:$H89,'Sum of Property Damage - AC'!S$4)</f>
        <v>89399093.858174384</v>
      </c>
      <c r="T23" cm="1">
        <f t="array" ref="T23">'Frequency Projections'!T22*INDEX('Severity Projections - AC'!$C89:$H89,'Sum of Property Damage - AC'!T$4)</f>
        <v>65836524.613884136</v>
      </c>
      <c r="U23" cm="1">
        <f t="array" ref="U23">'Frequency Projections'!U22*INDEX('Severity Projections - AC'!$C89:$H89,'Sum of Property Damage - AC'!U$4)</f>
        <v>60178533.471577361</v>
      </c>
      <c r="V23" cm="1">
        <f t="array" ref="V23">'Frequency Projections'!V22*INDEX('Severity Projections - AC'!$C89:$H89,'Sum of Property Damage - AC'!V$4)</f>
        <v>28694724.715992745</v>
      </c>
      <c r="W23">
        <f t="shared" si="2"/>
        <v>569810776.61171222</v>
      </c>
      <c r="X23" cm="1">
        <f t="array" ref="X23">'Frequency Projections'!X22*INDEX('Severity Projections - AC'!$C89:$H89,'Sum of Property Damage - AC'!X$4)</f>
        <v>170044469.30572209</v>
      </c>
      <c r="Y23" cm="1">
        <f t="array" ref="Y23">'Frequency Projections'!Y22*INDEX('Severity Projections - AC'!$C89:$H89,'Sum of Property Damage - AC'!Y$4)</f>
        <v>212472648.30881754</v>
      </c>
      <c r="Z23" cm="1">
        <f t="array" ref="Z23">'Frequency Projections'!Z22*INDEX('Severity Projections - AC'!$C89:$H89,'Sum of Property Damage - AC'!Z$4)</f>
        <v>104993810.92038909</v>
      </c>
      <c r="AA23" cm="1">
        <f t="array" ref="AA23">'Frequency Projections'!AA22*INDEX('Severity Projections - AC'!$C89:$H89,'Sum of Property Damage - AC'!AA$4)</f>
        <v>77321003.140499279</v>
      </c>
      <c r="AB23" cm="1">
        <f t="array" ref="AB23">'Frequency Projections'!AB22*INDEX('Severity Projections - AC'!$C89:$H89,'Sum of Property Damage - AC'!AB$4)</f>
        <v>70676035.875763685</v>
      </c>
      <c r="AC23" cm="1">
        <f t="array" ref="AC23">'Frequency Projections'!AC22*INDEX('Severity Projections - AC'!$C89:$H89,'Sum of Property Damage - AC'!AC$4)</f>
        <v>33700212.957673937</v>
      </c>
      <c r="AD23">
        <f t="shared" si="3"/>
        <v>669208180.50886548</v>
      </c>
    </row>
    <row r="24" spans="1:30">
      <c r="A24" s="211">
        <v>2039</v>
      </c>
      <c r="B24" s="211"/>
      <c r="C24" cm="1">
        <f t="array" ref="C24">'Frequency Projections'!C23*INDEX('Severity Projections - AC'!$C90:$H90,'Sum of Property Damage - AC'!C$4)</f>
        <v>111929685.87245923</v>
      </c>
      <c r="D24" cm="1">
        <f t="array" ref="D24">'Frequency Projections'!D23*INDEX('Severity Projections - AC'!$C90:$H90,'Sum of Property Damage - AC'!D$4)</f>
        <v>139880488.96773499</v>
      </c>
      <c r="E24" cm="1">
        <f t="array" ref="E24">'Frequency Projections'!E23*INDEX('Severity Projections - AC'!$C90:$H90,'Sum of Property Damage - AC'!E$4)</f>
        <v>69164758.394143477</v>
      </c>
      <c r="F24" cm="1">
        <f t="array" ref="F24">'Frequency Projections'!F23*INDEX('Severity Projections - AC'!$C90:$H90,'Sum of Property Damage - AC'!F$4)</f>
        <v>51002106.989175655</v>
      </c>
      <c r="G24" cm="1">
        <f t="array" ref="G24">'Frequency Projections'!G23*INDEX('Severity Projections - AC'!$C90:$H90,'Sum of Property Damage - AC'!G$4)</f>
        <v>46591588.545534432</v>
      </c>
      <c r="H24" cm="1">
        <f t="array" ref="H24">'Frequency Projections'!H23*INDEX('Severity Projections - AC'!$C90:$H90,'Sum of Property Damage - AC'!H$4)</f>
        <v>22231486.226208538</v>
      </c>
      <c r="I24">
        <f t="shared" si="0"/>
        <v>440800114.9952563</v>
      </c>
      <c r="J24" cm="1">
        <f t="array" ref="J24">'Frequency Projections'!J23*INDEX('Severity Projections - AC'!$C90:$H90,'Sum of Property Damage - AC'!J$4)</f>
        <v>127525663.85677874</v>
      </c>
      <c r="K24" cm="1">
        <f t="array" ref="K24">'Frequency Projections'!K23*INDEX('Severity Projections - AC'!$C90:$H90,'Sum of Property Damage - AC'!K$4)</f>
        <v>159371055.83006394</v>
      </c>
      <c r="L24" cm="1">
        <f t="array" ref="L24">'Frequency Projections'!L23*INDEX('Severity Projections - AC'!$C90:$H90,'Sum of Property Damage - AC'!L$4)</f>
        <v>78801987.702863008</v>
      </c>
      <c r="M24" cm="1">
        <f t="array" ref="M24">'Frequency Projections'!M23*INDEX('Severity Projections - AC'!$C90:$H90,'Sum of Property Damage - AC'!M$4)</f>
        <v>58108601.85295523</v>
      </c>
      <c r="N24" cm="1">
        <f t="array" ref="N24">'Frequency Projections'!N23*INDEX('Severity Projections - AC'!$C90:$H90,'Sum of Property Damage - AC'!N$4)</f>
        <v>53083533.76584547</v>
      </c>
      <c r="O24" cm="1">
        <f t="array" ref="O24">'Frequency Projections'!O23*INDEX('Severity Projections - AC'!$C90:$H90,'Sum of Property Damage - AC'!O$4)</f>
        <v>25329161.048040252</v>
      </c>
      <c r="P24">
        <f t="shared" si="1"/>
        <v>502220004.05654663</v>
      </c>
      <c r="Q24" cm="1">
        <f t="array" ref="Q24">'Frequency Projections'!Q23*INDEX('Severity Projections - AC'!$C90:$H90,'Sum of Property Damage - AC'!Q$4)</f>
        <v>170624374.38289449</v>
      </c>
      <c r="R24" cm="1">
        <f t="array" ref="R24">'Frequency Projections'!R23*INDEX('Severity Projections - AC'!$C90:$H90,'Sum of Property Damage - AC'!R$4)</f>
        <v>213232269.28099287</v>
      </c>
      <c r="S24" cm="1">
        <f t="array" ref="S24">'Frequency Projections'!S23*INDEX('Severity Projections - AC'!$C90:$H90,'Sum of Property Damage - AC'!S$4)</f>
        <v>105433992.22786987</v>
      </c>
      <c r="T24" cm="1">
        <f t="array" ref="T24">'Frequency Projections'!T23*INDEX('Severity Projections - AC'!$C90:$H90,'Sum of Property Damage - AC'!T$4)</f>
        <v>77747047.43791981</v>
      </c>
      <c r="U24" cm="1">
        <f t="array" ref="U24">'Frequency Projections'!U23*INDEX('Severity Projections - AC'!$C90:$H90,'Sum of Property Damage - AC'!U$4)</f>
        <v>71023701.935029685</v>
      </c>
      <c r="V24" cm="1">
        <f t="array" ref="V24">'Frequency Projections'!V23*INDEX('Severity Projections - AC'!$C90:$H90,'Sum of Property Damage - AC'!V$4)</f>
        <v>33889431.560373127</v>
      </c>
      <c r="W24">
        <f t="shared" si="2"/>
        <v>671950816.82507992</v>
      </c>
      <c r="X24" cm="1">
        <f t="array" ref="X24">'Frequency Projections'!X23*INDEX('Severity Projections - AC'!$C90:$H90,'Sum of Property Damage - AC'!X$4)</f>
        <v>204000207.04028088</v>
      </c>
      <c r="Y24" cm="1">
        <f t="array" ref="Y24">'Frequency Projections'!Y23*INDEX('Severity Projections - AC'!$C90:$H90,'Sum of Property Damage - AC'!Y$4)</f>
        <v>254942631.95582664</v>
      </c>
      <c r="Z24" cm="1">
        <f t="array" ref="Z24">'Frequency Projections'!Z23*INDEX('Severity Projections - AC'!$C90:$H90,'Sum of Property Damage - AC'!Z$4)</f>
        <v>126057934.69637536</v>
      </c>
      <c r="AA24" cm="1">
        <f t="array" ref="AA24">'Frequency Projections'!AA23*INDEX('Severity Projections - AC'!$C90:$H90,'Sum of Property Damage - AC'!AA$4)</f>
        <v>92955146.833324984</v>
      </c>
      <c r="AB24" cm="1">
        <f t="array" ref="AB24">'Frequency Projections'!AB23*INDEX('Severity Projections - AC'!$C90:$H90,'Sum of Property Damage - AC'!AB$4)</f>
        <v>84916647.764516518</v>
      </c>
      <c r="AC24" cm="1">
        <f t="array" ref="AC24">'Frequency Projections'!AC23*INDEX('Severity Projections - AC'!$C90:$H90,'Sum of Property Damage - AC'!AC$4)</f>
        <v>40518543.02644483</v>
      </c>
      <c r="AD24">
        <f t="shared" si="3"/>
        <v>803391111.31676912</v>
      </c>
    </row>
    <row r="25" spans="1:30">
      <c r="A25" s="211">
        <v>2040</v>
      </c>
      <c r="B25" s="211"/>
      <c r="C25" cm="1">
        <f t="array" ref="C25">'Frequency Projections'!C24*INDEX('Severity Projections - AC'!$C91:$H91,'Sum of Property Damage - AC'!C$4)</f>
        <v>135747745.92330116</v>
      </c>
      <c r="D25" cm="1">
        <f t="array" ref="D25">'Frequency Projections'!D24*INDEX('Severity Projections - AC'!$C91:$H91,'Sum of Property Damage - AC'!D$4)</f>
        <v>169674396.94984066</v>
      </c>
      <c r="E25" cm="1">
        <f t="array" ref="E25">'Frequency Projections'!E24*INDEX('Severity Projections - AC'!$C91:$H91,'Sum of Property Damage - AC'!E$4)</f>
        <v>83947678.824881688</v>
      </c>
      <c r="F25" cm="1">
        <f t="array" ref="F25">'Frequency Projections'!F24*INDEX('Severity Projections - AC'!$C91:$H91,'Sum of Property Damage - AC'!F$4)</f>
        <v>61983962.908322811</v>
      </c>
      <c r="G25" cm="1">
        <f t="array" ref="G25">'Frequency Projections'!G24*INDEX('Severity Projections - AC'!$C91:$H91,'Sum of Property Damage - AC'!G$4)</f>
        <v>56590573.03865882</v>
      </c>
      <c r="H25" cm="1">
        <f t="array" ref="H25">'Frequency Projections'!H24*INDEX('Severity Projections - AC'!$C91:$H91,'Sum of Property Damage - AC'!H$4)</f>
        <v>27021212.776073825</v>
      </c>
      <c r="I25">
        <f t="shared" si="0"/>
        <v>534965570.42107892</v>
      </c>
      <c r="J25" cm="1">
        <f t="array" ref="J25">'Frequency Projections'!J24*INDEX('Severity Projections - AC'!$C91:$H91,'Sum of Property Damage - AC'!J$4)</f>
        <v>162195759.95261925</v>
      </c>
      <c r="K25" cm="1">
        <f t="array" ref="K25">'Frequency Projections'!K24*INDEX('Severity Projections - AC'!$C91:$H91,'Sum of Property Damage - AC'!K$4)</f>
        <v>202732410.55016214</v>
      </c>
      <c r="L25" cm="1">
        <f t="array" ref="L25">'Frequency Projections'!L24*INDEX('Severity Projections - AC'!$C91:$H91,'Sum of Property Damage - AC'!L$4)</f>
        <v>100303378.67232975</v>
      </c>
      <c r="M25" cm="1">
        <f t="array" ref="M25">'Frequency Projections'!M24*INDEX('Severity Projections - AC'!$C91:$H91,'Sum of Property Damage - AC'!M$4)</f>
        <v>74060426.568487823</v>
      </c>
      <c r="N25" cm="1">
        <f t="array" ref="N25">'Frequency Projections'!N24*INDEX('Severity Projections - AC'!$C91:$H91,'Sum of Property Damage - AC'!N$4)</f>
        <v>67616231.398387715</v>
      </c>
      <c r="O25" cm="1">
        <f t="array" ref="O25">'Frequency Projections'!O24*INDEX('Severity Projections - AC'!$C91:$H91,'Sum of Property Damage - AC'!O$4)</f>
        <v>32285811.53408619</v>
      </c>
      <c r="P25">
        <f t="shared" si="1"/>
        <v>639194018.67607284</v>
      </c>
      <c r="Q25" cm="1">
        <f t="array" ref="Q25">'Frequency Projections'!Q24*INDEX('Severity Projections - AC'!$C91:$H91,'Sum of Property Damage - AC'!Q$4)</f>
        <v>230863196.63716266</v>
      </c>
      <c r="R25" cm="1">
        <f t="array" ref="R25">'Frequency Projections'!R24*INDEX('Severity Projections - AC'!$C91:$H91,'Sum of Property Damage - AC'!R$4)</f>
        <v>288561503.55126637</v>
      </c>
      <c r="S25" cm="1">
        <f t="array" ref="S25">'Frequency Projections'!S24*INDEX('Severity Projections - AC'!$C91:$H91,'Sum of Property Damage - AC'!S$4)</f>
        <v>142767965.33131516</v>
      </c>
      <c r="T25" cm="1">
        <f t="array" ref="T25">'Frequency Projections'!T24*INDEX('Severity Projections - AC'!$C91:$H91,'Sum of Property Damage - AC'!T$4)</f>
        <v>105414758.2335542</v>
      </c>
      <c r="U25" cm="1">
        <f t="array" ref="U25">'Frequency Projections'!U24*INDEX('Severity Projections - AC'!$C91:$H91,'Sum of Property Damage - AC'!U$4)</f>
        <v>96242339.070700184</v>
      </c>
      <c r="V25" cm="1">
        <f t="array" ref="V25">'Frequency Projections'!V24*INDEX('Severity Projections - AC'!$C91:$H91,'Sum of Property Damage - AC'!V$4)</f>
        <v>45954380.428695984</v>
      </c>
      <c r="W25">
        <f t="shared" si="2"/>
        <v>909804143.25269461</v>
      </c>
      <c r="X25" cm="1">
        <f t="array" ref="X25">'Frequency Projections'!X24*INDEX('Severity Projections - AC'!$C91:$H91,'Sum of Property Damage - AC'!X$4)</f>
        <v>298078858.52288055</v>
      </c>
      <c r="Y25" cm="1">
        <f t="array" ref="Y25">'Frequency Projections'!Y24*INDEX('Severity Projections - AC'!$C91:$H91,'Sum of Property Damage - AC'!Y$4)</f>
        <v>372575988.05318493</v>
      </c>
      <c r="Z25" cm="1">
        <f t="array" ref="Z25">'Frequency Projections'!Z24*INDEX('Severity Projections - AC'!$C91:$H91,'Sum of Property Damage - AC'!Z$4)</f>
        <v>184334760.84313315</v>
      </c>
      <c r="AA25" cm="1">
        <f t="array" ref="AA25">'Frequency Projections'!AA24*INDEX('Severity Projections - AC'!$C91:$H91,'Sum of Property Damage - AC'!AA$4)</f>
        <v>136106193.03304395</v>
      </c>
      <c r="AB25" cm="1">
        <f t="array" ref="AB25">'Frequency Projections'!AB24*INDEX('Severity Projections - AC'!$C91:$H91,'Sum of Property Damage - AC'!AB$4)</f>
        <v>124263230.30107595</v>
      </c>
      <c r="AC25" cm="1">
        <f t="array" ref="AC25">'Frequency Projections'!AC24*INDEX('Severity Projections - AC'!$C91:$H91,'Sum of Property Damage - AC'!AC$4)</f>
        <v>59333966.876671433</v>
      </c>
      <c r="AD25">
        <f t="shared" si="3"/>
        <v>1174692997.6299901</v>
      </c>
    </row>
    <row r="26" spans="1:30">
      <c r="A26" s="211">
        <v>2041</v>
      </c>
      <c r="B26" s="211"/>
      <c r="C26" cm="1">
        <f t="array" ref="C26">'Frequency Projections'!C25*INDEX('Severity Projections - AC'!$C92:$H92,'Sum of Property Damage - AC'!C$4)</f>
        <v>164634860.48665449</v>
      </c>
      <c r="D26" cm="1">
        <f t="array" ref="D26">'Frequency Projections'!D25*INDEX('Severity Projections - AC'!$C92:$H92,'Sum of Property Damage - AC'!D$4)</f>
        <v>205815370.51379785</v>
      </c>
      <c r="E26" cm="1">
        <f t="array" ref="E26">'Frequency Projections'!E25*INDEX('Severity Projections - AC'!$C92:$H92,'Sum of Property Damage - AC'!E$4)</f>
        <v>101890209.52008548</v>
      </c>
      <c r="F26" cm="1">
        <f t="array" ref="F26">'Frequency Projections'!F25*INDEX('Severity Projections - AC'!$C92:$H92,'Sum of Property Damage - AC'!F$4)</f>
        <v>75330079.278614029</v>
      </c>
      <c r="G26" cm="1">
        <f t="array" ref="G26">'Frequency Projections'!G25*INDEX('Severity Projections - AC'!$C92:$H92,'Sum of Property Damage - AC'!G$4)</f>
        <v>68735197.290064037</v>
      </c>
      <c r="H26" cm="1">
        <f t="array" ref="H26">'Frequency Projections'!H25*INDEX('Severity Projections - AC'!$C92:$H92,'Sum of Property Damage - AC'!H$4)</f>
        <v>32842707.074038498</v>
      </c>
      <c r="I26">
        <f t="shared" si="0"/>
        <v>649248424.1632545</v>
      </c>
      <c r="J26" cm="1">
        <f t="array" ref="J26">'Frequency Projections'!J25*INDEX('Severity Projections - AC'!$C92:$H92,'Sum of Property Damage - AC'!J$4)</f>
        <v>206292401.62124115</v>
      </c>
      <c r="K26" cm="1">
        <f t="array" ref="K26">'Frequency Projections'!K25*INDEX('Severity Projections - AC'!$C92:$H92,'Sum of Property Damage - AC'!K$4)</f>
        <v>257892811.69463295</v>
      </c>
      <c r="L26" cm="1">
        <f t="array" ref="L26">'Frequency Projections'!L25*INDEX('Severity Projections - AC'!$C92:$H92,'Sum of Property Damage - AC'!L$4)</f>
        <v>127671478.33367719</v>
      </c>
      <c r="M26" cm="1">
        <f t="array" ref="M26">'Frequency Projections'!M25*INDEX('Severity Projections - AC'!$C92:$H92,'Sum of Property Damage - AC'!M$4)</f>
        <v>94390841.178885594</v>
      </c>
      <c r="N26" cm="1">
        <f t="array" ref="N26">'Frequency Projections'!N25*INDEX('Severity Projections - AC'!$C92:$H92,'Sum of Property Damage - AC'!N$4)</f>
        <v>86127256.906361878</v>
      </c>
      <c r="O26" cm="1">
        <f t="array" ref="O26">'Frequency Projections'!O25*INDEX('Severity Projections - AC'!$C92:$H92,'Sum of Property Damage - AC'!O$4)</f>
        <v>41152893.731127702</v>
      </c>
      <c r="P26">
        <f t="shared" si="1"/>
        <v>813527683.46592641</v>
      </c>
      <c r="Q26" cm="1">
        <f t="array" ref="Q26">'Frequency Projections'!Q25*INDEX('Severity Projections - AC'!$C92:$H92,'Sum of Property Damage - AC'!Q$4)</f>
        <v>312370612.17667758</v>
      </c>
      <c r="R26" cm="1">
        <f t="array" ref="R26">'Frequency Projections'!R25*INDEX('Severity Projections - AC'!$C92:$H92,'Sum of Property Damage - AC'!R$4)</f>
        <v>390504617.87208366</v>
      </c>
      <c r="S26" cm="1">
        <f t="array" ref="S26">'Frequency Projections'!S25*INDEX('Severity Projections - AC'!$C92:$H92,'Sum of Property Damage - AC'!S$4)</f>
        <v>193321797.27014157</v>
      </c>
      <c r="T26" cm="1">
        <f t="array" ref="T26">'Frequency Projections'!T25*INDEX('Severity Projections - AC'!$C92:$H92,'Sum of Property Damage - AC'!T$4)</f>
        <v>142927827.7396529</v>
      </c>
      <c r="U26" cm="1">
        <f t="array" ref="U26">'Frequency Projections'!U25*INDEX('Severity Projections - AC'!$C92:$H92,'Sum of Property Damage - AC'!U$4)</f>
        <v>130415001.97537132</v>
      </c>
      <c r="V26" cm="1">
        <f t="array" ref="V26">'Frequency Projections'!V25*INDEX('Severity Projections - AC'!$C92:$H92,'Sum of Property Damage - AC'!V$4)</f>
        <v>62314241.855772264</v>
      </c>
      <c r="W26">
        <f t="shared" si="2"/>
        <v>1231854098.8896992</v>
      </c>
      <c r="X26" cm="1">
        <f t="array" ref="X26">'Frequency Projections'!X25*INDEX('Severity Projections - AC'!$C92:$H92,'Sum of Property Damage - AC'!X$4)</f>
        <v>435545540.88508838</v>
      </c>
      <c r="Y26" cm="1">
        <f t="array" ref="Y26">'Frequency Projections'!Y25*INDEX('Severity Projections - AC'!$C92:$H92,'Sum of Property Damage - AC'!Y$4)</f>
        <v>544489585.06065285</v>
      </c>
      <c r="Z26" cm="1">
        <f t="array" ref="Z26">'Frequency Projections'!Z25*INDEX('Severity Projections - AC'!$C92:$H92,'Sum of Property Damage - AC'!Z$4)</f>
        <v>269553035.63984817</v>
      </c>
      <c r="AA26" cm="1">
        <f t="array" ref="AA26">'Frequency Projections'!AA25*INDEX('Severity Projections - AC'!$C92:$H92,'Sum of Property Damage - AC'!AA$4)</f>
        <v>199287562.95802942</v>
      </c>
      <c r="AB26" cm="1">
        <f t="array" ref="AB26">'Frequency Projections'!AB25*INDEX('Severity Projections - AC'!$C92:$H92,'Sum of Property Damage - AC'!AB$4)</f>
        <v>181840641.72709617</v>
      </c>
      <c r="AC26" cm="1">
        <f t="array" ref="AC26">'Frequency Projections'!AC25*INDEX('Severity Projections - AC'!$C92:$H92,'Sum of Property Damage - AC'!AC$4)</f>
        <v>86886183.00163807</v>
      </c>
      <c r="AD26">
        <f t="shared" si="3"/>
        <v>1717602549.2723532</v>
      </c>
    </row>
    <row r="27" spans="1:30">
      <c r="A27" s="211">
        <v>2042</v>
      </c>
      <c r="B27" s="211"/>
      <c r="C27" cm="1">
        <f t="array" ref="C27">'Frequency Projections'!C26*INDEX('Severity Projections - AC'!$C93:$H93,'Sum of Property Damage - AC'!C$4)</f>
        <v>199669991.42511472</v>
      </c>
      <c r="D27" cm="1">
        <f t="array" ref="D27">'Frequency Projections'!D26*INDEX('Severity Projections - AC'!$C93:$H93,'Sum of Property Damage - AC'!D$4)</f>
        <v>249655767.3271448</v>
      </c>
      <c r="E27" cm="1">
        <f t="array" ref="E27">'Frequency Projections'!E26*INDEX('Severity Projections - AC'!$C93:$H93,'Sum of Property Damage - AC'!E$4)</f>
        <v>123667663.90983373</v>
      </c>
      <c r="F27" cm="1">
        <f t="array" ref="F27">'Frequency Projections'!F26*INDEX('Severity Projections - AC'!$C93:$H93,'Sum of Property Damage - AC'!F$4)</f>
        <v>91549375.717360228</v>
      </c>
      <c r="G27" cm="1">
        <f t="array" ref="G27">'Frequency Projections'!G26*INDEX('Severity Projections - AC'!$C93:$H93,'Sum of Property Damage - AC'!G$4)</f>
        <v>83485837.078971311</v>
      </c>
      <c r="H27" cm="1">
        <f t="array" ref="H27">'Frequency Projections'!H26*INDEX('Severity Projections - AC'!$C93:$H93,'Sum of Property Damage - AC'!H$4)</f>
        <v>39918189.860032283</v>
      </c>
      <c r="I27">
        <f t="shared" si="0"/>
        <v>787946825.31845701</v>
      </c>
      <c r="J27" cm="1">
        <f t="array" ref="J27">'Frequency Projections'!J26*INDEX('Severity Projections - AC'!$C93:$H93,'Sum of Property Damage - AC'!J$4)</f>
        <v>262378831.18882385</v>
      </c>
      <c r="K27" cm="1">
        <f t="array" ref="K27">'Frequency Projections'!K26*INDEX('Severity Projections - AC'!$C93:$H93,'Sum of Property Damage - AC'!K$4)</f>
        <v>328063260.59973973</v>
      </c>
      <c r="L27" cm="1">
        <f t="array" ref="L27">'Frequency Projections'!L26*INDEX('Severity Projections - AC'!$C93:$H93,'Sum of Property Damage - AC'!L$4)</f>
        <v>162507029.12802917</v>
      </c>
      <c r="M27" cm="1">
        <f t="array" ref="M27">'Frequency Projections'!M26*INDEX('Severity Projections - AC'!$C93:$H93,'Sum of Property Damage - AC'!M$4)</f>
        <v>120301593.77152224</v>
      </c>
      <c r="N27" cm="1">
        <f t="array" ref="N27">'Frequency Projections'!N26*INDEX('Severity Projections - AC'!$C93:$H93,'Sum of Property Damage - AC'!N$4)</f>
        <v>109705600.71274604</v>
      </c>
      <c r="O27" cm="1">
        <f t="array" ref="O27">'Frequency Projections'!O26*INDEX('Severity Projections - AC'!$C93:$H93,'Sum of Property Damage - AC'!O$4)</f>
        <v>52454992.980639935</v>
      </c>
      <c r="P27">
        <f t="shared" si="1"/>
        <v>1035411308.3815011</v>
      </c>
      <c r="Q27" cm="1">
        <f t="array" ref="Q27">'Frequency Projections'!Q26*INDEX('Severity Projections - AC'!$C93:$H93,'Sum of Property Damage - AC'!Q$4)</f>
        <v>422656409.01104397</v>
      </c>
      <c r="R27" cm="1">
        <f t="array" ref="R27">'Frequency Projections'!R26*INDEX('Severity Projections - AC'!$C93:$H93,'Sum of Property Damage - AC'!R$4)</f>
        <v>528465040.5114184</v>
      </c>
      <c r="S27" cm="1">
        <f t="array" ref="S27">'Frequency Projections'!S26*INDEX('Severity Projections - AC'!$C93:$H93,'Sum of Property Damage - AC'!S$4)</f>
        <v>261776596.30199483</v>
      </c>
      <c r="T27" cm="1">
        <f t="array" ref="T27">'Frequency Projections'!T26*INDEX('Severity Projections - AC'!$C93:$H93,'Sum of Property Damage - AC'!T$4)</f>
        <v>193789412.77920744</v>
      </c>
      <c r="U27" cm="1">
        <f t="array" ref="U27">'Frequency Projections'!U26*INDEX('Severity Projections - AC'!$C93:$H93,'Sum of Property Damage - AC'!U$4)</f>
        <v>176720717.27569976</v>
      </c>
      <c r="V27" cm="1">
        <f t="array" ref="V27">'Frequency Projections'!V26*INDEX('Severity Projections - AC'!$C93:$H93,'Sum of Property Damage - AC'!V$4)</f>
        <v>84497818.926335588</v>
      </c>
      <c r="W27">
        <f t="shared" si="2"/>
        <v>1667905994.8057001</v>
      </c>
      <c r="X27" cm="1">
        <f t="array" ref="X27">'Frequency Projections'!X26*INDEX('Severity Projections - AC'!$C93:$H93,'Sum of Property Damage - AC'!X$4)</f>
        <v>636411172.62479651</v>
      </c>
      <c r="Y27" cm="1">
        <f t="array" ref="Y27">'Frequency Projections'!Y26*INDEX('Severity Projections - AC'!$C93:$H93,'Sum of Property Damage - AC'!Y$4)</f>
        <v>795731589.42514491</v>
      </c>
      <c r="Z27" cm="1">
        <f t="array" ref="Z27">'Frequency Projections'!Z26*INDEX('Severity Projections - AC'!$C93:$H93,'Sum of Property Damage - AC'!Z$4)</f>
        <v>394167808.80738336</v>
      </c>
      <c r="AA27" cm="1">
        <f t="array" ref="AA27">'Frequency Projections'!AA26*INDEX('Severity Projections - AC'!$C93:$H93,'Sum of Property Damage - AC'!AA$4)</f>
        <v>291796704.84036946</v>
      </c>
      <c r="AB27" cm="1">
        <f t="array" ref="AB27">'Frequency Projections'!AB26*INDEX('Severity Projections - AC'!$C93:$H93,'Sum of Property Damage - AC'!AB$4)</f>
        <v>266095666.62358215</v>
      </c>
      <c r="AC27" cm="1">
        <f t="array" ref="AC27">'Frequency Projections'!AC26*INDEX('Severity Projections - AC'!$C93:$H93,'Sum of Property Damage - AC'!AC$4)</f>
        <v>127231848.09375924</v>
      </c>
      <c r="AD27">
        <f t="shared" si="3"/>
        <v>2511434790.4150357</v>
      </c>
    </row>
    <row r="28" spans="1:30">
      <c r="A28" s="211">
        <v>2043</v>
      </c>
      <c r="B28" s="211"/>
      <c r="C28" cm="1">
        <f t="array" ref="C28">'Frequency Projections'!C27*INDEX('Severity Projections - AC'!$C94:$H94,'Sum of Property Damage - AC'!C$4)</f>
        <v>242161791.0114091</v>
      </c>
      <c r="D28" cm="1">
        <f t="array" ref="D28">'Frequency Projections'!D27*INDEX('Severity Projections - AC'!$C94:$H94,'Sum of Property Damage - AC'!D$4)</f>
        <v>302836136.54032546</v>
      </c>
      <c r="E28" cm="1">
        <f t="array" ref="E28">'Frequency Projections'!E27*INDEX('Severity Projections - AC'!$C94:$H94,'Sum of Property Damage - AC'!E$4)</f>
        <v>150099692.03687778</v>
      </c>
      <c r="F28" cm="1">
        <f t="array" ref="F28">'Frequency Projections'!F27*INDEX('Severity Projections - AC'!$C94:$H94,'Sum of Property Damage - AC'!F$4)</f>
        <v>111260303.48672993</v>
      </c>
      <c r="G28" cm="1">
        <f t="array" ref="G28">'Frequency Projections'!G27*INDEX('Severity Projections - AC'!$C94:$H94,'Sum of Property Damage - AC'!G$4)</f>
        <v>101401638.16662186</v>
      </c>
      <c r="H28" cm="1">
        <f t="array" ref="H28">'Frequency Projections'!H27*INDEX('Severity Projections - AC'!$C94:$H94,'Sum of Property Damage - AC'!H$4)</f>
        <v>48517736.17155607</v>
      </c>
      <c r="I28">
        <f t="shared" si="0"/>
        <v>956277297.41352022</v>
      </c>
      <c r="J28" cm="1">
        <f t="array" ref="J28">'Frequency Projections'!J27*INDEX('Severity Projections - AC'!$C94:$H94,'Sum of Property Damage - AC'!J$4)</f>
        <v>333715344.01579666</v>
      </c>
      <c r="K28" cm="1">
        <f t="array" ref="K28">'Frequency Projections'!K27*INDEX('Severity Projections - AC'!$C94:$H94,'Sum of Property Damage - AC'!K$4)</f>
        <v>417328700.22095329</v>
      </c>
      <c r="L28" cm="1">
        <f t="array" ref="L28">'Frequency Projections'!L27*INDEX('Severity Projections - AC'!$C94:$H94,'Sum of Property Damage - AC'!L$4)</f>
        <v>206847538.39796236</v>
      </c>
      <c r="M28" cm="1">
        <f t="array" ref="M28">'Frequency Projections'!M27*INDEX('Severity Projections - AC'!$C94:$H94,'Sum of Property Damage - AC'!M$4)</f>
        <v>153324231.28480557</v>
      </c>
      <c r="N28" cm="1">
        <f t="array" ref="N28">'Frequency Projections'!N27*INDEX('Severity Projections - AC'!$C94:$H94,'Sum of Property Damage - AC'!N$4)</f>
        <v>139738322.97492903</v>
      </c>
      <c r="O28" cm="1">
        <f t="array" ref="O28">'Frequency Projections'!O27*INDEX('Severity Projections - AC'!$C94:$H94,'Sum of Property Damage - AC'!O$4)</f>
        <v>66860725.425489083</v>
      </c>
      <c r="P28">
        <f t="shared" si="1"/>
        <v>1317814862.319936</v>
      </c>
      <c r="Q28" cm="1">
        <f t="array" ref="Q28">'Frequency Projections'!Q27*INDEX('Severity Projections - AC'!$C94:$H94,'Sum of Property Damage - AC'!Q$4)</f>
        <v>571882188.35377872</v>
      </c>
      <c r="R28" cm="1">
        <f t="array" ref="R28">'Frequency Projections'!R27*INDEX('Severity Projections - AC'!$C94:$H94,'Sum of Property Damage - AC'!R$4)</f>
        <v>715168944.5058893</v>
      </c>
      <c r="S28" cm="1">
        <f t="array" ref="S28">'Frequency Projections'!S27*INDEX('Severity Projections - AC'!$C94:$H94,'Sum of Property Damage - AC'!S$4)</f>
        <v>354471033.57950372</v>
      </c>
      <c r="T28" cm="1">
        <f t="array" ref="T28">'Frequency Projections'!T27*INDEX('Severity Projections - AC'!$C94:$H94,'Sum of Property Damage - AC'!T$4)</f>
        <v>262749071.88764137</v>
      </c>
      <c r="U28" cm="1">
        <f t="array" ref="U28">'Frequency Projections'!U27*INDEX('Severity Projections - AC'!$C94:$H94,'Sum of Property Damage - AC'!U$4)</f>
        <v>239467136.80629197</v>
      </c>
      <c r="V28" cm="1">
        <f t="array" ref="V28">'Frequency Projections'!V27*INDEX('Severity Projections - AC'!$C94:$H94,'Sum of Property Damage - AC'!V$4)</f>
        <v>114578063.78072895</v>
      </c>
      <c r="W28">
        <f t="shared" si="2"/>
        <v>2258316438.9138341</v>
      </c>
      <c r="X28" cm="1">
        <f t="array" ref="X28">'Frequency Projections'!X27*INDEX('Severity Projections - AC'!$C94:$H94,'Sum of Property Damage - AC'!X$4)</f>
        <v>929916257.26809084</v>
      </c>
      <c r="Y28" cm="1">
        <f t="array" ref="Y28">'Frequency Projections'!Y27*INDEX('Severity Projections - AC'!$C94:$H94,'Sum of Property Damage - AC'!Y$4)</f>
        <v>1162909497.3279259</v>
      </c>
      <c r="Z28" cm="1">
        <f t="array" ref="Z28">'Frequency Projections'!Z27*INDEX('Severity Projections - AC'!$C94:$H94,'Sum of Property Damage - AC'!Z$4)</f>
        <v>576392102.3752681</v>
      </c>
      <c r="AA28" cm="1">
        <f t="array" ref="AA28">'Frequency Projections'!AA27*INDEX('Severity Projections - AC'!$C94:$H94,'Sum of Property Damage - AC'!AA$4)</f>
        <v>427246447.79331565</v>
      </c>
      <c r="AB28" cm="1">
        <f t="array" ref="AB28">'Frequency Projections'!AB27*INDEX('Severity Projections - AC'!$C94:$H94,'Sum of Property Damage - AC'!AB$4)</f>
        <v>389388563.12107301</v>
      </c>
      <c r="AC28" cm="1">
        <f t="array" ref="AC28">'Frequency Projections'!AC27*INDEX('Severity Projections - AC'!$C94:$H94,'Sum of Property Damage - AC'!AC$4)</f>
        <v>186311108.13699114</v>
      </c>
      <c r="AD28">
        <f t="shared" si="3"/>
        <v>3672163976.0226645</v>
      </c>
    </row>
    <row r="29" spans="1:30">
      <c r="A29" s="211">
        <v>2044</v>
      </c>
      <c r="B29" s="211"/>
      <c r="C29" cm="1">
        <f t="array" ref="C29">'Frequency Projections'!C28*INDEX('Severity Projections - AC'!$C95:$H95,'Sum of Property Damage - AC'!C$4)</f>
        <v>293697505.02350777</v>
      </c>
      <c r="D29" cm="1">
        <f t="array" ref="D29">'Frequency Projections'!D28*INDEX('Severity Projections - AC'!$C95:$H95,'Sum of Property Damage - AC'!D$4)</f>
        <v>367346643.00958771</v>
      </c>
      <c r="E29" cm="1">
        <f t="array" ref="E29">'Frequency Projections'!E28*INDEX('Severity Projections - AC'!$C95:$H95,'Sum of Property Damage - AC'!E$4)</f>
        <v>182181130.01243001</v>
      </c>
      <c r="F29" cm="1">
        <f t="array" ref="F29">'Frequency Projections'!F28*INDEX('Severity Projections - AC'!$C95:$H95,'Sum of Property Damage - AC'!F$4)</f>
        <v>135214415.98964038</v>
      </c>
      <c r="G29" cm="1">
        <f t="array" ref="G29">'Frequency Projections'!G28*INDEX('Severity Projections - AC'!$C95:$H95,'Sum of Property Damage - AC'!G$4)</f>
        <v>123161704.60701619</v>
      </c>
      <c r="H29" cm="1">
        <f t="array" ref="H29">'Frequency Projections'!H28*INDEX('Severity Projections - AC'!$C95:$H95,'Sum of Property Damage - AC'!H$4)</f>
        <v>58969579.044066176</v>
      </c>
      <c r="I29">
        <f t="shared" si="0"/>
        <v>1160570977.6862483</v>
      </c>
      <c r="J29" cm="1">
        <f t="array" ref="J29">'Frequency Projections'!J28*INDEX('Severity Projections - AC'!$C95:$H95,'Sum of Property Damage - AC'!J$4)</f>
        <v>424448863.26454073</v>
      </c>
      <c r="K29" cm="1">
        <f t="array" ref="K29">'Frequency Projections'!K28*INDEX('Severity Projections - AC'!$C95:$H95,'Sum of Property Damage - AC'!K$4)</f>
        <v>530885902.61256939</v>
      </c>
      <c r="L29" cm="1">
        <f t="array" ref="L29">'Frequency Projections'!L28*INDEX('Severity Projections - AC'!$C95:$H95,'Sum of Property Damage - AC'!L$4)</f>
        <v>263286450.24014121</v>
      </c>
      <c r="M29" cm="1">
        <f t="array" ref="M29">'Frequency Projections'!M28*INDEX('Severity Projections - AC'!$C95:$H95,'Sum of Property Damage - AC'!M$4)</f>
        <v>195410598.25887167</v>
      </c>
      <c r="N29" cm="1">
        <f t="array" ref="N29">'Frequency Projections'!N28*INDEX('Severity Projections - AC'!$C95:$H95,'Sum of Property Damage - AC'!N$4)</f>
        <v>177992133.48437184</v>
      </c>
      <c r="O29" cm="1">
        <f t="array" ref="O29">'Frequency Projections'!O28*INDEX('Severity Projections - AC'!$C95:$H95,'Sum of Property Damage - AC'!O$4)</f>
        <v>85222279.264643341</v>
      </c>
      <c r="P29">
        <f t="shared" si="1"/>
        <v>1677246227.1251383</v>
      </c>
      <c r="Q29" cm="1">
        <f t="array" ref="Q29">'Frequency Projections'!Q28*INDEX('Severity Projections - AC'!$C95:$H95,'Sum of Property Damage - AC'!Q$4)</f>
        <v>773797813.86277843</v>
      </c>
      <c r="R29" cm="1">
        <f t="array" ref="R29">'Frequency Projections'!R28*INDEX('Severity Projections - AC'!$C95:$H95,'Sum of Property Damage - AC'!R$4)</f>
        <v>967839441.70005095</v>
      </c>
      <c r="S29" cm="1">
        <f t="array" ref="S29">'Frequency Projections'!S28*INDEX('Severity Projections - AC'!$C95:$H95,'Sum of Property Damage - AC'!S$4)</f>
        <v>479988279.50338078</v>
      </c>
      <c r="T29" cm="1">
        <f t="array" ref="T29">'Frequency Projections'!T28*INDEX('Severity Projections - AC'!$C95:$H95,'Sum of Property Damage - AC'!T$4)</f>
        <v>356246197.89378721</v>
      </c>
      <c r="U29" cm="1">
        <f t="array" ref="U29">'Frequency Projections'!U28*INDEX('Severity Projections - AC'!$C95:$H95,'Sum of Property Damage - AC'!U$4)</f>
        <v>324491206.58649921</v>
      </c>
      <c r="V29" cm="1">
        <f t="array" ref="V29">'Frequency Projections'!V28*INDEX('Severity Projections - AC'!$C95:$H95,'Sum of Property Damage - AC'!V$4)</f>
        <v>155365743.8971245</v>
      </c>
      <c r="W29">
        <f t="shared" si="2"/>
        <v>3057728683.4436212</v>
      </c>
      <c r="X29" cm="1">
        <f t="array" ref="X29">'Frequency Projections'!X28*INDEX('Severity Projections - AC'!$C95:$H95,'Sum of Property Damage - AC'!X$4)</f>
        <v>1358787996.976562</v>
      </c>
      <c r="Y29" cm="1">
        <f t="array" ref="Y29">'Frequency Projections'!Y28*INDEX('Severity Projections - AC'!$C95:$H95,'Sum of Property Damage - AC'!Y$4)</f>
        <v>1699524853.679332</v>
      </c>
      <c r="Z29" cm="1">
        <f t="array" ref="Z29">'Frequency Projections'!Z28*INDEX('Severity Projections - AC'!$C95:$H95,'Sum of Property Damage - AC'!Z$4)</f>
        <v>842858820.73360705</v>
      </c>
      <c r="AA29" cm="1">
        <f t="array" ref="AA29">'Frequency Projections'!AA28*INDEX('Severity Projections - AC'!$C95:$H95,'Sum of Property Damage - AC'!AA$4)</f>
        <v>625567879.6120975</v>
      </c>
      <c r="AB29" cm="1">
        <f t="array" ref="AB29">'Frequency Projections'!AB28*INDEX('Severity Projections - AC'!$C95:$H95,'Sum of Property Damage - AC'!AB$4)</f>
        <v>569806154.44380999</v>
      </c>
      <c r="AC29" cm="1">
        <f t="array" ref="AC29">'Frequency Projections'!AC28*INDEX('Severity Projections - AC'!$C95:$H95,'Sum of Property Damage - AC'!AC$4)</f>
        <v>272822052.69474214</v>
      </c>
      <c r="AD29">
        <f t="shared" si="3"/>
        <v>5369367758.140152</v>
      </c>
    </row>
    <row r="30" spans="1:30">
      <c r="A30" s="211">
        <v>2045</v>
      </c>
      <c r="B30" s="211"/>
      <c r="C30" cm="1">
        <f t="array" ref="C30">'Frequency Projections'!C29*INDEX('Severity Projections - AC'!$C96:$H96,'Sum of Property Damage - AC'!C$4)</f>
        <v>356202289.07360619</v>
      </c>
      <c r="D30" cm="1">
        <f t="array" ref="D30">'Frequency Projections'!D29*INDEX('Severity Projections - AC'!$C96:$H96,'Sum of Property Damage - AC'!D$4)</f>
        <v>445601585.30344492</v>
      </c>
      <c r="E30" cm="1">
        <f t="array" ref="E30">'Frequency Projections'!E29*INDEX('Severity Projections - AC'!$C96:$H96,'Sum of Property Damage - AC'!E$4)</f>
        <v>221119443.01693693</v>
      </c>
      <c r="F30" cm="1">
        <f t="array" ref="F30">'Frequency Projections'!F29*INDEX('Severity Projections - AC'!$C96:$H96,'Sum of Property Damage - AC'!F$4)</f>
        <v>164325010.79076216</v>
      </c>
      <c r="G30" cm="1">
        <f t="array" ref="G30">'Frequency Projections'!G29*INDEX('Severity Projections - AC'!$C96:$H96,'Sum of Property Damage - AC'!G$4)</f>
        <v>149590832.00075081</v>
      </c>
      <c r="H30" cm="1">
        <f t="array" ref="H30">'Frequency Projections'!H29*INDEX('Severity Projections - AC'!$C96:$H96,'Sum of Property Damage - AC'!H$4)</f>
        <v>71672631.425793588</v>
      </c>
      <c r="I30">
        <f t="shared" si="0"/>
        <v>1408511791.6112945</v>
      </c>
      <c r="J30" cm="1">
        <f t="array" ref="J30">'Frequency Projections'!J29*INDEX('Severity Projections - AC'!$C96:$H96,'Sum of Property Damage - AC'!J$4)</f>
        <v>539854077.08676076</v>
      </c>
      <c r="K30" cm="1">
        <f t="array" ref="K30">'Frequency Projections'!K29*INDEX('Severity Projections - AC'!$C96:$H96,'Sum of Property Damage - AC'!K$4)</f>
        <v>675346116.41049588</v>
      </c>
      <c r="L30" cm="1">
        <f t="array" ref="L30">'Frequency Projections'!L29*INDEX('Severity Projections - AC'!$C96:$H96,'Sum of Property Damage - AC'!L$4)</f>
        <v>335124833.54979163</v>
      </c>
      <c r="M30" cm="1">
        <f t="array" ref="M30">'Frequency Projections'!M29*INDEX('Severity Projections - AC'!$C96:$H96,'Sum of Property Damage - AC'!M$4)</f>
        <v>249048166.62867501</v>
      </c>
      <c r="N30" cm="1">
        <f t="array" ref="N30">'Frequency Projections'!N29*INDEX('Severity Projections - AC'!$C96:$H96,'Sum of Property Damage - AC'!N$4)</f>
        <v>226717298.08484805</v>
      </c>
      <c r="O30" cm="1">
        <f t="array" ref="O30">'Frequency Projections'!O29*INDEX('Severity Projections - AC'!$C96:$H96,'Sum of Property Damage - AC'!O$4)</f>
        <v>108625810.32643457</v>
      </c>
      <c r="P30">
        <f t="shared" si="1"/>
        <v>2134716302.0870061</v>
      </c>
      <c r="Q30" cm="1">
        <f t="array" ref="Q30">'Frequency Projections'!Q29*INDEX('Severity Projections - AC'!$C96:$H96,'Sum of Property Damage - AC'!Q$4)</f>
        <v>1047008573.9353477</v>
      </c>
      <c r="R30" cm="1">
        <f t="array" ref="R30">'Frequency Projections'!R29*INDEX('Severity Projections - AC'!$C96:$H96,'Sum of Property Damage - AC'!R$4)</f>
        <v>1309785744.4579251</v>
      </c>
      <c r="S30" cm="1">
        <f t="array" ref="S30">'Frequency Projections'!S29*INDEX('Severity Projections - AC'!$C96:$H96,'Sum of Property Damage - AC'!S$4)</f>
        <v>649950771.80624521</v>
      </c>
      <c r="T30" cm="1">
        <f t="array" ref="T30">'Frequency Projections'!T29*INDEX('Severity Projections - AC'!$C96:$H96,'Sum of Property Damage - AC'!T$4)</f>
        <v>483011200.34182042</v>
      </c>
      <c r="U30" cm="1">
        <f t="array" ref="U30">'Frequency Projections'!U29*INDEX('Severity Projections - AC'!$C96:$H96,'Sum of Property Damage - AC'!U$4)</f>
        <v>439702069.55785042</v>
      </c>
      <c r="V30" cm="1">
        <f t="array" ref="V30">'Frequency Projections'!V29*INDEX('Severity Projections - AC'!$C96:$H96,'Sum of Property Damage - AC'!V$4)</f>
        <v>210672030.81282613</v>
      </c>
      <c r="W30">
        <f t="shared" si="2"/>
        <v>4140130390.912015</v>
      </c>
      <c r="X30" cm="1">
        <f t="array" ref="X30">'Frequency Projections'!X29*INDEX('Severity Projections - AC'!$C96:$H96,'Sum of Property Damage - AC'!X$4)</f>
        <v>1985461065.1051173</v>
      </c>
      <c r="Y30" cm="1">
        <f t="array" ref="Y30">'Frequency Projections'!Y29*INDEX('Severity Projections - AC'!$C96:$H96,'Sum of Property Damage - AC'!Y$4)</f>
        <v>2483770108.4685783</v>
      </c>
      <c r="Z30" cm="1">
        <f t="array" ref="Z30">'Frequency Projections'!Z29*INDEX('Severity Projections - AC'!$C96:$H96,'Sum of Property Damage - AC'!Z$4)</f>
        <v>1232513260.9047813</v>
      </c>
      <c r="AA30" cm="1">
        <f t="array" ref="AA30">'Frequency Projections'!AA29*INDEX('Severity Projections - AC'!$C96:$H96,'Sum of Property Damage - AC'!AA$4)</f>
        <v>915942768.91527104</v>
      </c>
      <c r="AB30" cm="1">
        <f t="array" ref="AB30">'Frequency Projections'!AB29*INDEX('Severity Projections - AC'!$C96:$H96,'Sum of Property Damage - AC'!AB$4)</f>
        <v>833814890.42816734</v>
      </c>
      <c r="AC30" cm="1">
        <f t="array" ref="AC30">'Frequency Projections'!AC29*INDEX('Severity Projections - AC'!$C96:$H96,'Sum of Property Damage - AC'!AC$4)</f>
        <v>399501135.9967339</v>
      </c>
      <c r="AD30">
        <f t="shared" si="3"/>
        <v>7851003229.8186493</v>
      </c>
    </row>
    <row r="31" spans="1:30">
      <c r="A31" s="211">
        <v>2046</v>
      </c>
      <c r="B31" s="211"/>
      <c r="C31" cm="1">
        <f t="array" ref="C31">'Frequency Projections'!C30*INDEX('Severity Projections - AC'!$C97:$H97,'Sum of Property Damage - AC'!C$4)</f>
        <v>432011155.80445009</v>
      </c>
      <c r="D31" cm="1">
        <f t="array" ref="D31">'Frequency Projections'!D30*INDEX('Severity Projections - AC'!$C97:$H97,'Sum of Property Damage - AC'!D$4)</f>
        <v>540529799.10849631</v>
      </c>
      <c r="E31" cm="1">
        <f t="array" ref="E31">'Frequency Projections'!E30*INDEX('Severity Projections - AC'!$C97:$H97,'Sum of Property Damage - AC'!E$4)</f>
        <v>268380171.10695583</v>
      </c>
      <c r="F31" cm="1">
        <f t="array" ref="F31">'Frequency Projections'!F30*INDEX('Severity Projections - AC'!$C97:$H97,'Sum of Property Damage - AC'!F$4)</f>
        <v>199701934.22899535</v>
      </c>
      <c r="G31" cm="1">
        <f t="array" ref="G31">'Frequency Projections'!G30*INDEX('Severity Projections - AC'!$C97:$H97,'Sum of Property Damage - AC'!G$4)</f>
        <v>181690760.50905973</v>
      </c>
      <c r="H31" cm="1">
        <f t="array" ref="H31">'Frequency Projections'!H30*INDEX('Severity Projections - AC'!$C97:$H97,'Sum of Property Damage - AC'!H$4)</f>
        <v>87111703.785569414</v>
      </c>
      <c r="I31">
        <f t="shared" si="0"/>
        <v>1709425524.5435266</v>
      </c>
      <c r="J31" cm="1">
        <f t="array" ref="J31">'Frequency Projections'!J30*INDEX('Severity Projections - AC'!$C97:$H97,'Sum of Property Damage - AC'!J$4)</f>
        <v>686640163.89948785</v>
      </c>
      <c r="K31" cm="1">
        <f t="array" ref="K31">'Frequency Projections'!K30*INDEX('Severity Projections - AC'!$C97:$H97,'Sum of Property Damage - AC'!K$4)</f>
        <v>859120105.73267674</v>
      </c>
      <c r="L31" cm="1">
        <f t="array" ref="L31">'Frequency Projections'!L30*INDEX('Severity Projections - AC'!$C97:$H97,'Sum of Property Damage - AC'!L$4)</f>
        <v>426564458.34854156</v>
      </c>
      <c r="M31" cm="1">
        <f t="array" ref="M31">'Frequency Projections'!M30*INDEX('Severity Projections - AC'!$C97:$H97,'Sum of Property Damage - AC'!M$4)</f>
        <v>317407009.07295793</v>
      </c>
      <c r="N31" cm="1">
        <f t="array" ref="N31">'Frequency Projections'!N30*INDEX('Severity Projections - AC'!$C97:$H97,'Sum of Property Damage - AC'!N$4)</f>
        <v>288779981.48602027</v>
      </c>
      <c r="O31" cm="1">
        <f t="array" ref="O31">'Frequency Projections'!O30*INDEX('Severity Projections - AC'!$C97:$H97,'Sum of Property Damage - AC'!O$4)</f>
        <v>138455671.25114238</v>
      </c>
      <c r="P31">
        <f t="shared" si="1"/>
        <v>2716967389.7908263</v>
      </c>
      <c r="Q31" cm="1">
        <f t="array" ref="Q31">'Frequency Projections'!Q30*INDEX('Severity Projections - AC'!$C97:$H97,'Sum of Property Damage - AC'!Q$4)</f>
        <v>1416689857.3531179</v>
      </c>
      <c r="R31" cm="1">
        <f t="array" ref="R31">'Frequency Projections'!R30*INDEX('Severity Projections - AC'!$C97:$H97,'Sum of Property Damage - AC'!R$4)</f>
        <v>1772553957.7055464</v>
      </c>
      <c r="S31" cm="1">
        <f t="array" ref="S31">'Frequency Projections'!S30*INDEX('Severity Projections - AC'!$C97:$H97,'Sum of Property Damage - AC'!S$4)</f>
        <v>880096407.72800219</v>
      </c>
      <c r="T31" cm="1">
        <f t="array" ref="T31">'Frequency Projections'!T30*INDEX('Severity Projections - AC'!$C97:$H97,'Sum of Property Damage - AC'!T$4)</f>
        <v>654880553.23293352</v>
      </c>
      <c r="U31" cm="1">
        <f t="array" ref="U31">'Frequency Projections'!U30*INDEX('Severity Projections - AC'!$C97:$H97,'Sum of Property Damage - AC'!U$4)</f>
        <v>595816691.60523093</v>
      </c>
      <c r="V31" cm="1">
        <f t="array" ref="V31">'Frequency Projections'!V30*INDEX('Severity Projections - AC'!$C97:$H97,'Sum of Property Damage - AC'!V$4)</f>
        <v>285664537.94454122</v>
      </c>
      <c r="W31">
        <f t="shared" si="2"/>
        <v>5605702005.5693722</v>
      </c>
      <c r="X31" cm="1">
        <f t="array" ref="X31">'Frequency Projections'!X30*INDEX('Severity Projections - AC'!$C97:$H97,'Sum of Property Damage - AC'!X$4)</f>
        <v>2901167842.2280078</v>
      </c>
      <c r="Y31" cm="1">
        <f t="array" ref="Y31">'Frequency Projections'!Y30*INDEX('Severity Projections - AC'!$C97:$H97,'Sum of Property Damage - AC'!Y$4)</f>
        <v>3629924019.0208564</v>
      </c>
      <c r="Z31" cm="1">
        <f t="array" ref="Z31">'Frequency Projections'!Z30*INDEX('Severity Projections - AC'!$C97:$H97,'Sum of Property Damage - AC'!Z$4)</f>
        <v>1802305129.0360453</v>
      </c>
      <c r="AA31" cm="1">
        <f t="array" ref="AA31">'Frequency Projections'!AA30*INDEX('Severity Projections - AC'!$C97:$H97,'Sum of Property Damage - AC'!AA$4)</f>
        <v>1341096918.0577028</v>
      </c>
      <c r="AB31" cm="1">
        <f t="array" ref="AB31">'Frequency Projections'!AB30*INDEX('Severity Projections - AC'!$C97:$H97,'Sum of Property Damage - AC'!AB$4)</f>
        <v>1220143009.1250541</v>
      </c>
      <c r="AC31" cm="1">
        <f t="array" ref="AC31">'Frequency Projections'!AC30*INDEX('Severity Projections - AC'!$C97:$H97,'Sum of Property Damage - AC'!AC$4)</f>
        <v>584998026.80739582</v>
      </c>
      <c r="AD31">
        <f t="shared" si="3"/>
        <v>11479634944.275061</v>
      </c>
    </row>
    <row r="32" spans="1:30">
      <c r="A32" s="211">
        <v>2047</v>
      </c>
      <c r="B32" s="211"/>
      <c r="C32" cm="1">
        <f t="array" ref="C32">'Frequency Projections'!C31*INDEX('Severity Projections - AC'!$C98:$H98,'Sum of Property Damage - AC'!C$4)</f>
        <v>523956242.91900277</v>
      </c>
      <c r="D32" cm="1">
        <f t="array" ref="D32">'Frequency Projections'!D31*INDEX('Severity Projections - AC'!$C98:$H98,'Sum of Property Damage - AC'!D$4)</f>
        <v>655684332.91385806</v>
      </c>
      <c r="E32" cm="1">
        <f t="array" ref="E32">'Frequency Projections'!E31*INDEX('Severity Projections - AC'!$C98:$H98,'Sum of Property Damage - AC'!E$4)</f>
        <v>325742088.29657793</v>
      </c>
      <c r="F32" cm="1">
        <f t="array" ref="F32">'Frequency Projections'!F31*INDEX('Severity Projections - AC'!$C98:$H98,'Sum of Property Damage - AC'!F$4)</f>
        <v>242693874.38522089</v>
      </c>
      <c r="G32" cm="1">
        <f t="array" ref="G32">'Frequency Projections'!G31*INDEX('Severity Projections - AC'!$C98:$H98,'Sum of Property Damage - AC'!G$4)</f>
        <v>220678131.51055562</v>
      </c>
      <c r="H32" cm="1">
        <f t="array" ref="H32">'Frequency Projections'!H31*INDEX('Severity Projections - AC'!$C98:$H98,'Sum of Property Damage - AC'!H$4)</f>
        <v>105875997.65746461</v>
      </c>
      <c r="I32">
        <f t="shared" si="0"/>
        <v>2074630667.6826801</v>
      </c>
      <c r="J32" cm="1">
        <f t="array" ref="J32">'Frequency Projections'!J31*INDEX('Severity Projections - AC'!$C98:$H98,'Sum of Property Damage - AC'!J$4)</f>
        <v>873340946.91384363</v>
      </c>
      <c r="K32" cm="1">
        <f t="array" ref="K32">'Frequency Projections'!K31*INDEX('Severity Projections - AC'!$C98:$H98,'Sum of Property Damage - AC'!K$4)</f>
        <v>1092908012.6870122</v>
      </c>
      <c r="L32" cm="1">
        <f t="array" ref="L32">'Frequency Projections'!L31*INDEX('Severity Projections - AC'!$C98:$H98,'Sum of Property Damage - AC'!L$4)</f>
        <v>542953553.25426257</v>
      </c>
      <c r="M32" cm="1">
        <f t="array" ref="M32">'Frequency Projections'!M31*INDEX('Severity Projections - AC'!$C98:$H98,'Sum of Property Damage - AC'!M$4)</f>
        <v>404527097.31057423</v>
      </c>
      <c r="N32" cm="1">
        <f t="array" ref="N32">'Frequency Projections'!N31*INDEX('Severity Projections - AC'!$C98:$H98,'Sum of Property Damage - AC'!N$4)</f>
        <v>367830808.28068233</v>
      </c>
      <c r="O32" cm="1">
        <f t="array" ref="O32">'Frequency Projections'!O31*INDEX('Severity Projections - AC'!$C98:$H98,'Sum of Property Damage - AC'!O$4)</f>
        <v>176476271.25212458</v>
      </c>
      <c r="P32">
        <f t="shared" si="1"/>
        <v>3458036689.6984997</v>
      </c>
      <c r="Q32" cm="1">
        <f t="array" ref="Q32">'Frequency Projections'!Q31*INDEX('Severity Projections - AC'!$C98:$H98,'Sum of Property Damage - AC'!Q$4)</f>
        <v>1916907396.1642699</v>
      </c>
      <c r="R32" cm="1">
        <f t="array" ref="R32">'Frequency Projections'!R31*INDEX('Severity Projections - AC'!$C98:$H98,'Sum of Property Damage - AC'!R$4)</f>
        <v>2398838002.7870188</v>
      </c>
      <c r="S32" cm="1">
        <f t="array" ref="S32">'Frequency Projections'!S31*INDEX('Severity Projections - AC'!$C98:$H98,'Sum of Property Damage - AC'!S$4)</f>
        <v>1191735811.4086492</v>
      </c>
      <c r="T32" cm="1">
        <f t="array" ref="T32">'Frequency Projections'!T31*INDEX('Severity Projections - AC'!$C98:$H98,'Sum of Property Damage - AC'!T$4)</f>
        <v>887901783.97532725</v>
      </c>
      <c r="U32" cm="1">
        <f t="array" ref="U32">'Frequency Projections'!U31*INDEX('Severity Projections - AC'!$C98:$H98,'Sum of Property Damage - AC'!U$4)</f>
        <v>807356622.20115829</v>
      </c>
      <c r="V32" cm="1">
        <f t="array" ref="V32">'Frequency Projections'!V31*INDEX('Severity Projections - AC'!$C98:$H98,'Sum of Property Damage - AC'!V$4)</f>
        <v>387350061.6295532</v>
      </c>
      <c r="W32">
        <f t="shared" si="2"/>
        <v>7590089678.1659765</v>
      </c>
      <c r="X32" cm="1">
        <f t="array" ref="X32">'Frequency Projections'!X31*INDEX('Severity Projections - AC'!$C98:$H98,'Sum of Property Damage - AC'!X$4)</f>
        <v>4239221770.0925698</v>
      </c>
      <c r="Y32" cm="1">
        <f t="array" ref="Y32">'Frequency Projections'!Y31*INDEX('Severity Projections - AC'!$C98:$H98,'Sum of Property Damage - AC'!Y$4)</f>
        <v>5305006545.7980289</v>
      </c>
      <c r="Z32" cm="1">
        <f t="array" ref="Z32">'Frequency Projections'!Z31*INDEX('Severity Projections - AC'!$C98:$H98,'Sum of Property Damage - AC'!Z$4)</f>
        <v>2635511974.1473112</v>
      </c>
      <c r="AA32" cm="1">
        <f t="array" ref="AA32">'Frequency Projections'!AA31*INDEX('Severity Projections - AC'!$C98:$H98,'Sum of Property Damage - AC'!AA$4)</f>
        <v>1963586023.959228</v>
      </c>
      <c r="AB32" cm="1">
        <f t="array" ref="AB32">'Frequency Projections'!AB31*INDEX('Severity Projections - AC'!$C98:$H98,'Sum of Property Damage - AC'!AB$4)</f>
        <v>1785461194.3759506</v>
      </c>
      <c r="AC32" cm="1">
        <f t="array" ref="AC32">'Frequency Projections'!AC31*INDEX('Severity Projections - AC'!$C98:$H98,'Sum of Property Damage - AC'!AC$4)</f>
        <v>856620834.78443778</v>
      </c>
      <c r="AD32">
        <f t="shared" si="3"/>
        <v>16785408343.157526</v>
      </c>
    </row>
    <row r="33" spans="1:30">
      <c r="A33" s="211">
        <v>2048</v>
      </c>
      <c r="B33" s="211"/>
      <c r="C33" cm="1">
        <f t="array" ref="C33">'Frequency Projections'!C32*INDEX('Severity Projections - AC'!$C99:$H99,'Sum of Property Damage - AC'!C$4)</f>
        <v>635472664.95612872</v>
      </c>
      <c r="D33" cm="1">
        <f t="array" ref="D33">'Frequency Projections'!D32*INDEX('Severity Projections - AC'!$C99:$H99,'Sum of Property Damage - AC'!D$4)</f>
        <v>795375505.06437314</v>
      </c>
      <c r="E33" cm="1">
        <f t="array" ref="E33">'Frequency Projections'!E32*INDEX('Severity Projections - AC'!$C99:$H99,'Sum of Property Damage - AC'!E$4)</f>
        <v>395364150.96778542</v>
      </c>
      <c r="F33" cm="1">
        <f t="array" ref="F33">'Frequency Projections'!F32*INDEX('Severity Projections - AC'!$C99:$H99,'Sum of Property Damage - AC'!F$4)</f>
        <v>294939753.3457244</v>
      </c>
      <c r="G33" cm="1">
        <f t="array" ref="G33">'Frequency Projections'!G32*INDEX('Severity Projections - AC'!$C99:$H99,'Sum of Property Damage - AC'!G$4)</f>
        <v>268030585.68251419</v>
      </c>
      <c r="H33" cm="1">
        <f t="array" ref="H33">'Frequency Projections'!H32*INDEX('Severity Projections - AC'!$C99:$H99,'Sum of Property Damage - AC'!H$4)</f>
        <v>128681580.24606228</v>
      </c>
      <c r="I33">
        <f t="shared" si="0"/>
        <v>2517864240.262588</v>
      </c>
      <c r="J33" cm="1">
        <f t="array" ref="J33">'Frequency Projections'!J32*INDEX('Severity Projections - AC'!$C99:$H99,'Sum of Property Damage - AC'!J$4)</f>
        <v>1110811172.6174822</v>
      </c>
      <c r="K33" cm="1">
        <f t="array" ref="K33">'Frequency Projections'!K32*INDEX('Severity Projections - AC'!$C99:$H99,'Sum of Property Damage - AC'!K$4)</f>
        <v>1390322583.7617636</v>
      </c>
      <c r="L33" cm="1">
        <f t="array" ref="L33">'Frequency Projections'!L32*INDEX('Severity Projections - AC'!$C99:$H99,'Sum of Property Damage - AC'!L$4)</f>
        <v>691099618.23103786</v>
      </c>
      <c r="M33" cm="1">
        <f t="array" ref="M33">'Frequency Projections'!M32*INDEX('Severity Projections - AC'!$C99:$H99,'Sum of Property Damage - AC'!M$4)</f>
        <v>515556988.25864273</v>
      </c>
      <c r="N33" cm="1">
        <f t="array" ref="N33">'Frequency Projections'!N32*INDEX('Severity Projections - AC'!$C99:$H99,'Sum of Property Damage - AC'!N$4)</f>
        <v>468519553.39400578</v>
      </c>
      <c r="O33" cm="1">
        <f t="array" ref="O33">'Frequency Projections'!O32*INDEX('Severity Projections - AC'!$C99:$H99,'Sum of Property Damage - AC'!O$4)</f>
        <v>224936405.49789393</v>
      </c>
      <c r="P33">
        <f t="shared" si="1"/>
        <v>4401246321.7608261</v>
      </c>
      <c r="Q33" cm="1">
        <f t="array" ref="Q33">'Frequency Projections'!Q32*INDEX('Severity Projections - AC'!$C99:$H99,'Sum of Property Damage - AC'!Q$4)</f>
        <v>2593756954.7922225</v>
      </c>
      <c r="R33" cm="1">
        <f t="array" ref="R33">'Frequency Projections'!R32*INDEX('Severity Projections - AC'!$C99:$H99,'Sum of Property Damage - AC'!R$4)</f>
        <v>3246419337.4462771</v>
      </c>
      <c r="S33" cm="1">
        <f t="array" ref="S33">'Frequency Projections'!S32*INDEX('Severity Projections - AC'!$C99:$H99,'Sum of Property Damage - AC'!S$4)</f>
        <v>1613725613.7036393</v>
      </c>
      <c r="T33" cm="1">
        <f t="array" ref="T33">'Frequency Projections'!T32*INDEX('Severity Projections - AC'!$C99:$H99,'Sum of Property Damage - AC'!T$4)</f>
        <v>1203831539.3754814</v>
      </c>
      <c r="U33" cm="1">
        <f t="array" ref="U33">'Frequency Projections'!U32*INDEX('Severity Projections - AC'!$C99:$H99,'Sum of Property Damage - AC'!U$4)</f>
        <v>1093998584.1232827</v>
      </c>
      <c r="V33" cm="1">
        <f t="array" ref="V33">'Frequency Projections'!V32*INDEX('Severity Projections - AC'!$C99:$H99,'Sum of Property Damage - AC'!V$4)</f>
        <v>525229112.31739622</v>
      </c>
      <c r="W33">
        <f t="shared" si="2"/>
        <v>10276961141.758299</v>
      </c>
      <c r="X33" cm="1">
        <f t="array" ref="X33">'Frequency Projections'!X32*INDEX('Severity Projections - AC'!$C99:$H99,'Sum of Property Damage - AC'!X$4)</f>
        <v>6194428090.8215733</v>
      </c>
      <c r="Y33" cm="1">
        <f t="array" ref="Y33">'Frequency Projections'!Y32*INDEX('Severity Projections - AC'!$C99:$H99,'Sum of Property Damage - AC'!Y$4)</f>
        <v>7753120854.7928476</v>
      </c>
      <c r="Z33" cm="1">
        <f t="array" ref="Z33">'Frequency Projections'!Z32*INDEX('Severity Projections - AC'!$C99:$H99,'Sum of Property Damage - AC'!Z$4)</f>
        <v>3853910542.3641577</v>
      </c>
      <c r="AA33" cm="1">
        <f t="array" ref="AA33">'Frequency Projections'!AA32*INDEX('Severity Projections - AC'!$C99:$H99,'Sum of Property Damage - AC'!AA$4)</f>
        <v>2874998711.9443941</v>
      </c>
      <c r="AB33" cm="1">
        <f t="array" ref="AB33">'Frequency Projections'!AB32*INDEX('Severity Projections - AC'!$C99:$H99,'Sum of Property Damage - AC'!AB$4)</f>
        <v>2612694897.373353</v>
      </c>
      <c r="AC33" cm="1">
        <f t="array" ref="AC33">'Frequency Projections'!AC32*INDEX('Severity Projections - AC'!$C99:$H99,'Sum of Property Damage - AC'!AC$4)</f>
        <v>1254355756.5966251</v>
      </c>
      <c r="AD33">
        <f t="shared" si="3"/>
        <v>24543508853.892952</v>
      </c>
    </row>
    <row r="34" spans="1:30">
      <c r="A34" s="211">
        <v>2049</v>
      </c>
      <c r="B34" s="211"/>
      <c r="C34" cm="1">
        <f t="array" ref="C34">'Frequency Projections'!C33*INDEX('Severity Projections - AC'!$C100:$H100,'Sum of Property Damage - AC'!C$4)</f>
        <v>770726906.7206887</v>
      </c>
      <c r="D34" cm="1">
        <f t="array" ref="D34">'Frequency Projections'!D33*INDEX('Severity Projections - AC'!$C100:$H100,'Sum of Property Damage - AC'!D$4)</f>
        <v>964832327.50798607</v>
      </c>
      <c r="E34" cm="1">
        <f t="array" ref="E34">'Frequency Projections'!E33*INDEX('Severity Projections - AC'!$C100:$H100,'Sum of Property Damage - AC'!E$4)</f>
        <v>479866755.3887496</v>
      </c>
      <c r="F34" cm="1">
        <f t="array" ref="F34">'Frequency Projections'!F33*INDEX('Severity Projections - AC'!$C100:$H100,'Sum of Property Damage - AC'!F$4)</f>
        <v>358431176.21327335</v>
      </c>
      <c r="G34" cm="1">
        <f t="array" ref="G34">'Frequency Projections'!G33*INDEX('Severity Projections - AC'!$C100:$H100,'Sum of Property Damage - AC'!G$4)</f>
        <v>325542748.63575137</v>
      </c>
      <c r="H34" cm="1">
        <f t="array" ref="H34">'Frequency Projections'!H33*INDEX('Severity Projections - AC'!$C100:$H100,'Sum of Property Damage - AC'!H$4)</f>
        <v>156398696.96939403</v>
      </c>
      <c r="I34">
        <f t="shared" si="0"/>
        <v>3055798611.4358435</v>
      </c>
      <c r="J34" cm="1">
        <f t="array" ref="J34">'Frequency Projections'!J33*INDEX('Severity Projections - AC'!$C100:$H100,'Sum of Property Damage - AC'!J$4)</f>
        <v>1412857781.9224331</v>
      </c>
      <c r="K34" cm="1">
        <f t="array" ref="K34">'Frequency Projections'!K33*INDEX('Severity Projections - AC'!$C100:$H100,'Sum of Property Damage - AC'!K$4)</f>
        <v>1768682071.7990124</v>
      </c>
      <c r="L34" cm="1">
        <f t="array" ref="L34">'Frequency Projections'!L33*INDEX('Severity Projections - AC'!$C100:$H100,'Sum of Property Damage - AC'!L$4)</f>
        <v>879667588.77222431</v>
      </c>
      <c r="M34" cm="1">
        <f t="array" ref="M34">'Frequency Projections'!M33*INDEX('Severity Projections - AC'!$C100:$H100,'Sum of Property Damage - AC'!M$4)</f>
        <v>657057995.74486387</v>
      </c>
      <c r="N34" cm="1">
        <f t="array" ref="N34">'Frequency Projections'!N33*INDEX('Severity Projections - AC'!$C100:$H100,'Sum of Property Damage - AC'!N$4)</f>
        <v>596768585.27676141</v>
      </c>
      <c r="O34" cm="1">
        <f t="array" ref="O34">'Frequency Projections'!O33*INDEX('Severity Projections - AC'!$C100:$H100,'Sum of Property Damage - AC'!O$4)</f>
        <v>286702221.20040232</v>
      </c>
      <c r="P34">
        <f t="shared" si="1"/>
        <v>5601736244.7156973</v>
      </c>
      <c r="Q34" cm="1">
        <f t="array" ref="Q34">'Frequency Projections'!Q33*INDEX('Severity Projections - AC'!$C100:$H100,'Sum of Property Damage - AC'!Q$4)</f>
        <v>3509612888.1825562</v>
      </c>
      <c r="R34" cm="1">
        <f t="array" ref="R34">'Frequency Projections'!R33*INDEX('Severity Projections - AC'!$C100:$H100,'Sum of Property Damage - AC'!R$4)</f>
        <v>4393499100.6929464</v>
      </c>
      <c r="S34" cm="1">
        <f t="array" ref="S34">'Frequency Projections'!S33*INDEX('Severity Projections - AC'!$C100:$H100,'Sum of Property Damage - AC'!S$4)</f>
        <v>2185140462.3830481</v>
      </c>
      <c r="T34" cm="1">
        <f t="array" ref="T34">'Frequency Projections'!T33*INDEX('Severity Projections - AC'!$C100:$H100,'Sum of Property Damage - AC'!T$4)</f>
        <v>1632166549.0010202</v>
      </c>
      <c r="U34" cm="1">
        <f t="array" ref="U34">'Frequency Projections'!U33*INDEX('Severity Projections - AC'!$C100:$H100,'Sum of Property Damage - AC'!U$4)</f>
        <v>1482404488.9358709</v>
      </c>
      <c r="V34" cm="1">
        <f t="array" ref="V34">'Frequency Projections'!V33*INDEX('Severity Projections - AC'!$C100:$H100,'Sum of Property Damage - AC'!V$4)</f>
        <v>712183365.84901965</v>
      </c>
      <c r="W34">
        <f t="shared" si="2"/>
        <v>13915006855.044462</v>
      </c>
      <c r="X34" cm="1">
        <f t="array" ref="X34">'Frequency Projections'!X33*INDEX('Severity Projections - AC'!$C100:$H100,'Sum of Property Damage - AC'!X$4)</f>
        <v>9051448543.5405197</v>
      </c>
      <c r="Y34" cm="1">
        <f t="array" ref="Y34">'Frequency Projections'!Y33*INDEX('Severity Projections - AC'!$C100:$H100,'Sum of Property Damage - AC'!Y$4)</f>
        <v>11331030601.670504</v>
      </c>
      <c r="Z34" cm="1">
        <f t="array" ref="Z34">'Frequency Projections'!Z33*INDEX('Severity Projections - AC'!$C100:$H100,'Sum of Property Damage - AC'!Z$4)</f>
        <v>5635574943.9679165</v>
      </c>
      <c r="AA34" cm="1">
        <f t="array" ref="AA34">'Frequency Projections'!AA33*INDEX('Severity Projections - AC'!$C100:$H100,'Sum of Property Damage - AC'!AA$4)</f>
        <v>4209430499.4478288</v>
      </c>
      <c r="AB34" cm="1">
        <f t="array" ref="AB34">'Frequency Projections'!AB33*INDEX('Severity Projections - AC'!$C100:$H100,'Sum of Property Damage - AC'!AB$4)</f>
        <v>3823187451.0994692</v>
      </c>
      <c r="AC34" cm="1">
        <f t="array" ref="AC34">'Frequency Projections'!AC33*INDEX('Severity Projections - AC'!$C100:$H100,'Sum of Property Damage - AC'!AC$4)</f>
        <v>1836752740.2391338</v>
      </c>
      <c r="AD34">
        <f t="shared" si="3"/>
        <v>35887424779.96537</v>
      </c>
    </row>
    <row r="35" spans="1:30">
      <c r="A35" s="211">
        <v>2050</v>
      </c>
      <c r="B35" s="211"/>
      <c r="C35" cm="1">
        <f t="array" ref="C35">'Frequency Projections'!C34*INDEX('Severity Projections - AC'!$C101:$H101,'Sum of Property Damage - AC'!C$4)</f>
        <v>969819855.37033355</v>
      </c>
      <c r="D35" cm="1">
        <f t="array" ref="D35">'Frequency Projections'!D34*INDEX('Severity Projections - AC'!$C101:$H101,'Sum of Property Damage - AC'!D$4)</f>
        <v>1214279925.1405578</v>
      </c>
      <c r="E35" cm="1">
        <f t="array" ref="E35">'Frequency Projections'!E34*INDEX('Severity Projections - AC'!$C101:$H101,'Sum of Property Damage - AC'!E$4)</f>
        <v>604267342.32541656</v>
      </c>
      <c r="F35" cm="1">
        <f t="array" ref="F35">'Frequency Projections'!F34*INDEX('Severity Projections - AC'!$C101:$H101,'Sum of Property Damage - AC'!F$4)</f>
        <v>451919766.77625865</v>
      </c>
      <c r="G35" cm="1">
        <f t="array" ref="G35">'Frequency Projections'!G34*INDEX('Severity Projections - AC'!$C101:$H101,'Sum of Property Damage - AC'!G$4)</f>
        <v>410218684.73852211</v>
      </c>
      <c r="H35" cm="1">
        <f t="array" ref="H35">'Frequency Projections'!H34*INDEX('Severity Projections - AC'!$C101:$H101,'Sum of Property Damage - AC'!H$4)</f>
        <v>197211792.00701201</v>
      </c>
      <c r="I35">
        <f t="shared" si="0"/>
        <v>3847717366.3581004</v>
      </c>
      <c r="J35" cm="1">
        <f t="array" ref="J35">'Frequency Projections'!J34*INDEX('Severity Projections - AC'!$C101:$H101,'Sum of Property Damage - AC'!J$4)</f>
        <v>1957163601.8537719</v>
      </c>
      <c r="K35" cm="1">
        <f t="array" ref="K35">'Frequency Projections'!K34*INDEX('Severity Projections - AC'!$C101:$H101,'Sum of Property Damage - AC'!K$4)</f>
        <v>2450500944.8783865</v>
      </c>
      <c r="L35" cm="1">
        <f t="array" ref="L35">'Frequency Projections'!L34*INDEX('Severity Projections - AC'!$C101:$H101,'Sum of Property Damage - AC'!L$4)</f>
        <v>1219453325.9340348</v>
      </c>
      <c r="M35" cm="1">
        <f t="array" ref="M35">'Frequency Projections'!M34*INDEX('Severity Projections - AC'!$C101:$H101,'Sum of Property Damage - AC'!M$4)</f>
        <v>912005372.53899908</v>
      </c>
      <c r="N35" cm="1">
        <f t="array" ref="N35">'Frequency Projections'!N34*INDEX('Severity Projections - AC'!$C101:$H101,'Sum of Property Damage - AC'!N$4)</f>
        <v>827849702.31815076</v>
      </c>
      <c r="O35" cm="1">
        <f t="array" ref="O35">'Frequency Projections'!O34*INDEX('Severity Projections - AC'!$C101:$H101,'Sum of Property Damage - AC'!O$4)</f>
        <v>397987047.83693302</v>
      </c>
      <c r="P35">
        <f t="shared" si="1"/>
        <v>7764959995.3602762</v>
      </c>
      <c r="Q35" cm="1">
        <f t="array" ref="Q35">'Frequency Projections'!Q34*INDEX('Severity Projections - AC'!$C101:$H101,'Sum of Property Damage - AC'!Q$4)</f>
        <v>5377021202.9491892</v>
      </c>
      <c r="R35" cm="1">
        <f t="array" ref="R35">'Frequency Projections'!R34*INDEX('Severity Projections - AC'!$C101:$H101,'Sum of Property Damage - AC'!R$4)</f>
        <v>6732393513.7449875</v>
      </c>
      <c r="S35" cm="1">
        <f t="array" ref="S35">'Frequency Projections'!S34*INDEX('Severity Projections - AC'!$C101:$H101,'Sum of Property Damage - AC'!S$4)</f>
        <v>3350269943.3729405</v>
      </c>
      <c r="T35" cm="1">
        <f t="array" ref="T35">'Frequency Projections'!T34*INDEX('Severity Projections - AC'!$C101:$H101,'Sum of Property Damage - AC'!T$4)</f>
        <v>2505601586.2449918</v>
      </c>
      <c r="U35" cm="1">
        <f t="array" ref="U35">'Frequency Projections'!U34*INDEX('Severity Projections - AC'!$C101:$H101,'Sum of Property Damage - AC'!U$4)</f>
        <v>2274396171.0731077</v>
      </c>
      <c r="V35" cm="1">
        <f t="array" ref="V35">'Frequency Projections'!V34*INDEX('Severity Projections - AC'!$C101:$H101,'Sum of Property Damage - AC'!V$4)</f>
        <v>1093411298.2130914</v>
      </c>
      <c r="W35">
        <f t="shared" si="2"/>
        <v>21333093715.598309</v>
      </c>
      <c r="X35" cm="1">
        <f t="array" ref="X35">'Frequency Projections'!X34*INDEX('Severity Projections - AC'!$C101:$H101,'Sum of Property Damage - AC'!X$4)</f>
        <v>16593911755.400013</v>
      </c>
      <c r="Y35" cm="1">
        <f t="array" ref="Y35">'Frequency Projections'!Y34*INDEX('Severity Projections - AC'!$C101:$H101,'Sum of Property Damage - AC'!Y$4)</f>
        <v>20776697664.580029</v>
      </c>
      <c r="Z35" cm="1">
        <f t="array" ref="Z35">'Frequency Projections'!Z34*INDEX('Severity Projections - AC'!$C101:$H101,'Sum of Property Damage - AC'!Z$4)</f>
        <v>10339197428.979321</v>
      </c>
      <c r="AA35" cm="1">
        <f t="array" ref="AA35">'Frequency Projections'!AA34*INDEX('Severity Projections - AC'!$C101:$H101,'Sum of Property Damage - AC'!AA$4)</f>
        <v>7732484222.5905895</v>
      </c>
      <c r="AB35" cm="1">
        <f t="array" ref="AB35">'Frequency Projections'!AB34*INDEX('Severity Projections - AC'!$C101:$H101,'Sum of Property Damage - AC'!AB$4)</f>
        <v>7018966065.9895773</v>
      </c>
      <c r="AC35" cm="1">
        <f t="array" ref="AC35">'Frequency Projections'!AC34*INDEX('Severity Projections - AC'!$C101:$H101,'Sum of Property Damage - AC'!AC$4)</f>
        <v>3374353551.9171457</v>
      </c>
      <c r="AD35">
        <f t="shared" si="3"/>
        <v>65835610689.45668</v>
      </c>
    </row>
    <row r="36" spans="1:30">
      <c r="A36" s="211">
        <v>2051</v>
      </c>
      <c r="B36" s="211"/>
      <c r="C36" cm="1">
        <f t="array" ref="C36">'Frequency Projections'!C35*INDEX('Severity Projections - AC'!$C102:$H102,'Sum of Property Damage - AC'!C$4)</f>
        <v>1220347186.3929884</v>
      </c>
      <c r="D36" cm="1">
        <f t="array" ref="D36">'Frequency Projections'!D35*INDEX('Severity Projections - AC'!$C102:$H102,'Sum of Property Damage - AC'!D$4)</f>
        <v>1528227431.6140528</v>
      </c>
      <c r="E36" cm="1">
        <f t="array" ref="E36">'Frequency Projections'!E35*INDEX('Severity Projections - AC'!$C102:$H102,'Sum of Property Damage - AC'!E$4)</f>
        <v>760917468.73277044</v>
      </c>
      <c r="F36" cm="1">
        <f t="array" ref="F36">'Frequency Projections'!F35*INDEX('Severity Projections - AC'!$C102:$H102,'Sum of Property Damage - AC'!F$4)</f>
        <v>569790087.02246845</v>
      </c>
      <c r="G36" cm="1">
        <f t="array" ref="G36">'Frequency Projections'!G35*INDEX('Severity Projections - AC'!$C102:$H102,'Sum of Property Damage - AC'!G$4)</f>
        <v>516917798.26283878</v>
      </c>
      <c r="H36" cm="1">
        <f t="array" ref="H36">'Frequency Projections'!H35*INDEX('Severity Projections - AC'!$C102:$H102,'Sum of Property Damage - AC'!H$4)</f>
        <v>248674085.12100041</v>
      </c>
      <c r="I36">
        <f t="shared" si="0"/>
        <v>4844874057.1461191</v>
      </c>
      <c r="J36" cm="1">
        <f t="array" ref="J36">'Frequency Projections'!J35*INDEX('Severity Projections - AC'!$C102:$H102,'Sum of Property Damage - AC'!J$4)</f>
        <v>2711175275.0996585</v>
      </c>
      <c r="K36" cm="1">
        <f t="array" ref="K36">'Frequency Projections'!K35*INDEX('Severity Projections - AC'!$C102:$H102,'Sum of Property Damage - AC'!K$4)</f>
        <v>3395175138.2879076</v>
      </c>
      <c r="L36" cm="1">
        <f t="array" ref="L36">'Frequency Projections'!L35*INDEX('Severity Projections - AC'!$C102:$H102,'Sum of Property Damage - AC'!L$4)</f>
        <v>1690486650.5386131</v>
      </c>
      <c r="M36" cm="1">
        <f t="array" ref="M36">'Frequency Projections'!M35*INDEX('Severity Projections - AC'!$C102:$H102,'Sum of Property Damage - AC'!M$4)</f>
        <v>1265869920.5905554</v>
      </c>
      <c r="N36" cm="1">
        <f t="array" ref="N36">'Frequency Projections'!N35*INDEX('Severity Projections - AC'!$C102:$H102,'Sum of Property Damage - AC'!N$4)</f>
        <v>1148406592.4316812</v>
      </c>
      <c r="O36" cm="1">
        <f t="array" ref="O36">'Frequency Projections'!O35*INDEX('Severity Projections - AC'!$C102:$H102,'Sum of Property Damage - AC'!O$4)</f>
        <v>552464936.74544489</v>
      </c>
      <c r="P36">
        <f t="shared" si="1"/>
        <v>10763578513.693861</v>
      </c>
      <c r="Q36" cm="1">
        <f t="array" ref="Q36">'Frequency Projections'!Q35*INDEX('Severity Projections - AC'!$C102:$H102,'Sum of Property Damage - AC'!Q$4)</f>
        <v>8238081121.9668169</v>
      </c>
      <c r="R36" cm="1">
        <f t="array" ref="R36">'Frequency Projections'!R35*INDEX('Severity Projections - AC'!$C102:$H102,'Sum of Property Damage - AC'!R$4)</f>
        <v>10316458869.105238</v>
      </c>
      <c r="S36" cm="1">
        <f t="array" ref="S36">'Frequency Projections'!S35*INDEX('Severity Projections - AC'!$C102:$H102,'Sum of Property Damage - AC'!S$4)</f>
        <v>5136652834.8954363</v>
      </c>
      <c r="T36" cm="1">
        <f t="array" ref="T36">'Frequency Projections'!T35*INDEX('Severity Projections - AC'!$C102:$H102,'Sum of Property Damage - AC'!T$4)</f>
        <v>3846427485.3271379</v>
      </c>
      <c r="U36" cm="1">
        <f t="array" ref="U36">'Frequency Projections'!U35*INDEX('Severity Projections - AC'!$C102:$H102,'Sum of Property Damage - AC'!U$4)</f>
        <v>3489507578.629683</v>
      </c>
      <c r="V36" cm="1">
        <f t="array" ref="V36">'Frequency Projections'!V35*INDEX('Severity Projections - AC'!$C102:$H102,'Sum of Property Damage - AC'!V$4)</f>
        <v>1678700380.5144787</v>
      </c>
      <c r="W36">
        <f t="shared" si="2"/>
        <v>32705828270.438789</v>
      </c>
      <c r="X36" cm="1">
        <f t="array" ref="X36">'Frequency Projections'!X35*INDEX('Severity Projections - AC'!$C102:$H102,'Sum of Property Damage - AC'!X$4)</f>
        <v>30421543706.512573</v>
      </c>
      <c r="Y36" cm="1">
        <f t="array" ref="Y36">'Frequency Projections'!Y35*INDEX('Severity Projections - AC'!$C102:$H102,'Sum of Property Damage - AC'!Y$4)</f>
        <v>38096566389.23642</v>
      </c>
      <c r="Z36" cm="1">
        <f t="array" ref="Z36">'Frequency Projections'!Z35*INDEX('Severity Projections - AC'!$C102:$H102,'Sum of Property Damage - AC'!Z$4)</f>
        <v>18968605238.09037</v>
      </c>
      <c r="AA36" cm="1">
        <f t="array" ref="AA36">'Frequency Projections'!AA35*INDEX('Severity Projections - AC'!$C102:$H102,'Sum of Property Damage - AC'!AA$4)</f>
        <v>14204067685.955721</v>
      </c>
      <c r="AB36" cm="1">
        <f t="array" ref="AB36">'Frequency Projections'!AB35*INDEX('Severity Projections - AC'!$C102:$H102,'Sum of Property Damage - AC'!AB$4)</f>
        <v>12886035685.473471</v>
      </c>
      <c r="AC36" cm="1">
        <f t="array" ref="AC36">'Frequency Projections'!AC35*INDEX('Severity Projections - AC'!$C102:$H102,'Sum of Property Damage - AC'!AC$4)</f>
        <v>6199096153.5673723</v>
      </c>
      <c r="AD36">
        <f t="shared" si="3"/>
        <v>120775914858.83591</v>
      </c>
    </row>
    <row r="37" spans="1:30">
      <c r="A37" s="211">
        <v>2052</v>
      </c>
      <c r="B37" s="211"/>
      <c r="C37" cm="1">
        <f t="array" ref="C37">'Frequency Projections'!C36*INDEX('Severity Projections - AC'!$C103:$H103,'Sum of Property Damage - AC'!C$4)</f>
        <v>1535597918.0590589</v>
      </c>
      <c r="D37" cm="1">
        <f t="array" ref="D37">'Frequency Projections'!D36*INDEX('Severity Projections - AC'!$C103:$H103,'Sum of Property Damage - AC'!D$4)</f>
        <v>1923354610.682291</v>
      </c>
      <c r="E37" cm="1">
        <f t="array" ref="E37">'Frequency Projections'!E36*INDEX('Severity Projections - AC'!$C103:$H103,'Sum of Property Damage - AC'!E$4)</f>
        <v>958177481.99196839</v>
      </c>
      <c r="F37" cm="1">
        <f t="array" ref="F37">'Frequency Projections'!F36*INDEX('Severity Projections - AC'!$C103:$H103,'Sum of Property Damage - AC'!F$4)</f>
        <v>718400200.18415666</v>
      </c>
      <c r="G37" cm="1">
        <f t="array" ref="G37">'Frequency Projections'!G36*INDEX('Severity Projections - AC'!$C103:$H103,'Sum of Property Damage - AC'!G$4)</f>
        <v>651367643.46335554</v>
      </c>
      <c r="H37" cm="1">
        <f t="array" ref="H37">'Frequency Projections'!H36*INDEX('Severity Projections - AC'!$C103:$H103,'Sum of Property Damage - AC'!H$4)</f>
        <v>313563924.40042579</v>
      </c>
      <c r="I37">
        <f t="shared" si="0"/>
        <v>6100461778.7812567</v>
      </c>
      <c r="J37" cm="1">
        <f t="array" ref="J37">'Frequency Projections'!J36*INDEX('Severity Projections - AC'!$C103:$H103,'Sum of Property Damage - AC'!J$4)</f>
        <v>3755690863.3975248</v>
      </c>
      <c r="K37" cm="1">
        <f t="array" ref="K37">'Frequency Projections'!K36*INDEX('Severity Projections - AC'!$C103:$H103,'Sum of Property Damage - AC'!K$4)</f>
        <v>4704047363.8719587</v>
      </c>
      <c r="L37" cm="1">
        <f t="array" ref="L37">'Frequency Projections'!L36*INDEX('Severity Projections - AC'!$C103:$H103,'Sum of Property Damage - AC'!L$4)</f>
        <v>2343463983.8396015</v>
      </c>
      <c r="M37" cm="1">
        <f t="array" ref="M37">'Frequency Projections'!M36*INDEX('Severity Projections - AC'!$C103:$H103,'Sum of Property Damage - AC'!M$4)</f>
        <v>1757028344.7016394</v>
      </c>
      <c r="N37" cm="1">
        <f t="array" ref="N37">'Frequency Projections'!N36*INDEX('Severity Projections - AC'!$C103:$H103,'Sum of Property Damage - AC'!N$4)</f>
        <v>1593083370.6522484</v>
      </c>
      <c r="O37" cm="1">
        <f t="array" ref="O37">'Frequency Projections'!O36*INDEX('Severity Projections - AC'!$C103:$H103,'Sum of Property Damage - AC'!O$4)</f>
        <v>766899428.62794304</v>
      </c>
      <c r="P37">
        <f t="shared" si="1"/>
        <v>14920213355.090916</v>
      </c>
      <c r="Q37" cm="1">
        <f t="array" ref="Q37">'Frequency Projections'!Q36*INDEX('Severity Projections - AC'!$C103:$H103,'Sum of Property Damage - AC'!Q$4)</f>
        <v>12621534449.05484</v>
      </c>
      <c r="R37" cm="1">
        <f t="array" ref="R37">'Frequency Projections'!R36*INDEX('Severity Projections - AC'!$C103:$H103,'Sum of Property Damage - AC'!R$4)</f>
        <v>15808621639.158386</v>
      </c>
      <c r="S37" cm="1">
        <f t="array" ref="S37">'Frequency Projections'!S36*INDEX('Severity Projections - AC'!$C103:$H103,'Sum of Property Damage - AC'!S$4)</f>
        <v>7875544734.1034584</v>
      </c>
      <c r="T37" cm="1">
        <f t="array" ref="T37">'Frequency Projections'!T36*INDEX('Severity Projections - AC'!$C103:$H103,'Sum of Property Damage - AC'!T$4)</f>
        <v>5904744183.4858665</v>
      </c>
      <c r="U37" cm="1">
        <f t="array" ref="U37">'Frequency Projections'!U36*INDEX('Severity Projections - AC'!$C103:$H103,'Sum of Property Damage - AC'!U$4)</f>
        <v>5353783730.9416208</v>
      </c>
      <c r="V37" cm="1">
        <f t="array" ref="V37">'Frequency Projections'!V36*INDEX('Severity Projections - AC'!$C103:$H103,'Sum of Property Damage - AC'!V$4)</f>
        <v>2577274836.8942451</v>
      </c>
      <c r="W37">
        <f t="shared" si="2"/>
        <v>50141503573.638412</v>
      </c>
      <c r="X37" cm="1">
        <f t="array" ref="X37">'Frequency Projections'!X36*INDEX('Severity Projections - AC'!$C103:$H103,'Sum of Property Damage - AC'!X$4)</f>
        <v>55771907375.55661</v>
      </c>
      <c r="Y37" cm="1">
        <f t="array" ref="Y37">'Frequency Projections'!Y36*INDEX('Severity Projections - AC'!$C103:$H103,'Sum of Property Damage - AC'!Y$4)</f>
        <v>69854975665.053558</v>
      </c>
      <c r="Z37" cm="1">
        <f t="array" ref="Z37">'Frequency Projections'!Z36*INDEX('Severity Projections - AC'!$C103:$H103,'Sum of Property Damage - AC'!Z$4)</f>
        <v>34800376548.143272</v>
      </c>
      <c r="AA37" cm="1">
        <f t="array" ref="AA37">'Frequency Projections'!AA36*INDEX('Severity Projections - AC'!$C103:$H103,'Sum of Property Damage - AC'!AA$4)</f>
        <v>26091823225.375828</v>
      </c>
      <c r="AB37" cm="1">
        <f t="array" ref="AB37">'Frequency Projections'!AB36*INDEX('Severity Projections - AC'!$C103:$H103,'Sum of Property Damage - AC'!AB$4)</f>
        <v>23657244810.926907</v>
      </c>
      <c r="AC37" cm="1">
        <f t="array" ref="AC37">'Frequency Projections'!AC36*INDEX('Severity Projections - AC'!$C103:$H103,'Sum of Property Damage - AC'!AC$4)</f>
        <v>11388435698.116121</v>
      </c>
      <c r="AD37">
        <f t="shared" si="3"/>
        <v>221564763323.1723</v>
      </c>
    </row>
    <row r="38" spans="1:30">
      <c r="A38" s="211">
        <v>2053</v>
      </c>
      <c r="B38" s="211"/>
      <c r="C38" cm="1">
        <f t="array" ref="C38">'Frequency Projections'!C37*INDEX('Severity Projections - AC'!$C104:$H104,'Sum of Property Damage - AC'!C$4)</f>
        <v>1932294856.1167195</v>
      </c>
      <c r="D38" cm="1">
        <f t="array" ref="D38">'Frequency Projections'!D37*INDEX('Severity Projections - AC'!$C104:$H104,'Sum of Property Damage - AC'!D$4)</f>
        <v>2420655129.8682752</v>
      </c>
      <c r="E38" cm="1">
        <f t="array" ref="E38">'Frequency Projections'!E37*INDEX('Severity Projections - AC'!$C104:$H104,'Sum of Property Damage - AC'!E$4)</f>
        <v>1206575060.4016342</v>
      </c>
      <c r="F38" cm="1">
        <f t="array" ref="F38">'Frequency Projections'!F37*INDEX('Severity Projections - AC'!$C104:$H104,'Sum of Property Damage - AC'!F$4)</f>
        <v>905766003.03293836</v>
      </c>
      <c r="G38" cm="1">
        <f t="array" ref="G38">'Frequency Projections'!G37*INDEX('Severity Projections - AC'!$C104:$H104,'Sum of Property Damage - AC'!G$4)</f>
        <v>820785234.8872757</v>
      </c>
      <c r="H38" cm="1">
        <f t="array" ref="H38">'Frequency Projections'!H37*INDEX('Severity Projections - AC'!$C104:$H104,'Sum of Property Damage - AC'!H$4)</f>
        <v>395384444.49866843</v>
      </c>
      <c r="I38">
        <f t="shared" si="0"/>
        <v>7681460728.8055115</v>
      </c>
      <c r="J38" cm="1">
        <f t="array" ref="J38">'Frequency Projections'!J37*INDEX('Severity Projections - AC'!$C104:$H104,'Sum of Property Damage - AC'!J$4)</f>
        <v>5202640922.8493347</v>
      </c>
      <c r="K38" cm="1">
        <f t="array" ref="K38">'Frequency Projections'!K37*INDEX('Severity Projections - AC'!$C104:$H104,'Sum of Property Damage - AC'!K$4)</f>
        <v>6517535043.3149099</v>
      </c>
      <c r="L38" cm="1">
        <f t="array" ref="L38">'Frequency Projections'!L37*INDEX('Severity Projections - AC'!$C104:$H104,'Sum of Property Damage - AC'!L$4)</f>
        <v>3248664025.5051041</v>
      </c>
      <c r="M38" cm="1">
        <f t="array" ref="M38">'Frequency Projections'!M37*INDEX('Severity Projections - AC'!$C104:$H104,'Sum of Property Damage - AC'!M$4)</f>
        <v>2438745442.4917197</v>
      </c>
      <c r="N38" cm="1">
        <f t="array" ref="N38">'Frequency Projections'!N37*INDEX('Severity Projections - AC'!$C104:$H104,'Sum of Property Damage - AC'!N$4)</f>
        <v>2209937493.9479222</v>
      </c>
      <c r="O38" cm="1">
        <f t="array" ref="O38">'Frequency Projections'!O37*INDEX('Severity Projections - AC'!$C104:$H104,'Sum of Property Damage - AC'!O$4)</f>
        <v>1064559730.4651566</v>
      </c>
      <c r="P38">
        <f t="shared" si="1"/>
        <v>20682082658.574146</v>
      </c>
      <c r="Q38" cm="1">
        <f t="array" ref="Q38">'Frequency Projections'!Q37*INDEX('Severity Projections - AC'!$C104:$H104,'Sum of Property Damage - AC'!Q$4)</f>
        <v>19337486451.568336</v>
      </c>
      <c r="R38" cm="1">
        <f t="array" ref="R38">'Frequency Projections'!R37*INDEX('Severity Projections - AC'!$C104:$H104,'Sum of Property Damage - AC'!R$4)</f>
        <v>24224763435.855091</v>
      </c>
      <c r="S38" cm="1">
        <f t="array" ref="S38">'Frequency Projections'!S37*INDEX('Severity Projections - AC'!$C104:$H104,'Sum of Property Damage - AC'!S$4)</f>
        <v>12074828440.110224</v>
      </c>
      <c r="T38" cm="1">
        <f t="array" ref="T38">'Frequency Projections'!T37*INDEX('Severity Projections - AC'!$C104:$H104,'Sum of Property Damage - AC'!T$4)</f>
        <v>9064474687.4400749</v>
      </c>
      <c r="U38" cm="1">
        <f t="array" ref="U38">'Frequency Projections'!U37*INDEX('Severity Projections - AC'!$C104:$H104,'Sum of Property Damage - AC'!U$4)</f>
        <v>8214027641.2976646</v>
      </c>
      <c r="V38" cm="1">
        <f t="array" ref="V38">'Frequency Projections'!V37*INDEX('Severity Projections - AC'!$C104:$H104,'Sum of Property Damage - AC'!V$4)</f>
        <v>3956819175.1124959</v>
      </c>
      <c r="W38">
        <f t="shared" si="2"/>
        <v>76872399831.383896</v>
      </c>
      <c r="X38" cm="1">
        <f t="array" ref="X38">'Frequency Projections'!X37*INDEX('Severity Projections - AC'!$C104:$H104,'Sum of Property Damage - AC'!X$4)</f>
        <v>102247222514.32564</v>
      </c>
      <c r="Y38" cm="1">
        <f t="array" ref="Y38">'Frequency Projections'!Y37*INDEX('Severity Projections - AC'!$C104:$H104,'Sum of Property Damage - AC'!Y$4)</f>
        <v>128088766013.42821</v>
      </c>
      <c r="Z38" cm="1">
        <f t="array" ref="Z38">'Frequency Projections'!Z37*INDEX('Severity Projections - AC'!$C104:$H104,'Sum of Property Damage - AC'!Z$4)</f>
        <v>63845819539.701614</v>
      </c>
      <c r="AA38" cm="1">
        <f t="array" ref="AA38">'Frequency Projections'!AA37*INDEX('Severity Projections - AC'!$C104:$H104,'Sum of Property Damage - AC'!AA$4)</f>
        <v>47928533145.371086</v>
      </c>
      <c r="AB38" cm="1">
        <f t="array" ref="AB38">'Frequency Projections'!AB37*INDEX('Severity Projections - AC'!$C104:$H104,'Sum of Property Damage - AC'!AB$4)</f>
        <v>43431782826.690376</v>
      </c>
      <c r="AC38" cm="1">
        <f t="array" ref="AC38">'Frequency Projections'!AC37*INDEX('Severity Projections - AC'!$C104:$H104,'Sum of Property Damage - AC'!AC$4)</f>
        <v>20921735183.109348</v>
      </c>
      <c r="AD38">
        <f t="shared" si="3"/>
        <v>406463859222.62628</v>
      </c>
    </row>
    <row r="39" spans="1:30">
      <c r="A39" s="211">
        <v>2054</v>
      </c>
      <c r="B39" s="211"/>
      <c r="C39" cm="1">
        <f t="array" ref="C39">'Frequency Projections'!C38*INDEX('Severity Projections - AC'!$C105:$H105,'Sum of Property Damage - AC'!C$4)</f>
        <v>2431481942.8584003</v>
      </c>
      <c r="D39" cm="1">
        <f t="array" ref="D39">'Frequency Projections'!D38*INDEX('Severity Projections - AC'!$C105:$H105,'Sum of Property Damage - AC'!D$4)</f>
        <v>3046552394.3347077</v>
      </c>
      <c r="E39" cm="1">
        <f t="array" ref="E39">'Frequency Projections'!E38*INDEX('Severity Projections - AC'!$C105:$H105,'Sum of Property Damage - AC'!E$4)</f>
        <v>1519367071.203697</v>
      </c>
      <c r="F39" cm="1">
        <f t="array" ref="F39">'Frequency Projections'!F38*INDEX('Severity Projections - AC'!$C105:$H105,'Sum of Property Damage - AC'!F$4)</f>
        <v>1141993454.994998</v>
      </c>
      <c r="G39" cm="1">
        <f t="array" ref="G39">'Frequency Projections'!G38*INDEX('Severity Projections - AC'!$C105:$H105,'Sum of Property Damage - AC'!G$4)</f>
        <v>1034264358.7947167</v>
      </c>
      <c r="H39" cm="1">
        <f t="array" ref="H39">'Frequency Projections'!H38*INDEX('Severity Projections - AC'!$C105:$H105,'Sum of Property Damage - AC'!H$4)</f>
        <v>498552621.8394857</v>
      </c>
      <c r="I39">
        <f t="shared" si="0"/>
        <v>9672211844.0260048</v>
      </c>
      <c r="J39" cm="1">
        <f t="array" ref="J39">'Frequency Projections'!J38*INDEX('Severity Projections - AC'!$C105:$H105,'Sum of Property Damage - AC'!J$4)</f>
        <v>7207084857.2751675</v>
      </c>
      <c r="K39" cm="1">
        <f t="array" ref="K39">'Frequency Projections'!K38*INDEX('Severity Projections - AC'!$C105:$H105,'Sum of Property Damage - AC'!K$4)</f>
        <v>9030197280.5494747</v>
      </c>
      <c r="L39" cm="1">
        <f t="array" ref="L39">'Frequency Projections'!L38*INDEX('Severity Projections - AC'!$C105:$H105,'Sum of Property Damage - AC'!L$4)</f>
        <v>4503511713.7830124</v>
      </c>
      <c r="M39" cm="1">
        <f t="array" ref="M39">'Frequency Projections'!M38*INDEX('Severity Projections - AC'!$C105:$H105,'Sum of Property Damage - AC'!M$4)</f>
        <v>3384949561.6349373</v>
      </c>
      <c r="N39" cm="1">
        <f t="array" ref="N39">'Frequency Projections'!N38*INDEX('Severity Projections - AC'!$C105:$H105,'Sum of Property Damage - AC'!N$4)</f>
        <v>3065632883.0992703</v>
      </c>
      <c r="O39" cm="1">
        <f t="array" ref="O39">'Frequency Projections'!O38*INDEX('Severity Projections - AC'!$C105:$H105,'Sum of Property Damage - AC'!O$4)</f>
        <v>1477745315.7600677</v>
      </c>
      <c r="P39">
        <f t="shared" si="1"/>
        <v>28669121612.101929</v>
      </c>
      <c r="Q39" cm="1">
        <f t="array" ref="Q39">'Frequency Projections'!Q38*INDEX('Severity Projections - AC'!$C105:$H105,'Sum of Property Damage - AC'!Q$4)</f>
        <v>29627134948.557774</v>
      </c>
      <c r="R39" cm="1">
        <f t="array" ref="R39">'Frequency Projections'!R38*INDEX('Severity Projections - AC'!$C105:$H105,'Sum of Property Damage - AC'!R$4)</f>
        <v>37121648869.289024</v>
      </c>
      <c r="S39" cm="1">
        <f t="array" ref="S39">'Frequency Projections'!S38*INDEX('Severity Projections - AC'!$C105:$H105,'Sum of Property Damage - AC'!S$4)</f>
        <v>18513192494.462376</v>
      </c>
      <c r="T39" cm="1">
        <f t="array" ref="T39">'Frequency Projections'!T38*INDEX('Severity Projections - AC'!$C105:$H105,'Sum of Property Damage - AC'!T$4)</f>
        <v>13914968318.34664</v>
      </c>
      <c r="U39" cm="1">
        <f t="array" ref="U39">'Frequency Projections'!U38*INDEX('Severity Projections - AC'!$C105:$H105,'Sum of Property Damage - AC'!U$4)</f>
        <v>12602310216.81872</v>
      </c>
      <c r="V39" cm="1">
        <f t="array" ref="V39">'Frequency Projections'!V38*INDEX('Severity Projections - AC'!$C105:$H105,'Sum of Property Damage - AC'!V$4)</f>
        <v>6074766810.248908</v>
      </c>
      <c r="W39">
        <f t="shared" si="2"/>
        <v>117854021657.72343</v>
      </c>
      <c r="X39" cm="1">
        <f t="array" ref="X39">'Frequency Projections'!X38*INDEX('Severity Projections - AC'!$C105:$H105,'Sum of Property Damage - AC'!X$4)</f>
        <v>187451668032.33209</v>
      </c>
      <c r="Y39" cm="1">
        <f t="array" ref="Y39">'Frequency Projections'!Y38*INDEX('Severity Projections - AC'!$C105:$H105,'Sum of Property Damage - AC'!Y$4)</f>
        <v>234869656237.12787</v>
      </c>
      <c r="Z39" cm="1">
        <f t="array" ref="Z39">'Frequency Projections'!Z38*INDEX('Severity Projections - AC'!$C105:$H105,'Sum of Property Damage - AC'!Z$4)</f>
        <v>117133459570.63441</v>
      </c>
      <c r="AA39" cm="1">
        <f t="array" ref="AA39">'Frequency Projections'!AA38*INDEX('Severity Projections - AC'!$C105:$H105,'Sum of Property Damage - AC'!AA$4)</f>
        <v>88040373340.862183</v>
      </c>
      <c r="AB39" cm="1">
        <f t="array" ref="AB39">'Frequency Projections'!AB38*INDEX('Severity Projections - AC'!$C105:$H105,'Sum of Property Damage - AC'!AB$4)</f>
        <v>79735150742.902496</v>
      </c>
      <c r="AC39" cm="1">
        <f t="array" ref="AC39">'Frequency Projections'!AC38*INDEX('Severity Projections - AC'!$C105:$H105,'Sum of Property Damage - AC'!AC$4)</f>
        <v>38435210608.98394</v>
      </c>
      <c r="AD39">
        <f t="shared" si="3"/>
        <v>745665518532.8429</v>
      </c>
    </row>
    <row r="40" spans="1:30">
      <c r="A40" s="211">
        <v>2055</v>
      </c>
      <c r="B40" s="211"/>
      <c r="C40" cm="1">
        <f t="array" ref="C40">'Frequency Projections'!C39*INDEX('Severity Projections - AC'!$C106:$H106,'Sum of Property Damage - AC'!C$4)</f>
        <v>3059640933.3916879</v>
      </c>
      <c r="D40" cm="1">
        <f t="array" ref="D40">'Frequency Projections'!D39*INDEX('Severity Projections - AC'!$C106:$H106,'Sum of Property Damage - AC'!D$4)</f>
        <v>3834304033.6666975</v>
      </c>
      <c r="E40" cm="1">
        <f t="array" ref="E40">'Frequency Projections'!E39*INDEX('Severity Projections - AC'!$C106:$H106,'Sum of Property Damage - AC'!E$4)</f>
        <v>1913247084.735955</v>
      </c>
      <c r="F40" cm="1">
        <f t="array" ref="F40">'Frequency Projections'!F39*INDEX('Severity Projections - AC'!$C106:$H106,'Sum of Property Damage - AC'!F$4)</f>
        <v>1439823486.8817201</v>
      </c>
      <c r="G40" cm="1">
        <f t="array" ref="G40">'Frequency Projections'!G39*INDEX('Severity Projections - AC'!$C106:$H106,'Sum of Property Damage - AC'!G$4)</f>
        <v>1303263592.6911507</v>
      </c>
      <c r="H40" cm="1">
        <f t="array" ref="H40">'Frequency Projections'!H39*INDEX('Severity Projections - AC'!$C106:$H106,'Sum of Property Damage - AC'!H$4)</f>
        <v>628637638.50944519</v>
      </c>
      <c r="I40">
        <f t="shared" si="0"/>
        <v>12178916769.876656</v>
      </c>
      <c r="J40" cm="1">
        <f t="array" ref="J40">'Frequency Projections'!J39*INDEX('Severity Projections - AC'!$C106:$H106,'Sum of Property Damage - AC'!J$4)</f>
        <v>9983830088.6194153</v>
      </c>
      <c r="K40" cm="1">
        <f t="array" ref="K40">'Frequency Projections'!K39*INDEX('Severity Projections - AC'!$C106:$H106,'Sum of Property Damage - AC'!K$4)</f>
        <v>12511611922.318249</v>
      </c>
      <c r="L40" cm="1">
        <f t="array" ref="L40">'Frequency Projections'!L39*INDEX('Severity Projections - AC'!$C106:$H106,'Sum of Property Damage - AC'!L$4)</f>
        <v>6243063884.7466583</v>
      </c>
      <c r="M40" cm="1">
        <f t="array" ref="M40">'Frequency Projections'!M39*INDEX('Severity Projections - AC'!$C106:$H106,'Sum of Property Damage - AC'!M$4)</f>
        <v>4698248377.3661823</v>
      </c>
      <c r="N40" cm="1">
        <f t="array" ref="N40">'Frequency Projections'!N39*INDEX('Severity Projections - AC'!$C106:$H106,'Sum of Property Damage - AC'!N$4)</f>
        <v>4252643546.5381579</v>
      </c>
      <c r="O40" cm="1">
        <f t="array" ref="O40">'Frequency Projections'!O39*INDEX('Severity Projections - AC'!$C106:$H106,'Sum of Property Damage - AC'!O$4)</f>
        <v>2051290169.9324298</v>
      </c>
      <c r="P40">
        <f t="shared" si="1"/>
        <v>39740687989.521088</v>
      </c>
      <c r="Q40" cm="1">
        <f t="array" ref="Q40">'Frequency Projections'!Q39*INDEX('Severity Projections - AC'!$C106:$H106,'Sum of Property Damage - AC'!Q$4)</f>
        <v>45392181167.637886</v>
      </c>
      <c r="R40" cm="1">
        <f t="array" ref="R40">'Frequency Projections'!R39*INDEX('Severity Projections - AC'!$C106:$H106,'Sum of Property Damage - AC'!R$4)</f>
        <v>56884917915.863953</v>
      </c>
      <c r="S40" cm="1">
        <f t="array" ref="S40">'Frequency Projections'!S39*INDEX('Severity Projections - AC'!$C106:$H106,'Sum of Property Damage - AC'!S$4)</f>
        <v>28384526217.106815</v>
      </c>
      <c r="T40" cm="1">
        <f t="array" ref="T40">'Frequency Projections'!T39*INDEX('Severity Projections - AC'!$C106:$H106,'Sum of Property Damage - AC'!T$4)</f>
        <v>21360914561.142841</v>
      </c>
      <c r="U40" cm="1">
        <f t="array" ref="U40">'Frequency Projections'!U39*INDEX('Severity Projections - AC'!$C106:$H106,'Sum of Property Damage - AC'!U$4)</f>
        <v>19334941058.931793</v>
      </c>
      <c r="V40" cm="1">
        <f t="array" ref="V40">'Frequency Projections'!V39*INDEX('Severity Projections - AC'!$C106:$H106,'Sum of Property Damage - AC'!V$4)</f>
        <v>9326334101.6897659</v>
      </c>
      <c r="W40">
        <f t="shared" si="2"/>
        <v>180683815022.37305</v>
      </c>
      <c r="X40" cm="1">
        <f t="array" ref="X40">'Frequency Projections'!X39*INDEX('Severity Projections - AC'!$C106:$H106,'Sum of Property Damage - AC'!X$4)</f>
        <v>343659902132.09955</v>
      </c>
      <c r="Y40" cm="1">
        <f t="array" ref="Y40">'Frequency Projections'!Y39*INDEX('Severity Projections - AC'!$C106:$H106,'Sum of Property Damage - AC'!Y$4)</f>
        <v>430670322969.53656</v>
      </c>
      <c r="Z40" cm="1">
        <f t="array" ref="Z40">'Frequency Projections'!Z39*INDEX('Severity Projections - AC'!$C106:$H106,'Sum of Property Damage - AC'!Z$4)</f>
        <v>214896558193.84695</v>
      </c>
      <c r="AA40" cm="1">
        <f t="array" ref="AA40">'Frequency Projections'!AA39*INDEX('Severity Projections - AC'!$C106:$H106,'Sum of Property Damage - AC'!AA$4)</f>
        <v>161721459923.32565</v>
      </c>
      <c r="AB40" cm="1">
        <f t="array" ref="AB40">'Frequency Projections'!AB39*INDEX('Severity Projections - AC'!$C106:$H106,'Sum of Property Damage - AC'!AB$4)</f>
        <v>146383006524.91391</v>
      </c>
      <c r="AC40" cm="1">
        <f t="array" ref="AC40">'Frequency Projections'!AC39*INDEX('Severity Projections - AC'!$C106:$H106,'Sum of Property Damage - AC'!AC$4)</f>
        <v>70608791694.791183</v>
      </c>
      <c r="AD40">
        <f t="shared" si="3"/>
        <v>1367940041438.5137</v>
      </c>
    </row>
    <row r="41" spans="1:30">
      <c r="A41" s="211">
        <v>2056</v>
      </c>
      <c r="B41" s="211"/>
      <c r="C41" cm="1">
        <f t="array" ref="C41">'Frequency Projections'!C40*INDEX('Severity Projections - AC'!$C107:$H107,'Sum of Property Damage - AC'!C$4)</f>
        <v>3850096672.0014052</v>
      </c>
      <c r="D41" cm="1">
        <f t="array" ref="D41">'Frequency Projections'!D40*INDEX('Severity Projections - AC'!$C107:$H107,'Sum of Property Damage - AC'!D$4)</f>
        <v>4825769720.5628843</v>
      </c>
      <c r="E41" cm="1">
        <f t="array" ref="E41">'Frequency Projections'!E40*INDEX('Severity Projections - AC'!$C107:$H107,'Sum of Property Damage - AC'!E$4)</f>
        <v>2409236304.7179551</v>
      </c>
      <c r="F41" cm="1">
        <f t="array" ref="F41">'Frequency Projections'!F40*INDEX('Severity Projections - AC'!$C107:$H107,'Sum of Property Damage - AC'!F$4)</f>
        <v>1815318961.4114296</v>
      </c>
      <c r="G41" cm="1">
        <f t="array" ref="G41">'Frequency Projections'!G40*INDEX('Severity Projections - AC'!$C107:$H107,'Sum of Property Damage - AC'!G$4)</f>
        <v>1642221217.362072</v>
      </c>
      <c r="H41" cm="1">
        <f t="array" ref="H41">'Frequency Projections'!H40*INDEX('Severity Projections - AC'!$C107:$H107,'Sum of Property Damage - AC'!H$4)</f>
        <v>792661414.08908951</v>
      </c>
      <c r="I41">
        <f t="shared" si="0"/>
        <v>15335304290.144836</v>
      </c>
      <c r="J41" cm="1">
        <f t="array" ref="J41">'Frequency Projections'!J40*INDEX('Severity Projections - AC'!$C107:$H107,'Sum of Property Damage - AC'!J$4)</f>
        <v>13830455545.365917</v>
      </c>
      <c r="K41" cm="1">
        <f t="array" ref="K41">'Frequency Projections'!K40*INDEX('Severity Projections - AC'!$C107:$H107,'Sum of Property Damage - AC'!K$4)</f>
        <v>17335303312.714722</v>
      </c>
      <c r="L41" cm="1">
        <f t="array" ref="L41">'Frequency Projections'!L40*INDEX('Severity Projections - AC'!$C107:$H107,'Sum of Property Damage - AC'!L$4)</f>
        <v>8654545184.0205555</v>
      </c>
      <c r="M41" cm="1">
        <f t="array" ref="M41">'Frequency Projections'!M40*INDEX('Severity Projections - AC'!$C107:$H107,'Sum of Property Damage - AC'!M$4)</f>
        <v>6521053972.2394428</v>
      </c>
      <c r="N41" cm="1">
        <f t="array" ref="N41">'Frequency Projections'!N40*INDEX('Severity Projections - AC'!$C107:$H107,'Sum of Property Damage - AC'!N$4)</f>
        <v>5899246039.0808983</v>
      </c>
      <c r="O41" cm="1">
        <f t="array" ref="O41">'Frequency Projections'!O40*INDEX('Severity Projections - AC'!$C107:$H107,'Sum of Property Damage - AC'!O$4)</f>
        <v>2847426800.9450221</v>
      </c>
      <c r="P41">
        <f t="shared" si="1"/>
        <v>55088030854.366562</v>
      </c>
      <c r="Q41" cm="1">
        <f t="array" ref="Q41">'Frequency Projections'!Q40*INDEX('Severity Projections - AC'!$C107:$H107,'Sum of Property Damage - AC'!Q$4)</f>
        <v>69546328237.017151</v>
      </c>
      <c r="R41" cm="1">
        <f t="array" ref="R41">'Frequency Projections'!R40*INDEX('Severity Projections - AC'!$C107:$H107,'Sum of Property Damage - AC'!R$4)</f>
        <v>87170425465.72258</v>
      </c>
      <c r="S41" cm="1">
        <f t="array" ref="S41">'Frequency Projections'!S40*INDEX('Severity Projections - AC'!$C107:$H107,'Sum of Property Damage - AC'!S$4)</f>
        <v>43519306948.039177</v>
      </c>
      <c r="T41" cm="1">
        <f t="array" ref="T41">'Frequency Projections'!T40*INDEX('Severity Projections - AC'!$C107:$H107,'Sum of Property Damage - AC'!T$4)</f>
        <v>32791064511.00415</v>
      </c>
      <c r="U41" cm="1">
        <f t="array" ref="U41">'Frequency Projections'!U40*INDEX('Severity Projections - AC'!$C107:$H107,'Sum of Property Damage - AC'!U$4)</f>
        <v>29664308600.616581</v>
      </c>
      <c r="V41" cm="1">
        <f t="array" ref="V41">'Frequency Projections'!V40*INDEX('Severity Projections - AC'!$C107:$H107,'Sum of Property Damage - AC'!V$4)</f>
        <v>14318261483.133455</v>
      </c>
      <c r="W41">
        <f t="shared" si="2"/>
        <v>277009695245.53314</v>
      </c>
      <c r="X41" cm="1">
        <f t="array" ref="X41">'Frequency Projections'!X40*INDEX('Severity Projections - AC'!$C107:$H107,'Sum of Property Damage - AC'!X$4)</f>
        <v>630042974012.49292</v>
      </c>
      <c r="Y41" cm="1">
        <f t="array" ref="Y41">'Frequency Projections'!Y40*INDEX('Severity Projections - AC'!$C107:$H107,'Sum of Property Damage - AC'!Y$4)</f>
        <v>789705445256.35437</v>
      </c>
      <c r="Z41" cm="1">
        <f t="array" ref="Z41">'Frequency Projections'!Z40*INDEX('Severity Projections - AC'!$C107:$H107,'Sum of Property Damage - AC'!Z$4)</f>
        <v>394255660529.76636</v>
      </c>
      <c r="AA41" cm="1">
        <f t="array" ref="AA41">'Frequency Projections'!AA40*INDEX('Severity Projections - AC'!$C107:$H107,'Sum of Property Damage - AC'!AA$4)</f>
        <v>297064997236.64862</v>
      </c>
      <c r="AB41" cm="1">
        <f t="array" ref="AB41">'Frequency Projections'!AB40*INDEX('Severity Projections - AC'!$C107:$H107,'Sum of Property Damage - AC'!AB$4)</f>
        <v>268738690978.20886</v>
      </c>
      <c r="AC41" cm="1">
        <f t="array" ref="AC41">'Frequency Projections'!AC40*INDEX('Severity Projections - AC'!$C107:$H107,'Sum of Property Damage - AC'!AC$4)</f>
        <v>129713822083.85646</v>
      </c>
      <c r="AD41">
        <f t="shared" si="3"/>
        <v>2509521590097.3276</v>
      </c>
    </row>
    <row r="42" spans="1:30">
      <c r="A42" s="211">
        <v>2057</v>
      </c>
      <c r="B42" s="211"/>
      <c r="C42" cm="1">
        <f t="array" ref="C42">'Frequency Projections'!C41*INDEX('Severity Projections - AC'!$C108:$H108,'Sum of Property Damage - AC'!C$4)</f>
        <v>4844785562.783062</v>
      </c>
      <c r="D42" cm="1">
        <f t="array" ref="D42">'Frequency Projections'!D41*INDEX('Severity Projections - AC'!$C108:$H108,'Sum of Property Damage - AC'!D$4)</f>
        <v>6073636323.0487108</v>
      </c>
      <c r="E42" cm="1">
        <f t="array" ref="E42">'Frequency Projections'!E41*INDEX('Severity Projections - AC'!$C108:$H108,'Sum of Property Damage - AC'!E$4)</f>
        <v>3033805463.6427217</v>
      </c>
      <c r="F42" cm="1">
        <f t="array" ref="F42">'Frequency Projections'!F41*INDEX('Severity Projections - AC'!$C108:$H108,'Sum of Property Damage - AC'!F$4)</f>
        <v>2288730713.4426155</v>
      </c>
      <c r="G42" cm="1">
        <f t="array" ref="G42">'Frequency Projections'!G41*INDEX('Severity Projections - AC'!$C108:$H108,'Sum of Property Damage - AC'!G$4)</f>
        <v>2069330013.4209683</v>
      </c>
      <c r="H42" cm="1">
        <f t="array" ref="H42">'Frequency Projections'!H41*INDEX('Severity Projections - AC'!$C108:$H108,'Sum of Property Damage - AC'!H$4)</f>
        <v>999477517.93089092</v>
      </c>
      <c r="I42">
        <f t="shared" si="0"/>
        <v>19309765594.268967</v>
      </c>
      <c r="J42" cm="1">
        <f t="array" ref="J42">'Frequency Projections'!J41*INDEX('Severity Projections - AC'!$C108:$H108,'Sum of Property Damage - AC'!J$4)</f>
        <v>19159207543.485458</v>
      </c>
      <c r="K42" cm="1">
        <f t="array" ref="K42">'Frequency Projections'!K41*INDEX('Severity Projections - AC'!$C108:$H108,'Sum of Property Damage - AC'!K$4)</f>
        <v>24018825466.879135</v>
      </c>
      <c r="L42" cm="1">
        <f t="array" ref="L42">'Frequency Projections'!L41*INDEX('Severity Projections - AC'!$C108:$H108,'Sum of Property Damage - AC'!L$4)</f>
        <v>11997498706.857367</v>
      </c>
      <c r="M42" cm="1">
        <f t="array" ref="M42">'Frequency Projections'!M41*INDEX('Severity Projections - AC'!$C108:$H108,'Sum of Property Damage - AC'!M$4)</f>
        <v>9051023245.8683071</v>
      </c>
      <c r="N42" cm="1">
        <f t="array" ref="N42">'Frequency Projections'!N41*INDEX('Severity Projections - AC'!$C108:$H108,'Sum of Property Damage - AC'!N$4)</f>
        <v>8183380397.1957493</v>
      </c>
      <c r="O42" cm="1">
        <f t="array" ref="O42">'Frequency Projections'!O41*INDEX('Severity Projections - AC'!$C108:$H108,'Sum of Property Damage - AC'!O$4)</f>
        <v>3952537620.6920276</v>
      </c>
      <c r="P42">
        <f t="shared" si="1"/>
        <v>76362472980.978058</v>
      </c>
      <c r="Q42" cm="1">
        <f t="array" ref="Q42">'Frequency Projections'!Q41*INDEX('Severity Projections - AC'!$C108:$H108,'Sum of Property Damage - AC'!Q$4)</f>
        <v>106553841902.28671</v>
      </c>
      <c r="R42" cm="1">
        <f t="array" ref="R42">'Frequency Projections'!R41*INDEX('Severity Projections - AC'!$C108:$H108,'Sum of Property Damage - AC'!R$4)</f>
        <v>133580583939.479</v>
      </c>
      <c r="S42" cm="1">
        <f t="array" ref="S42">'Frequency Projections'!S41*INDEX('Severity Projections - AC'!$C108:$H108,'Sum of Property Damage - AC'!S$4)</f>
        <v>66724032167.397575</v>
      </c>
      <c r="T42" cm="1">
        <f t="array" ref="T42">'Frequency Projections'!T41*INDEX('Severity Projections - AC'!$C108:$H108,'Sum of Property Damage - AC'!T$4)</f>
        <v>50337222862.962166</v>
      </c>
      <c r="U42" cm="1">
        <f t="array" ref="U42">'Frequency Projections'!U41*INDEX('Severity Projections - AC'!$C108:$H108,'Sum of Property Damage - AC'!U$4)</f>
        <v>45511831274.334564</v>
      </c>
      <c r="V42" cm="1">
        <f t="array" ref="V42">'Frequency Projections'!V41*INDEX('Severity Projections - AC'!$C108:$H108,'Sum of Property Damage - AC'!V$4)</f>
        <v>21982019234.989799</v>
      </c>
      <c r="W42">
        <f t="shared" si="2"/>
        <v>424689531381.44977</v>
      </c>
      <c r="X42" cm="1">
        <f t="array" ref="X42">'Frequency Projections'!X41*INDEX('Severity Projections - AC'!$C108:$H108,'Sum of Property Damage - AC'!X$4)</f>
        <v>1155083118635.4717</v>
      </c>
      <c r="Y42" cm="1">
        <f t="array" ref="Y42">'Frequency Projections'!Y41*INDEX('Severity Projections - AC'!$C108:$H108,'Sum of Property Damage - AC'!Y$4)</f>
        <v>1448063014259.5496</v>
      </c>
      <c r="Z42" cm="1">
        <f t="array" ref="Z42">'Frequency Projections'!Z41*INDEX('Severity Projections - AC'!$C108:$H108,'Sum of Property Damage - AC'!Z$4)</f>
        <v>723313226326.72803</v>
      </c>
      <c r="AA42" cm="1">
        <f t="array" ref="AA42">'Frequency Projections'!AA41*INDEX('Severity Projections - AC'!$C108:$H108,'Sum of Property Damage - AC'!AA$4)</f>
        <v>545674143043.27673</v>
      </c>
      <c r="AB42" cm="1">
        <f t="array" ref="AB42">'Frequency Projections'!AB41*INDEX('Severity Projections - AC'!$C108:$H108,'Sum of Property Damage - AC'!AB$4)</f>
        <v>493365110676.89203</v>
      </c>
      <c r="AC42" cm="1">
        <f t="array" ref="AC42">'Frequency Projections'!AC41*INDEX('Severity Projections - AC'!$C108:$H108,'Sum of Property Damage - AC'!AC$4)</f>
        <v>238293231652.23224</v>
      </c>
      <c r="AD42">
        <f t="shared" si="3"/>
        <v>4603791844594.1504</v>
      </c>
    </row>
    <row r="43" spans="1:30">
      <c r="A43" s="211">
        <v>2058</v>
      </c>
      <c r="B43" s="211"/>
      <c r="C43" cm="1">
        <f t="array" ref="C43">'Frequency Projections'!C42*INDEX('Severity Projections - AC'!$C109:$H109,'Sum of Property Damage - AC'!C$4)</f>
        <v>6096481110.7314358</v>
      </c>
      <c r="D43" cm="1">
        <f t="array" ref="D43">'Frequency Projections'!D42*INDEX('Severity Projections - AC'!$C109:$H109,'Sum of Property Damage - AC'!D$4)</f>
        <v>7644218714.5264606</v>
      </c>
      <c r="E43" cm="1">
        <f t="array" ref="E43">'Frequency Projections'!E42*INDEX('Severity Projections - AC'!$C109:$H109,'Sum of Property Damage - AC'!E$4)</f>
        <v>3820287558.9306178</v>
      </c>
      <c r="F43" cm="1">
        <f t="array" ref="F43">'Frequency Projections'!F42*INDEX('Severity Projections - AC'!$C109:$H109,'Sum of Property Damage - AC'!F$4)</f>
        <v>2885589348.8479648</v>
      </c>
      <c r="G43" cm="1">
        <f t="array" ref="G43">'Frequency Projections'!G42*INDEX('Severity Projections - AC'!$C109:$H109,'Sum of Property Damage - AC'!G$4)</f>
        <v>2607513511.8024421</v>
      </c>
      <c r="H43" cm="1">
        <f t="array" ref="H43">'Frequency Projections'!H42*INDEX('Severity Projections - AC'!$C109:$H109,'Sum of Property Damage - AC'!H$4)</f>
        <v>1260248901.9818242</v>
      </c>
      <c r="I43">
        <f t="shared" si="0"/>
        <v>24314339146.820744</v>
      </c>
      <c r="J43" cm="1">
        <f t="array" ref="J43">'Frequency Projections'!J42*INDEX('Severity Projections - AC'!$C109:$H109,'Sum of Property Damage - AC'!J$4)</f>
        <v>26541187320.006195</v>
      </c>
      <c r="K43" cm="1">
        <f t="array" ref="K43">'Frequency Projections'!K42*INDEX('Severity Projections - AC'!$C109:$H109,'Sum of Property Damage - AC'!K$4)</f>
        <v>33279302786.686096</v>
      </c>
      <c r="L43" cm="1">
        <f t="array" ref="L43">'Frequency Projections'!L42*INDEX('Severity Projections - AC'!$C109:$H109,'Sum of Property Damage - AC'!L$4)</f>
        <v>16631720147.444479</v>
      </c>
      <c r="M43" cm="1">
        <f t="array" ref="M43">'Frequency Projections'!M42*INDEX('Severity Projections - AC'!$C109:$H109,'Sum of Property Damage - AC'!M$4)</f>
        <v>12562487448.960527</v>
      </c>
      <c r="N43" cm="1">
        <f t="array" ref="N43">'Frequency Projections'!N42*INDEX('Severity Projections - AC'!$C109:$H109,'Sum of Property Damage - AC'!N$4)</f>
        <v>11351877140.138084</v>
      </c>
      <c r="O43" cm="1">
        <f t="array" ref="O43">'Frequency Projections'!O42*INDEX('Severity Projections - AC'!$C109:$H109,'Sum of Property Damage - AC'!O$4)</f>
        <v>5486526008.9879417</v>
      </c>
      <c r="P43">
        <f t="shared" si="1"/>
        <v>105853100852.22333</v>
      </c>
      <c r="Q43" cm="1">
        <f t="array" ref="Q43">'Frequency Projections'!Q42*INDEX('Severity Projections - AC'!$C109:$H109,'Sum of Property Damage - AC'!Q$4)</f>
        <v>163254728411.96616</v>
      </c>
      <c r="R43" cm="1">
        <f t="array" ref="R43">'Frequency Projections'!R42*INDEX('Severity Projections - AC'!$C109:$H109,'Sum of Property Damage - AC'!R$4)</f>
        <v>204700847504.46503</v>
      </c>
      <c r="S43" cm="1">
        <f t="array" ref="S43">'Frequency Projections'!S42*INDEX('Severity Projections - AC'!$C109:$H109,'Sum of Property Damage - AC'!S$4)</f>
        <v>102301638693.0139</v>
      </c>
      <c r="T43" cm="1">
        <f t="array" ref="T43">'Frequency Projections'!T42*INDEX('Severity Projections - AC'!$C109:$H109,'Sum of Property Damage - AC'!T$4)</f>
        <v>77271805964.493134</v>
      </c>
      <c r="U43" cm="1">
        <f t="array" ref="U43">'Frequency Projections'!U42*INDEX('Severity Projections - AC'!$C109:$H109,'Sum of Property Damage - AC'!U$4)</f>
        <v>69825347190.941605</v>
      </c>
      <c r="V43" cm="1">
        <f t="array" ref="V43">'Frequency Projections'!V42*INDEX('Severity Projections - AC'!$C109:$H109,'Sum of Property Damage - AC'!V$4)</f>
        <v>33747597751.489983</v>
      </c>
      <c r="W43">
        <f t="shared" si="2"/>
        <v>651101965516.36987</v>
      </c>
      <c r="X43" cm="1">
        <f t="array" ref="X43">'Frequency Projections'!X42*INDEX('Severity Projections - AC'!$C109:$H109,'Sum of Property Damage - AC'!X$4)</f>
        <v>2117668852541.0491</v>
      </c>
      <c r="Y43" cm="1">
        <f t="array" ref="Y43">'Frequency Projections'!Y42*INDEX('Severity Projections - AC'!$C109:$H109,'Sum of Property Damage - AC'!Y$4)</f>
        <v>2655289761378.7407</v>
      </c>
      <c r="Z43" cm="1">
        <f t="array" ref="Z43">'Frequency Projections'!Z42*INDEX('Severity Projections - AC'!$C109:$H109,'Sum of Property Damage - AC'!Z$4)</f>
        <v>1327012062262.7214</v>
      </c>
      <c r="AA43" cm="1">
        <f t="array" ref="AA43">'Frequency Projections'!AA42*INDEX('Severity Projections - AC'!$C109:$H109,'Sum of Property Damage - AC'!AA$4)</f>
        <v>1002336031932.0996</v>
      </c>
      <c r="AB43" cm="1">
        <f t="array" ref="AB43">'Frequency Projections'!AB42*INDEX('Severity Projections - AC'!$C109:$H109,'Sum of Property Damage - AC'!AB$4)</f>
        <v>905743829305.73279</v>
      </c>
      <c r="AC43" cm="1">
        <f t="array" ref="AC43">'Frequency Projections'!AC42*INDEX('Severity Projections - AC'!$C109:$H109,'Sum of Property Damage - AC'!AC$4)</f>
        <v>437759060957.01404</v>
      </c>
      <c r="AD43">
        <f t="shared" si="3"/>
        <v>8445809598377.3574</v>
      </c>
    </row>
    <row r="44" spans="1:30">
      <c r="A44" s="211">
        <v>2059</v>
      </c>
      <c r="B44" s="211"/>
      <c r="C44" cm="1">
        <f t="array" ref="C44">'Frequency Projections'!C43*INDEX('Severity Projections - AC'!$C110:$H110,'Sum of Property Damage - AC'!C$4)</f>
        <v>7671594676.1544924</v>
      </c>
      <c r="D44" cm="1">
        <f t="array" ref="D44">'Frequency Projections'!D43*INDEX('Severity Projections - AC'!$C110:$H110,'Sum of Property Damage - AC'!D$4)</f>
        <v>9620985182.7518673</v>
      </c>
      <c r="E44" cm="1">
        <f t="array" ref="E44">'Frequency Projections'!E43*INDEX('Severity Projections - AC'!$C110:$H110,'Sum of Property Damage - AC'!E$4)</f>
        <v>4810656827.7910404</v>
      </c>
      <c r="F44" cm="1">
        <f t="array" ref="F44">'Frequency Projections'!F43*INDEX('Severity Projections - AC'!$C110:$H110,'Sum of Property Damage - AC'!F$4)</f>
        <v>3638081647.1992264</v>
      </c>
      <c r="G44" cm="1">
        <f t="array" ref="G44">'Frequency Projections'!G43*INDEX('Severity Projections - AC'!$C110:$H110,'Sum of Property Damage - AC'!G$4)</f>
        <v>3285656074.9291806</v>
      </c>
      <c r="H44" cm="1">
        <f t="array" ref="H44">'Frequency Projections'!H43*INDEX('Severity Projections - AC'!$C110:$H110,'Sum of Property Damage - AC'!H$4)</f>
        <v>1589050224.1272187</v>
      </c>
      <c r="I44">
        <f t="shared" si="0"/>
        <v>30616024632.95303</v>
      </c>
      <c r="J44" cm="1">
        <f t="array" ref="J44">'Frequency Projections'!J43*INDEX('Severity Projections - AC'!$C110:$H110,'Sum of Property Damage - AC'!J$4)</f>
        <v>36767567265.832901</v>
      </c>
      <c r="K44" cm="1">
        <f t="array" ref="K44">'Frequency Projections'!K43*INDEX('Severity Projections - AC'!$C110:$H110,'Sum of Property Damage - AC'!K$4)</f>
        <v>46110389665.128777</v>
      </c>
      <c r="L44" cm="1">
        <f t="array" ref="L44">'Frequency Projections'!L43*INDEX('Severity Projections - AC'!$C110:$H110,'Sum of Property Damage - AC'!L$4)</f>
        <v>23055981966.621223</v>
      </c>
      <c r="M44" cm="1">
        <f t="array" ref="M44">'Frequency Projections'!M43*INDEX('Severity Projections - AC'!$C110:$H110,'Sum of Property Damage - AC'!M$4)</f>
        <v>17436193820.010422</v>
      </c>
      <c r="N44" cm="1">
        <f t="array" ref="N44">'Frequency Projections'!N43*INDEX('Severity Projections - AC'!$C110:$H110,'Sum of Property Damage - AC'!N$4)</f>
        <v>15747127663.411287</v>
      </c>
      <c r="O44" cm="1">
        <f t="array" ref="O44">'Frequency Projections'!O43*INDEX('Severity Projections - AC'!$C110:$H110,'Sum of Property Damage - AC'!O$4)</f>
        <v>7615823498.3382959</v>
      </c>
      <c r="P44">
        <f t="shared" si="1"/>
        <v>146733083879.3429</v>
      </c>
      <c r="Q44" cm="1">
        <f t="array" ref="Q44">'Frequency Projections'!Q43*INDEX('Severity Projections - AC'!$C110:$H110,'Sum of Property Damage - AC'!Q$4)</f>
        <v>250129069591.62628</v>
      </c>
      <c r="R44" cm="1">
        <f t="array" ref="R44">'Frequency Projections'!R43*INDEX('Severity Projections - AC'!$C110:$H110,'Sum of Property Damage - AC'!R$4)</f>
        <v>313688114910.00702</v>
      </c>
      <c r="S44" cm="1">
        <f t="array" ref="S44">'Frequency Projections'!S43*INDEX('Severity Projections - AC'!$C110:$H110,'Sum of Property Damage - AC'!S$4)</f>
        <v>156849412313.20935</v>
      </c>
      <c r="T44" cm="1">
        <f t="array" ref="T44">'Frequency Projections'!T43*INDEX('Severity Projections - AC'!$C110:$H110,'Sum of Property Damage - AC'!T$4)</f>
        <v>118618099094.94084</v>
      </c>
      <c r="U44" cm="1">
        <f t="array" ref="U44">'Frequency Projections'!U43*INDEX('Severity Projections - AC'!$C110:$H110,'Sum of Property Damage - AC'!U$4)</f>
        <v>107127413753.31236</v>
      </c>
      <c r="V44" cm="1">
        <f t="array" ref="V44">'Frequency Projections'!V43*INDEX('Severity Projections - AC'!$C110:$H110,'Sum of Property Damage - AC'!V$4)</f>
        <v>51810304229.282288</v>
      </c>
      <c r="W44">
        <f t="shared" si="2"/>
        <v>998222413892.37817</v>
      </c>
      <c r="X44" cm="1">
        <f t="array" ref="X44">'Frequency Projections'!X43*INDEX('Severity Projections - AC'!$C110:$H110,'Sum of Property Damage - AC'!X$4)</f>
        <v>3882438673504.8721</v>
      </c>
      <c r="Y44" cm="1">
        <f t="array" ref="Y44">'Frequency Projections'!Y43*INDEX('Severity Projections - AC'!$C110:$H110,'Sum of Property Damage - AC'!Y$4)</f>
        <v>4868985722986.207</v>
      </c>
      <c r="Z44" cm="1">
        <f t="array" ref="Z44">'Frequency Projections'!Z43*INDEX('Severity Projections - AC'!$C110:$H110,'Sum of Property Damage - AC'!Z$4)</f>
        <v>2434575978216.0947</v>
      </c>
      <c r="AA44" cm="1">
        <f t="array" ref="AA44">'Frequency Projections'!AA43*INDEX('Severity Projections - AC'!$C110:$H110,'Sum of Property Damage - AC'!AA$4)</f>
        <v>1841159430432.1074</v>
      </c>
      <c r="AB44" cm="1">
        <f t="array" ref="AB44">'Frequency Projections'!AB43*INDEX('Severity Projections - AC'!$C110:$H110,'Sum of Property Damage - AC'!AB$4)</f>
        <v>1662803986867.5117</v>
      </c>
      <c r="AC44" cm="1">
        <f t="array" ref="AC44">'Frequency Projections'!AC43*INDEX('Severity Projections - AC'!$C110:$H110,'Sum of Property Damage - AC'!AC$4)</f>
        <v>804186131400.9884</v>
      </c>
      <c r="AD44">
        <f t="shared" si="3"/>
        <v>15494149923407.781</v>
      </c>
    </row>
    <row r="45" spans="1:30">
      <c r="A45" s="211">
        <v>2060</v>
      </c>
      <c r="B45" s="211"/>
      <c r="C45" cm="1">
        <f t="array" ref="C45">'Frequency Projections'!C44*INDEX('Severity Projections - AC'!$C111:$H111,'Sum of Property Damage - AC'!C$4)</f>
        <v>9746564000.7853775</v>
      </c>
      <c r="D45" cm="1">
        <f t="array" ref="D45">'Frequency Projections'!D44*INDEX('Severity Projections - AC'!$C111:$H111,'Sum of Property Damage - AC'!D$4)</f>
        <v>12225477529.474434</v>
      </c>
      <c r="E45" cm="1">
        <f t="array" ref="E45">'Frequency Projections'!E44*INDEX('Severity Projections - AC'!$C111:$H111,'Sum of Property Damage - AC'!E$4)</f>
        <v>6116041680.2328844</v>
      </c>
      <c r="F45" cm="1">
        <f t="array" ref="F45">'Frequency Projections'!F44*INDEX('Severity Projections - AC'!$C111:$H111,'Sum of Property Damage - AC'!F$4)</f>
        <v>4630908386.7545977</v>
      </c>
      <c r="G45" cm="1">
        <f t="array" ref="G45">'Frequency Projections'!G44*INDEX('Severity Projections - AC'!$C111:$H111,'Sum of Property Damage - AC'!G$4)</f>
        <v>4179979047.9164591</v>
      </c>
      <c r="H45" cm="1">
        <f t="array" ref="H45">'Frequency Projections'!H44*INDEX('Severity Projections - AC'!$C111:$H111,'Sum of Property Damage - AC'!H$4)</f>
        <v>2022901166.1473498</v>
      </c>
      <c r="I45">
        <f t="shared" si="0"/>
        <v>38921871811.311096</v>
      </c>
      <c r="J45" cm="1">
        <f t="array" ref="J45">'Frequency Projections'!J44*INDEX('Severity Projections - AC'!$C111:$H111,'Sum of Property Damage - AC'!J$4)</f>
        <v>53982812438.874008</v>
      </c>
      <c r="K45" cm="1">
        <f t="array" ref="K45">'Frequency Projections'!K44*INDEX('Severity Projections - AC'!$C111:$H111,'Sum of Property Damage - AC'!K$4)</f>
        <v>67712648313.406395</v>
      </c>
      <c r="L45" cm="1">
        <f t="array" ref="L45">'Frequency Projections'!L44*INDEX('Severity Projections - AC'!$C111:$H111,'Sum of Property Damage - AC'!L$4)</f>
        <v>33874617851.557056</v>
      </c>
      <c r="M45" cm="1">
        <f t="array" ref="M45">'Frequency Projections'!M44*INDEX('Severity Projections - AC'!$C111:$H111,'Sum of Property Damage - AC'!M$4)</f>
        <v>25648983461.621773</v>
      </c>
      <c r="N45" cm="1">
        <f t="array" ref="N45">'Frequency Projections'!N44*INDEX('Severity Projections - AC'!$C111:$H111,'Sum of Property Damage - AC'!N$4)</f>
        <v>23151443413.690689</v>
      </c>
      <c r="O45" cm="1">
        <f t="array" ref="O45">'Frequency Projections'!O44*INDEX('Severity Projections - AC'!$C111:$H111,'Sum of Property Damage - AC'!O$4)</f>
        <v>11204142734.374126</v>
      </c>
      <c r="P45">
        <f t="shared" si="1"/>
        <v>215574648213.52402</v>
      </c>
      <c r="Q45" cm="1">
        <f t="array" ref="Q45">'Frequency Projections'!Q44*INDEX('Severity Projections - AC'!$C111:$H111,'Sum of Property Damage - AC'!Q$4)</f>
        <v>431926051350.09406</v>
      </c>
      <c r="R45" cm="1">
        <f t="array" ref="R45">'Frequency Projections'!R44*INDEX('Severity Projections - AC'!$C111:$H111,'Sum of Property Damage - AC'!R$4)</f>
        <v>541780901941.41211</v>
      </c>
      <c r="S45" cm="1">
        <f t="array" ref="S45">'Frequency Projections'!S44*INDEX('Severity Projections - AC'!$C111:$H111,'Sum of Property Damage - AC'!S$4)</f>
        <v>271036822065.98346</v>
      </c>
      <c r="T45" cm="1">
        <f t="array" ref="T45">'Frequency Projections'!T44*INDEX('Severity Projections - AC'!$C111:$H111,'Sum of Property Damage - AC'!T$4)</f>
        <v>205222063231.08041</v>
      </c>
      <c r="U45" cm="1">
        <f t="array" ref="U45">'Frequency Projections'!U44*INDEX('Severity Projections - AC'!$C111:$H111,'Sum of Property Damage - AC'!U$4)</f>
        <v>185238802592.09293</v>
      </c>
      <c r="V45" cm="1">
        <f t="array" ref="V45">'Frequency Projections'!V44*INDEX('Severity Projections - AC'!$C111:$H111,'Sum of Property Damage - AC'!V$4)</f>
        <v>89646332070.986221</v>
      </c>
      <c r="W45">
        <f t="shared" si="2"/>
        <v>1724850973251.6492</v>
      </c>
      <c r="X45" cm="1">
        <f t="array" ref="X45">'Frequency Projections'!X44*INDEX('Severity Projections - AC'!$C111:$H111,'Sum of Property Damage - AC'!X$4)</f>
        <v>9185091302882.8926</v>
      </c>
      <c r="Y45" cm="1">
        <f t="array" ref="Y45">'Frequency Projections'!Y44*INDEX('Severity Projections - AC'!$C111:$H111,'Sum of Property Damage - AC'!Y$4)</f>
        <v>11521201453201.092</v>
      </c>
      <c r="Z45" cm="1">
        <f t="array" ref="Z45">'Frequency Projections'!Z44*INDEX('Severity Projections - AC'!$C111:$H111,'Sum of Property Damage - AC'!Z$4)</f>
        <v>5763713370234.8516</v>
      </c>
      <c r="AA45" cm="1">
        <f t="array" ref="AA45">'Frequency Projections'!AA44*INDEX('Severity Projections - AC'!$C111:$H111,'Sum of Property Damage - AC'!AA$4)</f>
        <v>4364134513886.0869</v>
      </c>
      <c r="AB45" cm="1">
        <f t="array" ref="AB45">'Frequency Projections'!AB44*INDEX('Severity Projections - AC'!$C111:$H111,'Sum of Property Damage - AC'!AB$4)</f>
        <v>3939181971837.0928</v>
      </c>
      <c r="AC45" cm="1">
        <f t="array" ref="AC45">'Frequency Projections'!AC44*INDEX('Severity Projections - AC'!$C111:$H111,'Sum of Property Damage - AC'!AC$4)</f>
        <v>1906367403556.2144</v>
      </c>
      <c r="AD45">
        <f t="shared" si="3"/>
        <v>36679690015598.227</v>
      </c>
    </row>
    <row r="46" spans="1:30">
      <c r="A46" s="211">
        <v>2061</v>
      </c>
      <c r="B46" s="211"/>
      <c r="C46" cm="1">
        <f t="array" ref="C46">'Frequency Projections'!C45*INDEX('Severity Projections - AC'!$C112:$H112,'Sum of Property Damage - AC'!C$4)</f>
        <v>12382808662.983883</v>
      </c>
      <c r="D46" cm="1">
        <f t="array" ref="D46">'Frequency Projections'!D45*INDEX('Severity Projections - AC'!$C112:$H112,'Sum of Property Damage - AC'!D$4)</f>
        <v>15535105858.142893</v>
      </c>
      <c r="E46" cm="1">
        <f t="array" ref="E46">'Frequency Projections'!E45*INDEX('Severity Projections - AC'!$C112:$H112,'Sum of Property Damage - AC'!E$4)</f>
        <v>7775646353.0750875</v>
      </c>
      <c r="F46" cm="1">
        <f t="array" ref="F46">'Frequency Projections'!F45*INDEX('Severity Projections - AC'!$C112:$H112,'Sum of Property Damage - AC'!F$4)</f>
        <v>5894650315.6746254</v>
      </c>
      <c r="G46" cm="1">
        <f t="array" ref="G46">'Frequency Projections'!G45*INDEX('Severity Projections - AC'!$C112:$H112,'Sum of Property Damage - AC'!G$4)</f>
        <v>5317712483.5246162</v>
      </c>
      <c r="H46" cm="1">
        <f t="array" ref="H46">'Frequency Projections'!H45*INDEX('Severity Projections - AC'!$C112:$H112,'Sum of Property Damage - AC'!H$4)</f>
        <v>2575192668.0681219</v>
      </c>
      <c r="I46">
        <f t="shared" si="0"/>
        <v>49481116341.469231</v>
      </c>
      <c r="J46" cm="1">
        <f t="array" ref="J46">'Frequency Projections'!J45*INDEX('Severity Projections - AC'!$C112:$H112,'Sum of Property Damage - AC'!J$4)</f>
        <v>79258865568.227859</v>
      </c>
      <c r="K46" cm="1">
        <f t="array" ref="K46">'Frequency Projections'!K45*INDEX('Severity Projections - AC'!$C112:$H112,'Sum of Property Damage - AC'!K$4)</f>
        <v>99435830780.416183</v>
      </c>
      <c r="L46" cm="1">
        <f t="array" ref="L46">'Frequency Projections'!L45*INDEX('Severity Projections - AC'!$C112:$H112,'Sum of Property Damage - AC'!L$4)</f>
        <v>49769719114.431709</v>
      </c>
      <c r="M46" cm="1">
        <f t="array" ref="M46">'Frequency Projections'!M45*INDEX('Severity Projections - AC'!$C112:$H112,'Sum of Property Damage - AC'!M$4)</f>
        <v>37729994031.029915</v>
      </c>
      <c r="N46" cm="1">
        <f t="array" ref="N46">'Frequency Projections'!N45*INDEX('Severity Projections - AC'!$C112:$H112,'Sum of Property Damage - AC'!N$4)</f>
        <v>34037177697.987762</v>
      </c>
      <c r="O46" cm="1">
        <f t="array" ref="O46">'Frequency Projections'!O45*INDEX('Severity Projections - AC'!$C112:$H112,'Sum of Property Damage - AC'!O$4)</f>
        <v>16483081911.847427</v>
      </c>
      <c r="P46">
        <f t="shared" si="1"/>
        <v>316714669103.9408</v>
      </c>
      <c r="Q46" cm="1">
        <f t="array" ref="Q46">'Frequency Projections'!Q45*INDEX('Severity Projections - AC'!$C112:$H112,'Sum of Property Damage - AC'!Q$4)</f>
        <v>745858363568.44189</v>
      </c>
      <c r="R46" cm="1">
        <f t="array" ref="R46">'Frequency Projections'!R45*INDEX('Severity Projections - AC'!$C112:$H112,'Sum of Property Damage - AC'!R$4)</f>
        <v>935731864116.91406</v>
      </c>
      <c r="S46" cm="1">
        <f t="array" ref="S46">'Frequency Projections'!S45*INDEX('Severity Projections - AC'!$C112:$H112,'Sum of Property Damage - AC'!S$4)</f>
        <v>468353426305.30481</v>
      </c>
      <c r="T46" cm="1">
        <f t="array" ref="T46">'Frequency Projections'!T45*INDEX('Severity Projections - AC'!$C112:$H112,'Sum of Property Damage - AC'!T$4)</f>
        <v>355054685727.32001</v>
      </c>
      <c r="U46" cm="1">
        <f t="array" ref="U46">'Frequency Projections'!U45*INDEX('Severity Projections - AC'!$C112:$H112,'Sum of Property Damage - AC'!U$4)</f>
        <v>320303772660.68457</v>
      </c>
      <c r="V46" cm="1">
        <f t="array" ref="V46">'Frequency Projections'!V45*INDEX('Severity Projections - AC'!$C112:$H112,'Sum of Property Damage - AC'!V$4)</f>
        <v>155112546882.8736</v>
      </c>
      <c r="W46">
        <f t="shared" si="2"/>
        <v>2980414659261.5386</v>
      </c>
      <c r="X46" cm="1">
        <f t="array" ref="X46">'Frequency Projections'!X45*INDEX('Severity Projections - AC'!$C112:$H112,'Sum of Property Damage - AC'!X$4)</f>
        <v>21730218066608.125</v>
      </c>
      <c r="Y46" cm="1">
        <f t="array" ref="Y46">'Frequency Projections'!Y45*INDEX('Severity Projections - AC'!$C112:$H112,'Sum of Property Damage - AC'!Y$4)</f>
        <v>27262089496256.477</v>
      </c>
      <c r="Z46" cm="1">
        <f t="array" ref="Z46">'Frequency Projections'!Z45*INDEX('Severity Projections - AC'!$C112:$H112,'Sum of Property Damage - AC'!Z$4)</f>
        <v>13645247654212.893</v>
      </c>
      <c r="AA46" cm="1">
        <f t="array" ref="AA46">'Frequency Projections'!AA45*INDEX('Severity Projections - AC'!$C112:$H112,'Sum of Property Damage - AC'!AA$4)</f>
        <v>10344344346441.979</v>
      </c>
      <c r="AB46" cm="1">
        <f t="array" ref="AB46">'Frequency Projections'!AB45*INDEX('Severity Projections - AC'!$C112:$H112,'Sum of Property Damage - AC'!AB$4)</f>
        <v>9331893516851.6797</v>
      </c>
      <c r="AC46" cm="1">
        <f t="array" ref="AC46">'Frequency Projections'!AC45*INDEX('Severity Projections - AC'!$C112:$H112,'Sum of Property Damage - AC'!AC$4)</f>
        <v>4519128072125.6123</v>
      </c>
      <c r="AD46">
        <f t="shared" si="3"/>
        <v>86832921152496.766</v>
      </c>
    </row>
    <row r="47" spans="1:30">
      <c r="A47" s="211">
        <v>2062</v>
      </c>
      <c r="B47" s="211"/>
      <c r="C47" cm="1">
        <f t="array" ref="C47">'Frequency Projections'!C46*INDEX('Severity Projections - AC'!$C113:$H113,'Sum of Property Damage - AC'!C$4)</f>
        <v>15732165787.551003</v>
      </c>
      <c r="D47" cm="1">
        <f t="array" ref="D47">'Frequency Projections'!D46*INDEX('Severity Projections - AC'!$C113:$H113,'Sum of Property Damage - AC'!D$4)</f>
        <v>19740797372.682556</v>
      </c>
      <c r="E47" cm="1">
        <f t="array" ref="E47">'Frequency Projections'!E46*INDEX('Severity Projections - AC'!$C113:$H113,'Sum of Property Damage - AC'!E$4)</f>
        <v>9885589476.0397091</v>
      </c>
      <c r="F47" cm="1">
        <f t="array" ref="F47">'Frequency Projections'!F46*INDEX('Severity Projections - AC'!$C113:$H113,'Sum of Property Damage - AC'!F$4)</f>
        <v>7503225951.6942711</v>
      </c>
      <c r="G47" cm="1">
        <f t="array" ref="G47">'Frequency Projections'!G46*INDEX('Severity Projections - AC'!$C113:$H113,'Sum of Property Damage - AC'!G$4)</f>
        <v>6765102085.2565451</v>
      </c>
      <c r="H47" cm="1">
        <f t="array" ref="H47">'Frequency Projections'!H46*INDEX('Severity Projections - AC'!$C113:$H113,'Sum of Property Damage - AC'!H$4)</f>
        <v>3278255683.3535361</v>
      </c>
      <c r="I47">
        <f t="shared" si="0"/>
        <v>62905136356.577629</v>
      </c>
      <c r="J47" cm="1">
        <f t="array" ref="J47">'Frequency Projections'!J46*INDEX('Severity Projections - AC'!$C113:$H113,'Sum of Property Damage - AC'!J$4)</f>
        <v>116370238827.72171</v>
      </c>
      <c r="K47" cm="1">
        <f t="array" ref="K47">'Frequency Projections'!K46*INDEX('Severity Projections - AC'!$C113:$H113,'Sum of Property Damage - AC'!K$4)</f>
        <v>146021935945.18039</v>
      </c>
      <c r="L47" cm="1">
        <f t="array" ref="L47">'Frequency Projections'!L46*INDEX('Severity Projections - AC'!$C113:$H113,'Sum of Property Damage - AC'!L$4)</f>
        <v>73123333672.841507</v>
      </c>
      <c r="M47" cm="1">
        <f t="array" ref="M47">'Frequency Projections'!M46*INDEX('Severity Projections - AC'!$C113:$H113,'Sum of Property Damage - AC'!M$4)</f>
        <v>55501080256.092598</v>
      </c>
      <c r="N47" cm="1">
        <f t="array" ref="N47">'Frequency Projections'!N46*INDEX('Severity Projections - AC'!$C113:$H113,'Sum of Property Damage - AC'!N$4)</f>
        <v>50041205768.260162</v>
      </c>
      <c r="O47" cm="1">
        <f t="array" ref="O47">'Frequency Projections'!O46*INDEX('Severity Projections - AC'!$C113:$H113,'Sum of Property Damage - AC'!O$4)</f>
        <v>24249134032.903748</v>
      </c>
      <c r="P47">
        <f t="shared" si="1"/>
        <v>465306928503.00006</v>
      </c>
      <c r="Q47" cm="1">
        <f t="array" ref="Q47">'Frequency Projections'!Q46*INDEX('Severity Projections - AC'!$C113:$H113,'Sum of Property Damage - AC'!Q$4)</f>
        <v>1287967954465.304</v>
      </c>
      <c r="R47" cm="1">
        <f t="array" ref="R47">'Frequency Projections'!R46*INDEX('Severity Projections - AC'!$C113:$H113,'Sum of Property Damage - AC'!R$4)</f>
        <v>1616148390180.8005</v>
      </c>
      <c r="S47" cm="1">
        <f t="array" ref="S47">'Frequency Projections'!S46*INDEX('Severity Projections - AC'!$C113:$H113,'Sum of Property Damage - AC'!S$4)</f>
        <v>809317841426.11853</v>
      </c>
      <c r="T47" cm="1">
        <f t="array" ref="T47">'Frequency Projections'!T46*INDEX('Severity Projections - AC'!$C113:$H113,'Sum of Property Damage - AC'!T$4)</f>
        <v>614277443512.69153</v>
      </c>
      <c r="U47" cm="1">
        <f t="array" ref="U47">'Frequency Projections'!U46*INDEX('Severity Projections - AC'!$C113:$H113,'Sum of Property Damage - AC'!U$4)</f>
        <v>553848390117.50635</v>
      </c>
      <c r="V47" cm="1">
        <f t="array" ref="V47">'Frequency Projections'!V46*INDEX('Severity Projections - AC'!$C113:$H113,'Sum of Property Damage - AC'!V$4)</f>
        <v>268385696141.35696</v>
      </c>
      <c r="W47">
        <f t="shared" si="2"/>
        <v>5149945715843.7783</v>
      </c>
      <c r="X47" cm="1">
        <f t="array" ref="X47">'Frequency Projections'!X46*INDEX('Severity Projections - AC'!$C113:$H113,'Sum of Property Damage - AC'!X$4)</f>
        <v>51409859871864.211</v>
      </c>
      <c r="Y47" cm="1">
        <f t="array" ref="Y47">'Frequency Projections'!Y46*INDEX('Severity Projections - AC'!$C113:$H113,'Sum of Property Damage - AC'!Y$4)</f>
        <v>64509339679826.711</v>
      </c>
      <c r="Z47" cm="1">
        <f t="array" ref="Z47">'Frequency Projections'!Z46*INDEX('Severity Projections - AC'!$C113:$H113,'Sum of Property Damage - AC'!Z$4)</f>
        <v>32304310581072.922</v>
      </c>
      <c r="AA47" cm="1">
        <f t="array" ref="AA47">'Frequency Projections'!AA46*INDEX('Severity Projections - AC'!$C113:$H113,'Sum of Property Damage - AC'!AA$4)</f>
        <v>24519179366185.984</v>
      </c>
      <c r="AB47" cm="1">
        <f t="array" ref="AB47">'Frequency Projections'!AB46*INDEX('Severity Projections - AC'!$C113:$H113,'Sum of Property Damage - AC'!AB$4)</f>
        <v>22107124659028.621</v>
      </c>
      <c r="AC47" cm="1">
        <f t="array" ref="AC47">'Frequency Projections'!AC46*INDEX('Severity Projections - AC'!$C113:$H113,'Sum of Property Damage - AC'!AC$4)</f>
        <v>10712744041809.598</v>
      </c>
      <c r="AD47">
        <f t="shared" si="3"/>
        <v>205562558199788.03</v>
      </c>
    </row>
    <row r="48" spans="1:30">
      <c r="A48" s="211">
        <v>2063</v>
      </c>
      <c r="B48" s="211"/>
      <c r="C48" cm="1">
        <f t="array" ref="C48">'Frequency Projections'!C47*INDEX('Severity Projections - AC'!$C114:$H114,'Sum of Property Damage - AC'!C$4)</f>
        <v>19987551247.472664</v>
      </c>
      <c r="D48" cm="1">
        <f t="array" ref="D48">'Frequency Projections'!D47*INDEX('Severity Projections - AC'!$C114:$H114,'Sum of Property Damage - AC'!D$4)</f>
        <v>25085181213.004116</v>
      </c>
      <c r="E48" cm="1">
        <f t="array" ref="E48">'Frequency Projections'!E47*INDEX('Severity Projections - AC'!$C114:$H114,'Sum of Property Damage - AC'!E$4)</f>
        <v>12568071806.525534</v>
      </c>
      <c r="F48" cm="1">
        <f t="array" ref="F48">'Frequency Projections'!F47*INDEX('Severity Projections - AC'!$C114:$H114,'Sum of Property Damage - AC'!F$4)</f>
        <v>9550720485.1455193</v>
      </c>
      <c r="G48" cm="1">
        <f t="array" ref="G48">'Frequency Projections'!G47*INDEX('Severity Projections - AC'!$C114:$H114,'Sum of Property Damage - AC'!G$4)</f>
        <v>8606421692.3823872</v>
      </c>
      <c r="H48" cm="1">
        <f t="array" ref="H48">'Frequency Projections'!H47*INDEX('Severity Projections - AC'!$C114:$H114,'Sum of Property Damage - AC'!H$4)</f>
        <v>4173245782.238833</v>
      </c>
      <c r="I48">
        <f t="shared" si="0"/>
        <v>79971192226.769043</v>
      </c>
      <c r="J48" cm="1">
        <f t="array" ref="J48">'Frequency Projections'!J47*INDEX('Severity Projections - AC'!$C114:$H114,'Sum of Property Damage - AC'!J$4)</f>
        <v>170858946040.58051</v>
      </c>
      <c r="K48" cm="1">
        <f t="array" ref="K48">'Frequency Projections'!K47*INDEX('Severity Projections - AC'!$C114:$H114,'Sum of Property Damage - AC'!K$4)</f>
        <v>214434853485.75674</v>
      </c>
      <c r="L48" cm="1">
        <f t="array" ref="L48">'Frequency Projections'!L47*INDEX('Severity Projections - AC'!$C114:$H114,'Sum of Property Damage - AC'!L$4)</f>
        <v>107435246871.31509</v>
      </c>
      <c r="M48" cm="1">
        <f t="array" ref="M48">'Frequency Projections'!M47*INDEX('Severity Projections - AC'!$C114:$H114,'Sum of Property Damage - AC'!M$4)</f>
        <v>81642118927.724258</v>
      </c>
      <c r="N48" cm="1">
        <f t="array" ref="N48">'Frequency Projections'!N47*INDEX('Severity Projections - AC'!$C114:$H114,'Sum of Property Damage - AC'!N$4)</f>
        <v>73569999713.055405</v>
      </c>
      <c r="O48" cm="1">
        <f t="array" ref="O48">'Frequency Projections'!O47*INDEX('Severity Projections - AC'!$C114:$H114,'Sum of Property Damage - AC'!O$4)</f>
        <v>35674023650.685341</v>
      </c>
      <c r="P48">
        <f t="shared" si="1"/>
        <v>683615188689.11731</v>
      </c>
      <c r="Q48" cm="1">
        <f t="array" ref="Q48">'Frequency Projections'!Q47*INDEX('Severity Projections - AC'!$C114:$H114,'Sum of Property Damage - AC'!Q$4)</f>
        <v>2224105965755.9604</v>
      </c>
      <c r="R48" cm="1">
        <f t="array" ref="R48">'Frequency Projections'!R47*INDEX('Severity Projections - AC'!$C114:$H114,'Sum of Property Damage - AC'!R$4)</f>
        <v>2791342495993.1743</v>
      </c>
      <c r="S48" cm="1">
        <f t="array" ref="S48">'Frequency Projections'!S47*INDEX('Severity Projections - AC'!$C114:$H114,'Sum of Property Damage - AC'!S$4)</f>
        <v>1398506657311.3726</v>
      </c>
      <c r="T48" cm="1">
        <f t="array" ref="T48">'Frequency Projections'!T47*INDEX('Severity Projections - AC'!$C114:$H114,'Sum of Property Damage - AC'!T$4)</f>
        <v>1062752217381.5942</v>
      </c>
      <c r="U48" cm="1">
        <f t="array" ref="U48">'Frequency Projections'!U47*INDEX('Severity Projections - AC'!$C114:$H114,'Sum of Property Damage - AC'!U$4)</f>
        <v>957675784934.3623</v>
      </c>
      <c r="V48" cm="1">
        <f t="array" ref="V48">'Frequency Projections'!V47*INDEX('Severity Projections - AC'!$C114:$H114,'Sum of Property Damage - AC'!V$4)</f>
        <v>464376087191.61792</v>
      </c>
      <c r="W48">
        <f t="shared" si="2"/>
        <v>8898759208568.082</v>
      </c>
      <c r="X48" cm="1">
        <f t="array" ref="X48">'Frequency Projections'!X47*INDEX('Severity Projections - AC'!$C114:$H114,'Sum of Property Damage - AC'!X$4)</f>
        <v>121627135739621.48</v>
      </c>
      <c r="Y48" cm="1">
        <f t="array" ref="Y48">'Frequency Projections'!Y47*INDEX('Severity Projections - AC'!$C114:$H114,'Sum of Property Damage - AC'!Y$4)</f>
        <v>152646950227724.69</v>
      </c>
      <c r="Z48" cm="1">
        <f t="array" ref="Z48">'Frequency Projections'!Z47*INDEX('Severity Projections - AC'!$C114:$H114,'Sum of Property Damage - AC'!Z$4)</f>
        <v>76478531895740.797</v>
      </c>
      <c r="AA48" cm="1">
        <f t="array" ref="AA48">'Frequency Projections'!AA47*INDEX('Severity Projections - AC'!$C114:$H114,'Sum of Property Damage - AC'!AA$4)</f>
        <v>58117513369971.266</v>
      </c>
      <c r="AB48" cm="1">
        <f t="array" ref="AB48">'Frequency Projections'!AB47*INDEX('Severity Projections - AC'!$C114:$H114,'Sum of Property Damage - AC'!AB$4)</f>
        <v>52371318849985.438</v>
      </c>
      <c r="AC48" cm="1">
        <f t="array" ref="AC48">'Frequency Projections'!AC47*INDEX('Severity Projections - AC'!$C114:$H114,'Sum of Property Damage - AC'!AC$4)</f>
        <v>25394803242610.66</v>
      </c>
      <c r="AD48">
        <f t="shared" si="3"/>
        <v>486636253325654.38</v>
      </c>
    </row>
    <row r="49" spans="1:30">
      <c r="A49" s="211">
        <v>2064</v>
      </c>
      <c r="B49" s="211"/>
      <c r="C49" cm="1">
        <f t="array" ref="C49">'Frequency Projections'!C48*INDEX('Severity Projections - AC'!$C115:$H115,'Sum of Property Damage - AC'!C$4)</f>
        <v>25394074245.893555</v>
      </c>
      <c r="D49" cm="1">
        <f t="array" ref="D49">'Frequency Projections'!D48*INDEX('Severity Projections - AC'!$C115:$H115,'Sum of Property Damage - AC'!D$4)</f>
        <v>31876590413.53231</v>
      </c>
      <c r="E49" cm="1">
        <f t="array" ref="E49">'Frequency Projections'!E48*INDEX('Severity Projections - AC'!$C115:$H115,'Sum of Property Damage - AC'!E$4)</f>
        <v>15978453723.331802</v>
      </c>
      <c r="F49" cm="1">
        <f t="array" ref="F49">'Frequency Projections'!F48*INDEX('Severity Projections - AC'!$C115:$H115,'Sum of Property Damage - AC'!F$4)</f>
        <v>12156887232.014626</v>
      </c>
      <c r="G49" cm="1">
        <f t="array" ref="G49">'Frequency Projections'!G48*INDEX('Severity Projections - AC'!$C115:$H115,'Sum of Property Damage - AC'!G$4)</f>
        <v>10948879189.323818</v>
      </c>
      <c r="H49" cm="1">
        <f t="array" ref="H49">'Frequency Projections'!H48*INDEX('Severity Projections - AC'!$C115:$H115,'Sum of Property Damage - AC'!H$4)</f>
        <v>5312551579.1664829</v>
      </c>
      <c r="I49">
        <f t="shared" si="0"/>
        <v>101667436383.26259</v>
      </c>
      <c r="J49" cm="1">
        <f t="array" ref="J49">'Frequency Projections'!J48*INDEX('Severity Projections - AC'!$C115:$H115,'Sum of Property Damage - AC'!J$4)</f>
        <v>250862207365.97815</v>
      </c>
      <c r="K49" cm="1">
        <f t="array" ref="K49">'Frequency Projections'!K48*INDEX('Severity Projections - AC'!$C115:$H115,'Sum of Property Damage - AC'!K$4)</f>
        <v>314901490678.79565</v>
      </c>
      <c r="L49" cm="1">
        <f t="array" ref="L49">'Frequency Projections'!L48*INDEX('Severity Projections - AC'!$C115:$H115,'Sum of Property Damage - AC'!L$4)</f>
        <v>157847462069.94885</v>
      </c>
      <c r="M49" cm="1">
        <f t="array" ref="M49">'Frequency Projections'!M48*INDEX('Severity Projections - AC'!$C115:$H115,'Sum of Property Damage - AC'!M$4)</f>
        <v>120095087388.96561</v>
      </c>
      <c r="N49" cm="1">
        <f t="array" ref="N49">'Frequency Projections'!N48*INDEX('Severity Projections - AC'!$C115:$H115,'Sum of Property Damage - AC'!N$4)</f>
        <v>108161454322.80737</v>
      </c>
      <c r="O49" cm="1">
        <f t="array" ref="O49">'Frequency Projections'!O48*INDEX('Severity Projections - AC'!$C115:$H115,'Sum of Property Damage - AC'!O$4)</f>
        <v>52481472763.70311</v>
      </c>
      <c r="P49">
        <f t="shared" si="1"/>
        <v>1004349174590.1987</v>
      </c>
      <c r="Q49" cm="1">
        <f t="array" ref="Q49">'Frequency Projections'!Q48*INDEX('Severity Projections - AC'!$C115:$H115,'Sum of Property Damage - AC'!Q$4)</f>
        <v>3840675467171.333</v>
      </c>
      <c r="R49" cm="1">
        <f t="array" ref="R49">'Frequency Projections'!R48*INDEX('Severity Projections - AC'!$C115:$H115,'Sum of Property Damage - AC'!R$4)</f>
        <v>4821110531253.9658</v>
      </c>
      <c r="S49" cm="1">
        <f t="array" ref="S49">'Frequency Projections'!S48*INDEX('Severity Projections - AC'!$C115:$H115,'Sum of Property Damage - AC'!S$4)</f>
        <v>2416628959350.8892</v>
      </c>
      <c r="T49" cm="1">
        <f t="array" ref="T49">'Frequency Projections'!T48*INDEX('Severity Projections - AC'!$C115:$H115,'Sum of Property Damage - AC'!T$4)</f>
        <v>1838643854351.8599</v>
      </c>
      <c r="U49" cm="1">
        <f t="array" ref="U49">'Frequency Projections'!U48*INDEX('Severity Projections - AC'!$C115:$H115,'Sum of Property Damage - AC'!U$4)</f>
        <v>1655941117926.7061</v>
      </c>
      <c r="V49" cm="1">
        <f t="array" ref="V49">'Frequency Projections'!V48*INDEX('Severity Projections - AC'!$C115:$H115,'Sum of Property Damage - AC'!V$4)</f>
        <v>803486133048.79712</v>
      </c>
      <c r="W49">
        <f t="shared" si="2"/>
        <v>15376486063103.551</v>
      </c>
      <c r="X49" cm="1">
        <f t="array" ref="X49">'Frequency Projections'!X48*INDEX('Severity Projections - AC'!$C115:$H115,'Sum of Property Damage - AC'!X$4)</f>
        <v>287750613109180.63</v>
      </c>
      <c r="Y49" cm="1">
        <f t="array" ref="Y49">'Frequency Projections'!Y48*INDEX('Severity Projections - AC'!$C115:$H115,'Sum of Property Damage - AC'!Y$4)</f>
        <v>361206647917375.13</v>
      </c>
      <c r="Z49" cm="1">
        <f t="array" ref="Z49">'Frequency Projections'!Z48*INDEX('Severity Projections - AC'!$C115:$H115,'Sum of Property Damage - AC'!Z$4)</f>
        <v>181058376489897.25</v>
      </c>
      <c r="AA49" cm="1">
        <f t="array" ref="AA49">'Frequency Projections'!AA48*INDEX('Severity Projections - AC'!$C115:$H115,'Sum of Property Damage - AC'!AA$4)</f>
        <v>137754647822102.13</v>
      </c>
      <c r="AB49" cm="1">
        <f t="array" ref="AB49">'Frequency Projections'!AB48*INDEX('Severity Projections - AC'!$C115:$H115,'Sum of Property Damage - AC'!AB$4)</f>
        <v>124066215963582.42</v>
      </c>
      <c r="AC49" cm="1">
        <f t="array" ref="AC49">'Frequency Projections'!AC48*INDEX('Severity Projections - AC'!$C115:$H115,'Sum of Property Damage - AC'!AC$4)</f>
        <v>60198688846729.836</v>
      </c>
      <c r="AD49">
        <f t="shared" si="3"/>
        <v>1152035190148867.3</v>
      </c>
    </row>
    <row r="50" spans="1:30">
      <c r="A50" s="211">
        <v>2065</v>
      </c>
      <c r="B50" s="211"/>
      <c r="C50" cm="1">
        <f t="array" ref="C50">'Frequency Projections'!C49*INDEX('Severity Projections - AC'!$C116:$H116,'Sum of Property Damage - AC'!C$4)</f>
        <v>32263159395.455814</v>
      </c>
      <c r="D50" cm="1">
        <f t="array" ref="D50">'Frequency Projections'!D49*INDEX('Severity Projections - AC'!$C116:$H116,'Sum of Property Damage - AC'!D$4)</f>
        <v>40506856249.236015</v>
      </c>
      <c r="E50" cm="1">
        <f t="array" ref="E50">'Frequency Projections'!E49*INDEX('Severity Projections - AC'!$C116:$H116,'Sum of Property Damage - AC'!E$4)</f>
        <v>20314253233.52776</v>
      </c>
      <c r="F50" cm="1">
        <f t="array" ref="F50">'Frequency Projections'!F49*INDEX('Severity Projections - AC'!$C116:$H116,'Sum of Property Damage - AC'!F$4)</f>
        <v>15474149752.047094</v>
      </c>
      <c r="G50" cm="1">
        <f t="array" ref="G50">'Frequency Projections'!G49*INDEX('Severity Projections - AC'!$C116:$H116,'Sum of Property Damage - AC'!G$4)</f>
        <v>13928857364.2876</v>
      </c>
      <c r="H50" cm="1">
        <f t="array" ref="H50">'Frequency Projections'!H49*INDEX('Severity Projections - AC'!$C116:$H116,'Sum of Property Damage - AC'!H$4)</f>
        <v>6762860413.4071264</v>
      </c>
      <c r="I50">
        <f t="shared" si="0"/>
        <v>129250136407.9614</v>
      </c>
      <c r="J50" cm="1">
        <f t="array" ref="J50">'Frequency Projections'!J49*INDEX('Severity Projections - AC'!$C116:$H116,'Sum of Property Damage - AC'!J$4)</f>
        <v>368327775110.63721</v>
      </c>
      <c r="K50" cm="1">
        <f t="array" ref="K50">'Frequency Projections'!K49*INDEX('Severity Projections - AC'!$C116:$H116,'Sum of Property Damage - AC'!K$4)</f>
        <v>462440768931.91461</v>
      </c>
      <c r="L50" cm="1">
        <f t="array" ref="L50">'Frequency Projections'!L49*INDEX('Severity Projections - AC'!$C116:$H116,'Sum of Property Damage - AC'!L$4)</f>
        <v>231914785679.45862</v>
      </c>
      <c r="M50" cm="1">
        <f t="array" ref="M50">'Frequency Projections'!M49*INDEX('Severity Projections - AC'!$C116:$H116,'Sum of Property Damage - AC'!M$4)</f>
        <v>176658431991.72543</v>
      </c>
      <c r="N50" cm="1">
        <f t="array" ref="N50">'Frequency Projections'!N49*INDEX('Severity Projections - AC'!$C116:$H116,'Sum of Property Damage - AC'!N$4)</f>
        <v>159016821010.53217</v>
      </c>
      <c r="O50" cm="1">
        <f t="array" ref="O50">'Frequency Projections'!O49*INDEX('Severity Projections - AC'!$C116:$H116,'Sum of Property Damage - AC'!O$4)</f>
        <v>77207235005.164917</v>
      </c>
      <c r="P50">
        <f t="shared" si="1"/>
        <v>1475565817729.4331</v>
      </c>
      <c r="Q50" cm="1">
        <f t="array" ref="Q50">'Frequency Projections'!Q49*INDEX('Severity Projections - AC'!$C116:$H116,'Sum of Property Damage - AC'!Q$4)</f>
        <v>6632258753432.918</v>
      </c>
      <c r="R50" cm="1">
        <f t="array" ref="R50">'Frequency Projections'!R49*INDEX('Severity Projections - AC'!$C116:$H116,'Sum of Property Damage - AC'!R$4)</f>
        <v>8326895349588.2227</v>
      </c>
      <c r="S50" cm="1">
        <f t="array" ref="S50">'Frequency Projections'!S49*INDEX('Severity Projections - AC'!$C116:$H116,'Sum of Property Damage - AC'!S$4)</f>
        <v>4175951343639.7637</v>
      </c>
      <c r="T50" cm="1">
        <f t="array" ref="T50">'Frequency Projections'!T49*INDEX('Severity Projections - AC'!$C116:$H116,'Sum of Property Damage - AC'!T$4)</f>
        <v>3180983111015.5078</v>
      </c>
      <c r="U50" cm="1">
        <f t="array" ref="U50">'Frequency Projections'!U49*INDEX('Severity Projections - AC'!$C116:$H116,'Sum of Property Damage - AC'!U$4)</f>
        <v>2863321135022.7056</v>
      </c>
      <c r="V50" cm="1">
        <f t="array" ref="V50">'Frequency Projections'!V49*INDEX('Severity Projections - AC'!$C116:$H116,'Sum of Property Damage - AC'!V$4)</f>
        <v>1390224671591.8921</v>
      </c>
      <c r="W50">
        <f t="shared" si="2"/>
        <v>26569634364291.012</v>
      </c>
      <c r="X50" cm="1">
        <f t="array" ref="X50">'Frequency Projections'!X49*INDEX('Severity Projections - AC'!$C116:$H116,'Sum of Property Damage - AC'!X$4)</f>
        <v>680775236737329.38</v>
      </c>
      <c r="Y50" cm="1">
        <f t="array" ref="Y50">'Frequency Projections'!Y49*INDEX('Severity Projections - AC'!$C116:$H116,'Sum of Property Damage - AC'!Y$4)</f>
        <v>854723008201194.63</v>
      </c>
      <c r="Z50" cm="1">
        <f t="array" ref="Z50">'Frequency Projections'!Z49*INDEX('Severity Projections - AC'!$C116:$H116,'Sum of Property Damage - AC'!Z$4)</f>
        <v>428644956455962.25</v>
      </c>
      <c r="AA50" cm="1">
        <f t="array" ref="AA50">'Frequency Projections'!AA49*INDEX('Severity Projections - AC'!$C116:$H116,'Sum of Property Damage - AC'!AA$4)</f>
        <v>326515386532247.06</v>
      </c>
      <c r="AB50" cm="1">
        <f t="array" ref="AB50">'Frequency Projections'!AB49*INDEX('Severity Projections - AC'!$C116:$H116,'Sum of Property Damage - AC'!AB$4)</f>
        <v>293908635959222.13</v>
      </c>
      <c r="AC50" cm="1">
        <f t="array" ref="AC50">'Frequency Projections'!AC49*INDEX('Severity Projections - AC'!$C116:$H116,'Sum of Property Damage - AC'!AC$4)</f>
        <v>142701086478443.63</v>
      </c>
      <c r="AD50">
        <f t="shared" si="3"/>
        <v>2727268310364399</v>
      </c>
    </row>
    <row r="51" spans="1:30">
      <c r="A51" s="211">
        <v>2066</v>
      </c>
      <c r="B51" s="211"/>
      <c r="C51" cm="1">
        <f t="array" ref="C51">'Frequency Projections'!C50*INDEX('Severity Projections - AC'!$C117:$H117,'Sum of Property Damage - AC'!C$4)</f>
        <v>40990490161.281662</v>
      </c>
      <c r="D51" cm="1">
        <f t="array" ref="D51">'Frequency Projections'!D50*INDEX('Severity Projections - AC'!$C117:$H117,'Sum of Property Damage - AC'!D$4)</f>
        <v>51473922222.432144</v>
      </c>
      <c r="E51" cm="1">
        <f t="array" ref="E51">'Frequency Projections'!E50*INDEX('Severity Projections - AC'!$C117:$H117,'Sum of Property Damage - AC'!E$4)</f>
        <v>25826585635.172291</v>
      </c>
      <c r="F51" cm="1">
        <f t="array" ref="F51">'Frequency Projections'!F50*INDEX('Severity Projections - AC'!$C117:$H117,'Sum of Property Damage - AC'!F$4)</f>
        <v>19696513943.740032</v>
      </c>
      <c r="G51" cm="1">
        <f t="array" ref="G51">'Frequency Projections'!G50*INDEX('Severity Projections - AC'!$C117:$H117,'Sum of Property Damage - AC'!G$4)</f>
        <v>17719852951.920532</v>
      </c>
      <c r="H51" cm="1">
        <f t="array" ref="H51">'Frequency Projections'!H50*INDEX('Severity Projections - AC'!$C117:$H117,'Sum of Property Damage - AC'!H$4)</f>
        <v>8609060629.9293098</v>
      </c>
      <c r="I51">
        <f t="shared" si="0"/>
        <v>164316425544.47598</v>
      </c>
      <c r="J51" cm="1">
        <f t="array" ref="J51">'Frequency Projections'!J50*INDEX('Severity Projections - AC'!$C117:$H117,'Sum of Property Damage - AC'!J$4)</f>
        <v>540798413732.9447</v>
      </c>
      <c r="K51" cm="1">
        <f t="array" ref="K51">'Frequency Projections'!K50*INDEX('Severity Projections - AC'!$C117:$H117,'Sum of Property Damage - AC'!K$4)</f>
        <v>679109114747.74829</v>
      </c>
      <c r="L51" cm="1">
        <f t="array" ref="L51">'Frequency Projections'!L50*INDEX('Severity Projections - AC'!$C117:$H117,'Sum of Property Damage - AC'!L$4)</f>
        <v>340736997500.75208</v>
      </c>
      <c r="M51" cm="1">
        <f t="array" ref="M51">'Frequency Projections'!M50*INDEX('Severity Projections - AC'!$C117:$H117,'Sum of Property Damage - AC'!M$4)</f>
        <v>259861335029.96857</v>
      </c>
      <c r="N51" cm="1">
        <f t="array" ref="N51">'Frequency Projections'!N50*INDEX('Severity Projections - AC'!$C117:$H117,'Sum of Property Damage - AC'!N$4)</f>
        <v>233782722047.84076</v>
      </c>
      <c r="O51" cm="1">
        <f t="array" ref="O51">'Frequency Projections'!O50*INDEX('Severity Projections - AC'!$C117:$H117,'Sum of Property Damage - AC'!O$4)</f>
        <v>113581621348.70514</v>
      </c>
      <c r="P51">
        <f t="shared" si="1"/>
        <v>2167870204407.9592</v>
      </c>
      <c r="Q51" cm="1">
        <f t="array" ref="Q51">'Frequency Projections'!Q50*INDEX('Severity Projections - AC'!$C117:$H117,'Sum of Property Damage - AC'!Q$4)</f>
        <v>11452940935078.248</v>
      </c>
      <c r="R51" cm="1">
        <f t="array" ref="R51">'Frequency Projections'!R50*INDEX('Severity Projections - AC'!$C117:$H117,'Sum of Property Damage - AC'!R$4)</f>
        <v>14382062487927.43</v>
      </c>
      <c r="S51" cm="1">
        <f t="array" ref="S51">'Frequency Projections'!S50*INDEX('Severity Projections - AC'!$C117:$H117,'Sum of Property Damage - AC'!S$4)</f>
        <v>7216072768843.4248</v>
      </c>
      <c r="T51" cm="1">
        <f t="array" ref="T51">'Frequency Projections'!T50*INDEX('Severity Projections - AC'!$C117:$H117,'Sum of Property Damage - AC'!T$4)</f>
        <v>5503301130018.6543</v>
      </c>
      <c r="U51" cm="1">
        <f t="array" ref="U51">'Frequency Projections'!U50*INDEX('Severity Projections - AC'!$C117:$H117,'Sum of Property Damage - AC'!U$4)</f>
        <v>4951012501634.167</v>
      </c>
      <c r="V51" cm="1">
        <f t="array" ref="V51">'Frequency Projections'!V50*INDEX('Severity Projections - AC'!$C117:$H117,'Sum of Property Damage - AC'!V$4)</f>
        <v>2405413121754.3145</v>
      </c>
      <c r="W51">
        <f t="shared" si="2"/>
        <v>45910802945256.234</v>
      </c>
      <c r="X51" cm="1">
        <f t="array" ref="X51">'Frequency Projections'!X50*INDEX('Severity Projections - AC'!$C117:$H117,'Sum of Property Damage - AC'!X$4)</f>
        <v>1610619493755469.8</v>
      </c>
      <c r="Y51" cm="1">
        <f t="array" ref="Y51">'Frequency Projections'!Y50*INDEX('Severity Projections - AC'!$C117:$H117,'Sum of Property Damage - AC'!Y$4)</f>
        <v>2022539916583176.3</v>
      </c>
      <c r="Z51" cm="1">
        <f t="array" ref="Z51">'Frequency Projections'!Z50*INDEX('Severity Projections - AC'!$C117:$H117,'Sum of Property Damage - AC'!Z$4)</f>
        <v>1014791531340226.8</v>
      </c>
      <c r="AA51" cm="1">
        <f t="array" ref="AA51">'Frequency Projections'!AA50*INDEX('Severity Projections - AC'!$C117:$H117,'Sum of Property Damage - AC'!AA$4)</f>
        <v>773925590838122.13</v>
      </c>
      <c r="AB51" cm="1">
        <f t="array" ref="AB51">'Frequency Projections'!AB50*INDEX('Severity Projections - AC'!$C117:$H117,'Sum of Property Damage - AC'!AB$4)</f>
        <v>696257607033973.5</v>
      </c>
      <c r="AC51" cm="1">
        <f t="array" ref="AC51">'Frequency Projections'!AC50*INDEX('Severity Projections - AC'!$C117:$H117,'Sum of Property Damage - AC'!AC$4)</f>
        <v>338271653228099.44</v>
      </c>
      <c r="AD51">
        <f t="shared" si="3"/>
        <v>6456405792779067</v>
      </c>
    </row>
    <row r="52" spans="1:30">
      <c r="A52" s="211">
        <v>2067</v>
      </c>
      <c r="B52" s="211"/>
      <c r="C52" cm="1">
        <f t="array" ref="C52">'Frequency Projections'!C51*INDEX('Severity Projections - AC'!$C118:$H118,'Sum of Property Damage - AC'!C$4)</f>
        <v>52078807794.073357</v>
      </c>
      <c r="D52" cm="1">
        <f t="array" ref="D52">'Frequency Projections'!D51*INDEX('Severity Projections - AC'!$C118:$H118,'Sum of Property Damage - AC'!D$4)</f>
        <v>65410583223.801971</v>
      </c>
      <c r="E52" cm="1">
        <f t="array" ref="E52">'Frequency Projections'!E51*INDEX('Severity Projections - AC'!$C118:$H118,'Sum of Property Damage - AC'!E$4)</f>
        <v>32834707394.372093</v>
      </c>
      <c r="F52" cm="1">
        <f t="array" ref="F52">'Frequency Projections'!F51*INDEX('Severity Projections - AC'!$C118:$H118,'Sum of Property Damage - AC'!F$4)</f>
        <v>25070911060.391441</v>
      </c>
      <c r="G52" cm="1">
        <f t="array" ref="G52">'Frequency Projections'!G51*INDEX('Severity Projections - AC'!$C118:$H118,'Sum of Property Damage - AC'!G$4)</f>
        <v>22542575924.660271</v>
      </c>
      <c r="H52" cm="1">
        <f t="array" ref="H52">'Frequency Projections'!H51*INDEX('Severity Projections - AC'!$C118:$H118,'Sum of Property Damage - AC'!H$4)</f>
        <v>10959208742.544832</v>
      </c>
      <c r="I52">
        <f t="shared" si="0"/>
        <v>208896794139.84399</v>
      </c>
      <c r="J52" cm="1">
        <f t="array" ref="J52">'Frequency Projections'!J51*INDEX('Severity Projections - AC'!$C118:$H118,'Sum of Property Damage - AC'!J$4)</f>
        <v>794032086928.34729</v>
      </c>
      <c r="K52" cm="1">
        <f t="array" ref="K52">'Frequency Projections'!K51*INDEX('Severity Projections - AC'!$C118:$H118,'Sum of Property Damage - AC'!K$4)</f>
        <v>997298212158.89001</v>
      </c>
      <c r="L52" cm="1">
        <f t="array" ref="L52">'Frequency Projections'!L51*INDEX('Severity Projections - AC'!$C118:$H118,'Sum of Property Damage - AC'!L$4)</f>
        <v>500622274978.45898</v>
      </c>
      <c r="M52" cm="1">
        <f t="array" ref="M52">'Frequency Projections'!M51*INDEX('Severity Projections - AC'!$C118:$H118,'Sum of Property Damage - AC'!M$4)</f>
        <v>382249684155.4632</v>
      </c>
      <c r="N52" cm="1">
        <f t="array" ref="N52">'Frequency Projections'!N51*INDEX('Severity Projections - AC'!$C118:$H118,'Sum of Property Damage - AC'!N$4)</f>
        <v>343700813524.30084</v>
      </c>
      <c r="O52" cm="1">
        <f t="array" ref="O52">'Frequency Projections'!O51*INDEX('Severity Projections - AC'!$C118:$H118,'Sum of Property Damage - AC'!O$4)</f>
        <v>167092215769.1282</v>
      </c>
      <c r="P52">
        <f t="shared" si="1"/>
        <v>3184995287514.5889</v>
      </c>
      <c r="Q52" cm="1">
        <f t="array" ref="Q52">'Frequency Projections'!Q51*INDEX('Severity Projections - AC'!$C118:$H118,'Sum of Property Damage - AC'!Q$4)</f>
        <v>19777631672748.059</v>
      </c>
      <c r="R52" cm="1">
        <f t="array" ref="R52">'Frequency Projections'!R51*INDEX('Severity Projections - AC'!$C118:$H118,'Sum of Property Damage - AC'!R$4)</f>
        <v>24840553716500.609</v>
      </c>
      <c r="S52" cm="1">
        <f t="array" ref="S52">'Frequency Projections'!S51*INDEX('Severity Projections - AC'!$C118:$H118,'Sum of Property Damage - AC'!S$4)</f>
        <v>12469424252109.145</v>
      </c>
      <c r="T52" cm="1">
        <f t="array" ref="T52">'Frequency Projections'!T51*INDEX('Severity Projections - AC'!$C118:$H118,'Sum of Property Damage - AC'!T$4)</f>
        <v>9521017581916.9863</v>
      </c>
      <c r="U52" cm="1">
        <f t="array" ref="U52">'Frequency Projections'!U51*INDEX('Severity Projections - AC'!$C118:$H118,'Sum of Property Damage - AC'!U$4)</f>
        <v>8560848116105.0313</v>
      </c>
      <c r="V52" cm="1">
        <f t="array" ref="V52">'Frequency Projections'!V51*INDEX('Severity Projections - AC'!$C118:$H118,'Sum of Property Damage - AC'!V$4)</f>
        <v>4161907753185.519</v>
      </c>
      <c r="W52">
        <f t="shared" si="2"/>
        <v>79331383092565.344</v>
      </c>
      <c r="X52" cm="1">
        <f t="array" ref="X52">'Frequency Projections'!X51*INDEX('Severity Projections - AC'!$C118:$H118,'Sum of Property Damage - AC'!X$4)</f>
        <v>3810516589207226</v>
      </c>
      <c r="Y52" cm="1">
        <f t="array" ref="Y52">'Frequency Projections'!Y51*INDEX('Severity Projections - AC'!$C118:$H118,'Sum of Property Damage - AC'!Y$4)</f>
        <v>4785979615155134</v>
      </c>
      <c r="Z52" cm="1">
        <f t="array" ref="Z52">'Frequency Projections'!Z51*INDEX('Severity Projections - AC'!$C118:$H118,'Sum of Property Damage - AC'!Z$4)</f>
        <v>2402458937285016.5</v>
      </c>
      <c r="AA52" cm="1">
        <f t="array" ref="AA52">'Frequency Projections'!AA51*INDEX('Severity Projections - AC'!$C118:$H118,'Sum of Property Damage - AC'!AA$4)</f>
        <v>1834395343301856</v>
      </c>
      <c r="AB52" cm="1">
        <f t="array" ref="AB52">'Frequency Projections'!AB51*INDEX('Severity Projections - AC'!$C118:$H118,'Sum of Property Damage - AC'!AB$4)</f>
        <v>1649401419941044.8</v>
      </c>
      <c r="AC52" cm="1">
        <f t="array" ref="AC52">'Frequency Projections'!AC51*INDEX('Severity Projections - AC'!$C118:$H118,'Sum of Property Damage - AC'!AC$4)</f>
        <v>801866411442781.25</v>
      </c>
      <c r="AD52">
        <f t="shared" si="3"/>
        <v>1.5284618316333058E+16</v>
      </c>
    </row>
    <row r="53" spans="1:30">
      <c r="A53" s="211">
        <v>2068</v>
      </c>
      <c r="B53" s="211"/>
      <c r="C53" cm="1">
        <f t="array" ref="C53">'Frequency Projections'!C52*INDEX('Severity Projections - AC'!$C119:$H119,'Sum of Property Damage - AC'!C$4)</f>
        <v>66166879754.737343</v>
      </c>
      <c r="D53" cm="1">
        <f t="array" ref="D53">'Frequency Projections'!D52*INDEX('Severity Projections - AC'!$C119:$H119,'Sum of Property Damage - AC'!D$4)</f>
        <v>83121009073.332642</v>
      </c>
      <c r="E53" cm="1">
        <f t="array" ref="E53">'Frequency Projections'!E52*INDEX('Severity Projections - AC'!$C119:$H119,'Sum of Property Damage - AC'!E$4)</f>
        <v>41744506585.316521</v>
      </c>
      <c r="F53" cm="1">
        <f t="array" ref="F53">'Frequency Projections'!F52*INDEX('Severity Projections - AC'!$C119:$H119,'Sum of Property Damage - AC'!F$4)</f>
        <v>31911634667.00713</v>
      </c>
      <c r="G53" cm="1">
        <f t="array" ref="G53">'Frequency Projections'!G52*INDEX('Severity Projections - AC'!$C119:$H119,'Sum of Property Damage - AC'!G$4)</f>
        <v>28677796815.974659</v>
      </c>
      <c r="H53" cm="1">
        <f t="array" ref="H53">'Frequency Projections'!H52*INDEX('Severity Projections - AC'!$C119:$H119,'Sum of Property Damage - AC'!H$4)</f>
        <v>13950852047.160706</v>
      </c>
      <c r="I53">
        <f t="shared" si="0"/>
        <v>265572678943.52902</v>
      </c>
      <c r="J53" cm="1">
        <f t="array" ref="J53">'Frequency Projections'!J52*INDEX('Severity Projections - AC'!$C119:$H119,'Sum of Property Damage - AC'!J$4)</f>
        <v>1165849244446.9663</v>
      </c>
      <c r="K53" cm="1">
        <f t="array" ref="K53">'Frequency Projections'!K52*INDEX('Severity Projections - AC'!$C119:$H119,'Sum of Property Damage - AC'!K$4)</f>
        <v>1464578139169.0315</v>
      </c>
      <c r="L53" cm="1">
        <f t="array" ref="L53">'Frequency Projections'!L52*INDEX('Severity Projections - AC'!$C119:$H119,'Sum of Property Damage - AC'!L$4)</f>
        <v>735531154600.32263</v>
      </c>
      <c r="M53" cm="1">
        <f t="array" ref="M53">'Frequency Projections'!M52*INDEX('Severity Projections - AC'!$C119:$H119,'Sum of Property Damage - AC'!M$4)</f>
        <v>562277612356.87109</v>
      </c>
      <c r="N53" cm="1">
        <f t="array" ref="N53">'Frequency Projections'!N52*INDEX('Severity Projections - AC'!$C119:$H119,'Sum of Property Damage - AC'!N$4)</f>
        <v>505297935677.76489</v>
      </c>
      <c r="O53" cm="1">
        <f t="array" ref="O53">'Frequency Projections'!O52*INDEX('Severity Projections - AC'!$C119:$H119,'Sum of Property Damage - AC'!O$4)</f>
        <v>245811656509.45218</v>
      </c>
      <c r="P53">
        <f t="shared" si="1"/>
        <v>4679345742760.4092</v>
      </c>
      <c r="Q53" cm="1">
        <f t="array" ref="Q53">'Frequency Projections'!Q52*INDEX('Severity Projections - AC'!$C119:$H119,'Sum of Property Damage - AC'!Q$4)</f>
        <v>34153345181383.492</v>
      </c>
      <c r="R53" cm="1">
        <f t="array" ref="R53">'Frequency Projections'!R52*INDEX('Severity Projections - AC'!$C119:$H119,'Sum of Property Damage - AC'!R$4)</f>
        <v>42904554744448.07</v>
      </c>
      <c r="S53" cm="1">
        <f t="array" ref="S53">'Frequency Projections'!S52*INDEX('Severity Projections - AC'!$C119:$H119,'Sum of Property Damage - AC'!S$4)</f>
        <v>21547253673130.566</v>
      </c>
      <c r="T53" cm="1">
        <f t="array" ref="T53">'Frequency Projections'!T52*INDEX('Severity Projections - AC'!$C119:$H119,'Sum of Property Damage - AC'!T$4)</f>
        <v>16471822127995.486</v>
      </c>
      <c r="U53" cm="1">
        <f t="array" ref="U53">'Frequency Projections'!U52*INDEX('Severity Projections - AC'!$C119:$H119,'Sum of Property Damage - AC'!U$4)</f>
        <v>14802612686711.105</v>
      </c>
      <c r="V53" cm="1">
        <f t="array" ref="V53">'Frequency Projections'!V52*INDEX('Severity Projections - AC'!$C119:$H119,'Sum of Property Damage - AC'!V$4)</f>
        <v>7201008530358.8311</v>
      </c>
      <c r="W53">
        <f t="shared" si="2"/>
        <v>137080596944027.55</v>
      </c>
      <c r="X53" cm="1">
        <f t="array" ref="X53">'Frequency Projections'!X52*INDEX('Severity Projections - AC'!$C119:$H119,'Sum of Property Damage - AC'!X$4)</f>
        <v>9015222743231508</v>
      </c>
      <c r="Y53" cm="1">
        <f t="array" ref="Y53">'Frequency Projections'!Y52*INDEX('Severity Projections - AC'!$C119:$H119,'Sum of Property Damage - AC'!Y$4)</f>
        <v>1.1325219115906854E+16</v>
      </c>
      <c r="Z53" cm="1">
        <f t="array" ref="Z53">'Frequency Projections'!Z52*INDEX('Severity Projections - AC'!$C119:$H119,'Sum of Property Damage - AC'!Z$4)</f>
        <v>5687679796416254</v>
      </c>
      <c r="AA53" cm="1">
        <f t="array" ref="AA53">'Frequency Projections'!AA52*INDEX('Severity Projections - AC'!$C119:$H119,'Sum of Property Damage - AC'!AA$4)</f>
        <v>4347953170681291</v>
      </c>
      <c r="AB53" cm="1">
        <f t="array" ref="AB53">'Frequency Projections'!AB52*INDEX('Severity Projections - AC'!$C119:$H119,'Sum of Property Damage - AC'!AB$4)</f>
        <v>3907343478179299</v>
      </c>
      <c r="AC53" cm="1">
        <f t="array" ref="AC53">'Frequency Projections'!AC52*INDEX('Severity Projections - AC'!$C119:$H119,'Sum of Property Damage - AC'!AC$4)</f>
        <v>1900800508188031</v>
      </c>
      <c r="AD53">
        <f t="shared" si="3"/>
        <v>3.618421881260324E+16</v>
      </c>
    </row>
    <row r="54" spans="1:30">
      <c r="A54" s="211">
        <v>2069</v>
      </c>
      <c r="B54" s="211"/>
      <c r="C54" cm="1">
        <f t="array" ref="C54">'Frequency Projections'!C53*INDEX('Severity Projections - AC'!$C120:$H120,'Sum of Property Damage - AC'!C$4)</f>
        <v>84066307257.96283</v>
      </c>
      <c r="D54" cm="1">
        <f t="array" ref="D54">'Frequency Projections'!D53*INDEX('Severity Projections - AC'!$C120:$H120,'Sum of Property Damage - AC'!D$4)</f>
        <v>105627161138.40915</v>
      </c>
      <c r="E54" cm="1">
        <f t="array" ref="E54">'Frequency Projections'!E53*INDEX('Severity Projections - AC'!$C120:$H120,'Sum of Property Damage - AC'!E$4)</f>
        <v>53072010819.705116</v>
      </c>
      <c r="F54" cm="1">
        <f t="array" ref="F54">'Frequency Projections'!F53*INDEX('Severity Projections - AC'!$C120:$H120,'Sum of Property Damage - AC'!F$4)</f>
        <v>40618715378.372093</v>
      </c>
      <c r="G54" cm="1">
        <f t="array" ref="G54">'Frequency Projections'!G53*INDEX('Severity Projections - AC'!$C120:$H120,'Sum of Property Damage - AC'!G$4)</f>
        <v>36482689781.05233</v>
      </c>
      <c r="H54" cm="1">
        <f t="array" ref="H54">'Frequency Projections'!H53*INDEX('Severity Projections - AC'!$C120:$H120,'Sum of Property Damage - AC'!H$4)</f>
        <v>17759076531.80965</v>
      </c>
      <c r="I54">
        <f t="shared" si="0"/>
        <v>337625960907.3111</v>
      </c>
      <c r="J54" cm="1">
        <f t="array" ref="J54">'Frequency Projections'!J53*INDEX('Severity Projections - AC'!$C120:$H120,'Sum of Property Damage - AC'!J$4)</f>
        <v>1711781911771.5701</v>
      </c>
      <c r="K54" cm="1">
        <f t="array" ref="K54">'Frequency Projections'!K53*INDEX('Severity Projections - AC'!$C120:$H120,'Sum of Property Damage - AC'!K$4)</f>
        <v>2150810113184.5916</v>
      </c>
      <c r="L54" cm="1">
        <f t="array" ref="L54">'Frequency Projections'!L53*INDEX('Severity Projections - AC'!$C120:$H120,'Sum of Property Damage - AC'!L$4)</f>
        <v>1080667286404.5787</v>
      </c>
      <c r="M54" cm="1">
        <f t="array" ref="M54">'Frequency Projections'!M53*INDEX('Severity Projections - AC'!$C120:$H120,'Sum of Property Damage - AC'!M$4)</f>
        <v>827089764401.52991</v>
      </c>
      <c r="N54" cm="1">
        <f t="array" ref="N54">'Frequency Projections'!N53*INDEX('Severity Projections - AC'!$C120:$H120,'Sum of Property Damage - AC'!N$4)</f>
        <v>742870842040.74536</v>
      </c>
      <c r="O54" cm="1">
        <f t="array" ref="O54">'Frequency Projections'!O53*INDEX('Severity Projections - AC'!$C120:$H120,'Sum of Property Damage - AC'!O$4)</f>
        <v>361615336375.31415</v>
      </c>
      <c r="P54">
        <f t="shared" si="1"/>
        <v>6874835254178.3301</v>
      </c>
      <c r="Q54" cm="1">
        <f t="array" ref="Q54">'Frequency Projections'!Q53*INDEX('Severity Projections - AC'!$C120:$H120,'Sum of Property Damage - AC'!Q$4)</f>
        <v>58978524695803</v>
      </c>
      <c r="R54" cm="1">
        <f t="array" ref="R54">'Frequency Projections'!R53*INDEX('Severity Projections - AC'!$C120:$H120,'Sum of Property Damage - AC'!R$4)</f>
        <v>74105005143533.844</v>
      </c>
      <c r="S54" cm="1">
        <f t="array" ref="S54">'Frequency Projections'!S53*INDEX('Severity Projections - AC'!$C120:$H120,'Sum of Property Damage - AC'!S$4)</f>
        <v>37233809868452.602</v>
      </c>
      <c r="T54" cm="1">
        <f t="array" ref="T54">'Frequency Projections'!T53*INDEX('Severity Projections - AC'!$C120:$H120,'Sum of Property Damage - AC'!T$4)</f>
        <v>28496932792634.32</v>
      </c>
      <c r="U54" cm="1">
        <f t="array" ref="U54">'Frequency Projections'!U53*INDEX('Severity Projections - AC'!$C120:$H120,'Sum of Property Damage - AC'!U$4)</f>
        <v>25595215139146.063</v>
      </c>
      <c r="V54" cm="1">
        <f t="array" ref="V54">'Frequency Projections'!V53*INDEX('Severity Projections - AC'!$C120:$H120,'Sum of Property Damage - AC'!V$4)</f>
        <v>12459261837111.1</v>
      </c>
      <c r="W54">
        <f t="shared" si="2"/>
        <v>236868749476680.91</v>
      </c>
      <c r="X54" cm="1">
        <f t="array" ref="X54">'Frequency Projections'!X53*INDEX('Severity Projections - AC'!$C120:$H120,'Sum of Property Damage - AC'!X$4)</f>
        <v>2.1329013088435992E+16</v>
      </c>
      <c r="Y54" cm="1">
        <f t="array" ref="Y54">'Frequency Projections'!Y53*INDEX('Severity Projections - AC'!$C120:$H120,'Sum of Property Damage - AC'!Y$4)</f>
        <v>2.6799358457630704E+16</v>
      </c>
      <c r="Z54" cm="1">
        <f t="array" ref="Z54">'Frequency Projections'!Z53*INDEX('Severity Projections - AC'!$C120:$H120,'Sum of Property Damage - AC'!Z$4)</f>
        <v>1.3465247259280394E+16</v>
      </c>
      <c r="AA54" cm="1">
        <f t="array" ref="AA54">'Frequency Projections'!AA53*INDEX('Severity Projections - AC'!$C120:$H120,'Sum of Property Damage - AC'!AA$4)</f>
        <v>1.030564015714742E+16</v>
      </c>
      <c r="AB54" cm="1">
        <f t="array" ref="AB54">'Frequency Projections'!AB53*INDEX('Severity Projections - AC'!$C120:$H120,'Sum of Property Damage - AC'!AB$4)</f>
        <v>9256262029610072</v>
      </c>
      <c r="AC54" cm="1">
        <f t="array" ref="AC54">'Frequency Projections'!AC53*INDEX('Severity Projections - AC'!$C120:$H120,'Sum of Property Damage - AC'!AC$4)</f>
        <v>4505771552724245</v>
      </c>
      <c r="AD54">
        <f t="shared" si="3"/>
        <v>8.5661292544828816E+16</v>
      </c>
    </row>
    <row r="55" spans="1:30">
      <c r="A55" s="211">
        <v>2070</v>
      </c>
      <c r="B55" s="211"/>
      <c r="C55" cm="1">
        <f t="array" ref="C55">'Frequency Projections'!C54*INDEX('Severity Projections - AC'!$C121:$H121,'Sum of Property Damage - AC'!C$4)</f>
        <v>105767510711.50378</v>
      </c>
      <c r="D55" cm="1">
        <f t="array" ref="D55">'Frequency Projections'!D54*INDEX('Severity Projections - AC'!$C121:$H121,'Sum of Property Damage - AC'!D$4)</f>
        <v>132919812803.37794</v>
      </c>
      <c r="E55" cm="1">
        <f t="array" ref="E55">'Frequency Projections'!E54*INDEX('Severity Projections - AC'!$C121:$H121,'Sum of Property Damage - AC'!E$4)</f>
        <v>66815787624.848503</v>
      </c>
      <c r="F55" cm="1">
        <f t="array" ref="F55">'Frequency Projections'!F54*INDEX('Severity Projections - AC'!$C121:$H121,'Sum of Property Damage - AC'!F$4)</f>
        <v>51197509130.963936</v>
      </c>
      <c r="G55" cm="1">
        <f t="array" ref="G55">'Frequency Projections'!G54*INDEX('Severity Projections - AC'!$C121:$H121,'Sum of Property Damage - AC'!G$4)</f>
        <v>45959369118.482819</v>
      </c>
      <c r="H55" cm="1">
        <f t="array" ref="H55">'Frequency Projections'!H54*INDEX('Severity Projections - AC'!$C121:$H121,'Sum of Property Damage - AC'!H$4)</f>
        <v>22386461615.386524</v>
      </c>
      <c r="I55">
        <f t="shared" si="0"/>
        <v>425046451004.56354</v>
      </c>
      <c r="J55" cm="1">
        <f t="array" ref="J55">'Frequency Projections'!J54*INDEX('Severity Projections - AC'!$C121:$H121,'Sum of Property Damage - AC'!J$4)</f>
        <v>2582440997128.019</v>
      </c>
      <c r="K55" cm="1">
        <f t="array" ref="K55">'Frequency Projections'!K54*INDEX('Severity Projections - AC'!$C121:$H121,'Sum of Property Damage - AC'!K$4)</f>
        <v>3245397113016.2051</v>
      </c>
      <c r="L55" cm="1">
        <f t="array" ref="L55">'Frequency Projections'!L54*INDEX('Severity Projections - AC'!$C121:$H121,'Sum of Property Damage - AC'!L$4)</f>
        <v>1631387824645.4802</v>
      </c>
      <c r="M55" cm="1">
        <f t="array" ref="M55">'Frequency Projections'!M54*INDEX('Severity Projections - AC'!$C121:$H121,'Sum of Property Damage - AC'!M$4)</f>
        <v>1250048768674.0762</v>
      </c>
      <c r="N55" cm="1">
        <f t="array" ref="N55">'Frequency Projections'!N54*INDEX('Severity Projections - AC'!$C121:$H121,'Sum of Property Damage - AC'!N$4)</f>
        <v>1122153279540.1267</v>
      </c>
      <c r="O55" cm="1">
        <f t="array" ref="O55">'Frequency Projections'!O54*INDEX('Severity Projections - AC'!$C121:$H121,'Sum of Property Damage - AC'!O$4)</f>
        <v>546592388033.94678</v>
      </c>
      <c r="P55">
        <f t="shared" si="1"/>
        <v>10378020371037.855</v>
      </c>
      <c r="Q55" cm="1">
        <f t="array" ref="Q55">'Frequency Projections'!Q54*INDEX('Severity Projections - AC'!$C121:$H121,'Sum of Property Damage - AC'!Q$4)</f>
        <v>113632778178727</v>
      </c>
      <c r="R55" cm="1">
        <f t="array" ref="R55">'Frequency Projections'!R54*INDEX('Severity Projections - AC'!$C121:$H121,'Sum of Property Damage - AC'!R$4)</f>
        <v>142804226952477.41</v>
      </c>
      <c r="S55" cm="1">
        <f t="array" ref="S55">'Frequency Projections'!S54*INDEX('Severity Projections - AC'!$C121:$H121,'Sum of Property Damage - AC'!S$4)</f>
        <v>71784459357475.984</v>
      </c>
      <c r="T55" cm="1">
        <f t="array" ref="T55">'Frequency Projections'!T54*INDEX('Severity Projections - AC'!$C121:$H121,'Sum of Property Damage - AC'!T$4)</f>
        <v>55004747291924.453</v>
      </c>
      <c r="U55" cm="1">
        <f t="array" ref="U55">'Frequency Projections'!U54*INDEX('Severity Projections - AC'!$C121:$H121,'Sum of Property Damage - AC'!U$4)</f>
        <v>49377079607365.398</v>
      </c>
      <c r="V55" cm="1">
        <f t="array" ref="V55">'Frequency Projections'!V54*INDEX('Severity Projections - AC'!$C121:$H121,'Sum of Property Damage - AC'!V$4)</f>
        <v>24051202584189.461</v>
      </c>
      <c r="W55">
        <f t="shared" si="2"/>
        <v>456654493972159.63</v>
      </c>
      <c r="X55" cm="1">
        <f t="array" ref="X55">'Frequency Projections'!X54*INDEX('Severity Projections - AC'!$C121:$H121,'Sum of Property Damage - AC'!X$4)</f>
        <v>6.6530602654145992E+16</v>
      </c>
      <c r="Y55" cm="1">
        <f t="array" ref="Y55">'Frequency Projections'!Y54*INDEX('Severity Projections - AC'!$C121:$H121,'Sum of Property Damage - AC'!Y$4)</f>
        <v>8.36101293393036E+16</v>
      </c>
      <c r="Z55" cm="1">
        <f t="array" ref="Z55">'Frequency Projections'!Z54*INDEX('Severity Projections - AC'!$C121:$H121,'Sum of Property Damage - AC'!Z$4)</f>
        <v>4.2028923509581208E+16</v>
      </c>
      <c r="AA55" cm="1">
        <f t="array" ref="AA55">'Frequency Projections'!AA54*INDEX('Severity Projections - AC'!$C121:$H121,'Sum of Property Damage - AC'!AA$4)</f>
        <v>3.2204607198944888E+16</v>
      </c>
      <c r="AB55" cm="1">
        <f t="array" ref="AB55">'Frequency Projections'!AB54*INDEX('Severity Projections - AC'!$C121:$H121,'Sum of Property Damage - AC'!AB$4)</f>
        <v>2.890967655840308E+16</v>
      </c>
      <c r="AC55" cm="1">
        <f t="array" ref="AC55">'Frequency Projections'!AC54*INDEX('Severity Projections - AC'!$C121:$H121,'Sum of Property Damage - AC'!AC$4)</f>
        <v>1.408168512756328E+16</v>
      </c>
      <c r="AD55">
        <f t="shared" si="3"/>
        <v>2.6736562438794208E+17</v>
      </c>
    </row>
    <row r="56" spans="1:30" s="4" customFormat="1">
      <c r="B56" s="4" t="s">
        <v>171</v>
      </c>
      <c r="C56" s="4">
        <f t="shared" ref="C56:AD56" si="4">SUM(C5:C55)</f>
        <v>502933878408.4176</v>
      </c>
      <c r="D56" s="4">
        <f t="shared" si="4"/>
        <v>631589201739.27576</v>
      </c>
      <c r="E56" s="4">
        <f t="shared" si="4"/>
        <v>316909454287.30914</v>
      </c>
      <c r="F56" s="4">
        <f t="shared" si="4"/>
        <v>241741601361.05075</v>
      </c>
      <c r="G56" s="4">
        <f t="shared" si="4"/>
        <v>217457915025.26862</v>
      </c>
      <c r="H56" s="4">
        <f t="shared" si="4"/>
        <v>105663941491.89395</v>
      </c>
      <c r="I56" s="4">
        <f t="shared" si="4"/>
        <v>2016295992313.2156</v>
      </c>
      <c r="J56" s="4">
        <f t="shared" si="4"/>
        <v>7968744260054.9766</v>
      </c>
      <c r="K56" s="4">
        <f t="shared" si="4"/>
        <v>10010330070530.172</v>
      </c>
      <c r="L56" s="4">
        <f t="shared" si="4"/>
        <v>5026881799937.501</v>
      </c>
      <c r="M56" s="4">
        <f t="shared" si="4"/>
        <v>3842084182139.3291</v>
      </c>
      <c r="N56" s="4">
        <f t="shared" si="4"/>
        <v>3453026246226.5488</v>
      </c>
      <c r="O56" s="4">
        <f t="shared" si="4"/>
        <v>1679624614952.4194</v>
      </c>
      <c r="P56" s="4">
        <f t="shared" si="4"/>
        <v>31980691173840.949</v>
      </c>
      <c r="Q56" s="4">
        <f t="shared" si="4"/>
        <v>253882099211328.13</v>
      </c>
      <c r="R56" s="4">
        <f t="shared" si="4"/>
        <v>318977167572178.88</v>
      </c>
      <c r="S56" s="4">
        <f t="shared" si="4"/>
        <v>160244243232184.13</v>
      </c>
      <c r="T56" s="4">
        <f t="shared" si="4"/>
        <v>122596838112507.59</v>
      </c>
      <c r="U56" s="4">
        <f t="shared" si="4"/>
        <v>110132381825541.25</v>
      </c>
      <c r="V56" s="4">
        <f t="shared" si="4"/>
        <v>53599412251993.953</v>
      </c>
      <c r="W56" s="4">
        <f t="shared" si="4"/>
        <v>1019432142205733.8</v>
      </c>
      <c r="X56" s="4">
        <f t="shared" si="4"/>
        <v>1.0347700346537568E+17</v>
      </c>
      <c r="Y56" s="4">
        <f t="shared" si="4"/>
        <v>1.3002581682318128E+17</v>
      </c>
      <c r="Z56" s="4">
        <f t="shared" si="4"/>
        <v>6.5342353557398336E+16</v>
      </c>
      <c r="AA56" s="4">
        <f t="shared" si="4"/>
        <v>5.0032182204593904E+16</v>
      </c>
      <c r="AB56" s="4">
        <f t="shared" si="4"/>
        <v>4.49283215840444E+16</v>
      </c>
      <c r="AC56" s="4">
        <f t="shared" si="4"/>
        <v>2.1875594877000476E+16</v>
      </c>
      <c r="AD56" s="4">
        <f t="shared" si="4"/>
        <v>4.1568127251159411E+17</v>
      </c>
    </row>
    <row r="58" spans="1:30">
      <c r="C58" s="210" t="s">
        <v>142</v>
      </c>
      <c r="D58" s="210"/>
      <c r="E58" s="210"/>
      <c r="F58" s="210"/>
      <c r="G58" s="210"/>
      <c r="H58" s="210"/>
      <c r="I58" s="35"/>
      <c r="J58" s="210" t="s">
        <v>143</v>
      </c>
      <c r="K58" s="210"/>
      <c r="L58" s="210"/>
      <c r="M58" s="210"/>
      <c r="N58" s="210"/>
      <c r="O58" s="210"/>
      <c r="P58" s="35"/>
      <c r="Q58" s="210" t="s">
        <v>144</v>
      </c>
      <c r="R58" s="210"/>
      <c r="S58" s="210"/>
      <c r="T58" s="210"/>
      <c r="U58" s="210"/>
      <c r="V58" s="210"/>
      <c r="W58" s="35"/>
      <c r="X58" s="210" t="s">
        <v>145</v>
      </c>
      <c r="Y58" s="210"/>
      <c r="Z58" s="210"/>
      <c r="AA58" s="210"/>
      <c r="AB58" s="210"/>
      <c r="AC58" s="210"/>
    </row>
    <row r="59" spans="1:30">
      <c r="C59" s="210" t="s">
        <v>146</v>
      </c>
      <c r="D59" s="210"/>
      <c r="E59" s="210"/>
      <c r="F59" s="210"/>
      <c r="G59" s="210"/>
      <c r="H59" s="210"/>
      <c r="I59" s="35"/>
      <c r="J59" s="210" t="s">
        <v>147</v>
      </c>
      <c r="K59" s="210"/>
      <c r="L59" s="210"/>
      <c r="M59" s="210"/>
      <c r="N59" s="210"/>
      <c r="O59" s="210"/>
      <c r="P59" s="35"/>
      <c r="Q59" s="210" t="s">
        <v>148</v>
      </c>
      <c r="R59" s="210"/>
      <c r="S59" s="210"/>
      <c r="T59" s="210"/>
      <c r="U59" s="210"/>
      <c r="V59" s="210"/>
      <c r="W59" s="35"/>
      <c r="X59" s="210" t="s">
        <v>149</v>
      </c>
      <c r="Y59" s="210"/>
      <c r="Z59" s="210"/>
      <c r="AA59" s="210"/>
      <c r="AB59" s="210"/>
      <c r="AC59" s="210"/>
    </row>
    <row r="60" spans="1:30" s="4" customFormat="1">
      <c r="B60" s="4" t="s">
        <v>171</v>
      </c>
      <c r="C60" s="181">
        <f>SUM(C56:H56)</f>
        <v>2016295992313.2158</v>
      </c>
      <c r="J60" s="4">
        <f>SUM(J56:O56)</f>
        <v>31980691173840.941</v>
      </c>
      <c r="Q60" s="4">
        <f>SUM(Q56:V56)</f>
        <v>1019432142205734</v>
      </c>
      <c r="X60" s="4">
        <f>SUM(X56:AC56)</f>
        <v>4.1568127251159411E+17</v>
      </c>
    </row>
    <row r="61" spans="1:30" s="64" customFormat="1">
      <c r="B61" s="64">
        <v>2030</v>
      </c>
      <c r="C61" s="64">
        <f>SUM(C15:H15)</f>
        <v>146083431.73655859</v>
      </c>
      <c r="J61" s="64">
        <f>SUM(J15:O15)</f>
        <v>148001526.03368574</v>
      </c>
      <c r="Q61" s="64">
        <f>SUM(Q15:V15)</f>
        <v>152373885.21786502</v>
      </c>
      <c r="X61" s="64">
        <f>SUM(X15:AC15)</f>
        <v>155120606.79033074</v>
      </c>
    </row>
    <row r="62" spans="1:30" s="63" customFormat="1">
      <c r="B62" s="63">
        <v>2070</v>
      </c>
      <c r="C62" s="63">
        <f>SUM(C55:H55)</f>
        <v>425046451004.56354</v>
      </c>
      <c r="J62" s="63">
        <f>SUM(J55:O55)</f>
        <v>10378020371037.855</v>
      </c>
      <c r="Q62" s="63">
        <f>SUM(Q55:V55)</f>
        <v>456654493972159.63</v>
      </c>
      <c r="X62" s="63">
        <f>SUM(X55:AC55)</f>
        <v>2.6736562438794208E+17</v>
      </c>
    </row>
  </sheetData>
  <mergeCells count="69">
    <mergeCell ref="X58:AC58"/>
    <mergeCell ref="C59:H59"/>
    <mergeCell ref="J59:O59"/>
    <mergeCell ref="Q59:V59"/>
    <mergeCell ref="X59:AC59"/>
    <mergeCell ref="Q58:V58"/>
    <mergeCell ref="A53:B53"/>
    <mergeCell ref="A54:B54"/>
    <mergeCell ref="A55:B55"/>
    <mergeCell ref="C58:H58"/>
    <mergeCell ref="J58:O58"/>
    <mergeCell ref="A52:B52"/>
    <mergeCell ref="A41:B41"/>
    <mergeCell ref="A42:B42"/>
    <mergeCell ref="A43:B43"/>
    <mergeCell ref="A44:B44"/>
    <mergeCell ref="A45:B45"/>
    <mergeCell ref="A46:B46"/>
    <mergeCell ref="A47:B47"/>
    <mergeCell ref="A48:B48"/>
    <mergeCell ref="A49:B49"/>
    <mergeCell ref="A50:B50"/>
    <mergeCell ref="A51:B51"/>
    <mergeCell ref="A40:B40"/>
    <mergeCell ref="A29:B29"/>
    <mergeCell ref="A30:B30"/>
    <mergeCell ref="A31:B31"/>
    <mergeCell ref="A32:B32"/>
    <mergeCell ref="A33:B33"/>
    <mergeCell ref="A34:B34"/>
    <mergeCell ref="A35:B35"/>
    <mergeCell ref="A36:B36"/>
    <mergeCell ref="A37:B37"/>
    <mergeCell ref="A38:B38"/>
    <mergeCell ref="A39:B39"/>
    <mergeCell ref="A28:B28"/>
    <mergeCell ref="A17:B17"/>
    <mergeCell ref="A18:B18"/>
    <mergeCell ref="A19:B19"/>
    <mergeCell ref="A20:B20"/>
    <mergeCell ref="A21:B21"/>
    <mergeCell ref="A22:B22"/>
    <mergeCell ref="A23:B23"/>
    <mergeCell ref="A24:B24"/>
    <mergeCell ref="A25:B25"/>
    <mergeCell ref="A26:B26"/>
    <mergeCell ref="A27:B27"/>
    <mergeCell ref="A16:B16"/>
    <mergeCell ref="A5:B5"/>
    <mergeCell ref="A6:B6"/>
    <mergeCell ref="A7:B7"/>
    <mergeCell ref="A8:B8"/>
    <mergeCell ref="A9:B9"/>
    <mergeCell ref="A10:B10"/>
    <mergeCell ref="A11:B11"/>
    <mergeCell ref="A12:B12"/>
    <mergeCell ref="A13:B13"/>
    <mergeCell ref="A14:B14"/>
    <mergeCell ref="A15:B15"/>
    <mergeCell ref="A2:B2"/>
    <mergeCell ref="C2:H2"/>
    <mergeCell ref="J2:O2"/>
    <mergeCell ref="Q2:V2"/>
    <mergeCell ref="X2:AC2"/>
    <mergeCell ref="A3:B3"/>
    <mergeCell ref="C3:H3"/>
    <mergeCell ref="J3:O3"/>
    <mergeCell ref="Q3:V3"/>
    <mergeCell ref="X3:AC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46468-A7E9-49A1-81A3-95A41BED7D23}">
  <sheetPr>
    <tabColor theme="7" tint="0.59999389629810485"/>
  </sheetPr>
  <dimension ref="A1"/>
  <sheetViews>
    <sheetView workbookViewId="0">
      <selection activeCell="O18" sqref="O18"/>
    </sheetView>
  </sheetViews>
  <sheetFormatPr defaultColWidth="8.85546875" defaultRowHeight="14.4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CDEED-D154-2649-9421-2D193FDE7768}">
  <dimension ref="A1:BB79"/>
  <sheetViews>
    <sheetView workbookViewId="0">
      <selection activeCell="D39" sqref="D39"/>
    </sheetView>
  </sheetViews>
  <sheetFormatPr defaultColWidth="8.85546875" defaultRowHeight="14.45"/>
  <cols>
    <col min="2" max="2" width="54" customWidth="1"/>
    <col min="3" max="3" width="21.5703125" customWidth="1"/>
    <col min="4" max="4" width="18.42578125" customWidth="1"/>
    <col min="5" max="5" width="18.85546875" customWidth="1"/>
    <col min="6" max="6" width="17" customWidth="1"/>
    <col min="7" max="7" width="25.140625" customWidth="1"/>
    <col min="8" max="8" width="16.140625" customWidth="1"/>
    <col min="9" max="9" width="21.140625" customWidth="1"/>
    <col min="18" max="18" width="15" customWidth="1"/>
    <col min="19" max="19" width="18.85546875" customWidth="1"/>
    <col min="29" max="29" width="14.140625" customWidth="1"/>
    <col min="30" max="30" width="18.42578125" customWidth="1"/>
    <col min="56" max="56" width="14.42578125" customWidth="1"/>
  </cols>
  <sheetData>
    <row r="1" spans="1:54">
      <c r="B1" s="20" t="s">
        <v>247</v>
      </c>
      <c r="C1" s="4" t="s">
        <v>175</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c r="AS1">
        <v>2061</v>
      </c>
      <c r="AT1">
        <v>2062</v>
      </c>
      <c r="AU1">
        <v>2063</v>
      </c>
      <c r="AV1">
        <v>2064</v>
      </c>
      <c r="AW1">
        <v>2065</v>
      </c>
      <c r="AX1">
        <v>2066</v>
      </c>
      <c r="AY1">
        <v>2067</v>
      </c>
      <c r="AZ1">
        <v>2068</v>
      </c>
      <c r="BA1">
        <v>2069</v>
      </c>
      <c r="BB1">
        <v>2070</v>
      </c>
    </row>
    <row r="2" spans="1:54">
      <c r="A2" s="22" t="s">
        <v>176</v>
      </c>
      <c r="B2">
        <f>Setup!C39</f>
        <v>11520</v>
      </c>
      <c r="D2" s="39">
        <f t="shared" ref="D2:D7" si="0">B2</f>
        <v>11520</v>
      </c>
      <c r="E2">
        <f>D2*Inflation!$C$3</f>
        <v>11962.368</v>
      </c>
      <c r="F2">
        <f>E2*Inflation!$C$4</f>
        <v>12201.61536</v>
      </c>
      <c r="G2">
        <f>F2*Inflation!$C$5</f>
        <v>12445.647667200001</v>
      </c>
      <c r="H2">
        <f>G2*Inflation!$C$6</f>
        <v>12694.560620544002</v>
      </c>
      <c r="I2">
        <f>H2*Inflation!$C$7</f>
        <v>12948.451832954883</v>
      </c>
      <c r="J2">
        <f>I2*Inflation!$C$8</f>
        <v>13207.420869613981</v>
      </c>
      <c r="K2">
        <f>J2*Inflation!$C$9</f>
        <v>13471.569287006261</v>
      </c>
      <c r="L2">
        <f>K2*Inflation!$C$10</f>
        <v>13741.000672746386</v>
      </c>
      <c r="M2">
        <f>L2*Inflation!$C$11</f>
        <v>14015.820686201314</v>
      </c>
      <c r="N2">
        <f>M2*Inflation!$C$12</f>
        <v>14296.137099925341</v>
      </c>
      <c r="O2">
        <f>N2*Inflation!$C$13</f>
        <v>14582.059841923849</v>
      </c>
      <c r="P2">
        <f>O2*Inflation!$C$14</f>
        <v>14873.701038762325</v>
      </c>
      <c r="Q2">
        <f>P2*Inflation!$C$15</f>
        <v>15171.175059537572</v>
      </c>
      <c r="R2">
        <f>Q2*Inflation!$C$16</f>
        <v>15474.598560728324</v>
      </c>
      <c r="S2">
        <f>R2*Inflation!$C$17</f>
        <v>15784.090531942891</v>
      </c>
      <c r="T2">
        <f>S2*Inflation!$C$18</f>
        <v>16099.772342581749</v>
      </c>
      <c r="U2">
        <f>T2*Inflation!$C$19</f>
        <v>16421.767789433383</v>
      </c>
      <c r="V2">
        <f>U2*Inflation!$C$20</f>
        <v>16750.203145222051</v>
      </c>
      <c r="W2">
        <f>V2*Inflation!$C$21</f>
        <v>17085.207208126492</v>
      </c>
      <c r="X2">
        <f>W2*Inflation!$C$2</f>
        <v>17238.97407299963</v>
      </c>
      <c r="Y2">
        <f>X2*Inflation!$C$23</f>
        <v>17583.753554459625</v>
      </c>
      <c r="Z2">
        <f>Y2*Inflation!$C$24</f>
        <v>17935.428625548819</v>
      </c>
      <c r="AA2">
        <f>Z2*Inflation!$C$2</f>
        <v>18096.847483178757</v>
      </c>
      <c r="AB2">
        <f>AA2*Inflation!$C$26</f>
        <v>18458.784432842334</v>
      </c>
      <c r="AC2">
        <f>AB2*Inflation!$C$27</f>
        <v>18827.960121499182</v>
      </c>
      <c r="AD2">
        <f>AC2*Inflation!$C$28</f>
        <v>19204.519323929166</v>
      </c>
      <c r="AE2">
        <f>AD2*Inflation!$C$29</f>
        <v>19588.609710407749</v>
      </c>
      <c r="AF2">
        <f>AE2*Inflation!$C$30</f>
        <v>19980.381904615904</v>
      </c>
      <c r="AG2">
        <f>AF2*Inflation!$C$31</f>
        <v>20379.989542708223</v>
      </c>
      <c r="AH2">
        <f>AG2*Inflation!$C$32</f>
        <v>20787.589333562388</v>
      </c>
      <c r="AI2">
        <f>AH2*Inflation!$C$33</f>
        <v>21203.341120233636</v>
      </c>
      <c r="AJ2">
        <f>AI2*Inflation!$C$34</f>
        <v>21627.40794263831</v>
      </c>
      <c r="AK2">
        <f>AJ2*Inflation!$C$35</f>
        <v>22059.956101491076</v>
      </c>
      <c r="AL2">
        <f>AK2*Inflation!$C$36</f>
        <v>22501.155223520898</v>
      </c>
      <c r="AM2">
        <f>AL2*Inflation!$C$37</f>
        <v>22951.178327991318</v>
      </c>
      <c r="AN2">
        <f>AM2*Inflation!$C$38</f>
        <v>23410.201894551145</v>
      </c>
      <c r="AO2">
        <f>AN2*Inflation!$C$39</f>
        <v>23878.405932442169</v>
      </c>
      <c r="AP2">
        <f>AO2*Inflation!$C$40</f>
        <v>24355.974051091012</v>
      </c>
      <c r="AQ2">
        <f>AP2*Inflation!$C$41</f>
        <v>24843.093532112835</v>
      </c>
      <c r="AR2">
        <f>AQ2*Inflation!$C$42</f>
        <v>25339.955402755091</v>
      </c>
      <c r="AS2">
        <f>AR2*Inflation!$C$43</f>
        <v>25846.754510810195</v>
      </c>
      <c r="AT2">
        <f>AS2*Inflation!$C$44</f>
        <v>26363.689601026399</v>
      </c>
      <c r="AU2">
        <f>AT2*Inflation!$C$45</f>
        <v>26890.963393046928</v>
      </c>
      <c r="AV2">
        <f>AU2*Inflation!$C$46</f>
        <v>27428.782660907866</v>
      </c>
      <c r="AW2">
        <f>AV2*Inflation!$C$47</f>
        <v>27977.358314126024</v>
      </c>
      <c r="AX2">
        <f>AW2*Inflation!$C$48</f>
        <v>28536.905480408546</v>
      </c>
      <c r="AY2">
        <f>AX2*Inflation!$C$49</f>
        <v>29107.643590016716</v>
      </c>
      <c r="AZ2">
        <f>AY2*Inflation!$C$50</f>
        <v>29689.796461817052</v>
      </c>
      <c r="BA2">
        <f>AZ2*Inflation!$C$51</f>
        <v>30283.592391053393</v>
      </c>
      <c r="BB2">
        <f>BA2*Inflation!$C$52</f>
        <v>30889.264238874461</v>
      </c>
    </row>
    <row r="3" spans="1:54">
      <c r="A3" s="22" t="s">
        <v>27</v>
      </c>
      <c r="B3">
        <f>Setup!D39</f>
        <v>10974</v>
      </c>
      <c r="D3" s="39">
        <f t="shared" si="0"/>
        <v>10974</v>
      </c>
      <c r="E3">
        <f>D3*Inflation!$C$3</f>
        <v>11395.401599999999</v>
      </c>
      <c r="F3">
        <f>E3*Inflation!$C$4</f>
        <v>11623.309631999999</v>
      </c>
      <c r="G3">
        <f>F3*Inflation!$C$5</f>
        <v>11855.775824639999</v>
      </c>
      <c r="H3">
        <f>G3*Inflation!$C$6</f>
        <v>12092.891341132799</v>
      </c>
      <c r="I3">
        <f>H3*Inflation!$C$7</f>
        <v>12334.749167955455</v>
      </c>
      <c r="J3">
        <f>I3*Inflation!$C$8</f>
        <v>12581.444151314565</v>
      </c>
      <c r="K3">
        <f>J3*Inflation!$C$9</f>
        <v>12833.073034340856</v>
      </c>
      <c r="L3">
        <f>K3*Inflation!$C$10</f>
        <v>13089.734495027673</v>
      </c>
      <c r="M3">
        <f>L3*Inflation!$C$11</f>
        <v>13351.529184928226</v>
      </c>
      <c r="N3">
        <f>M3*Inflation!$C$12</f>
        <v>13618.55976862679</v>
      </c>
      <c r="O3">
        <f>N3*Inflation!$C$13</f>
        <v>13890.930963999326</v>
      </c>
      <c r="P3">
        <f>O3*Inflation!$C$14</f>
        <v>14168.749583279314</v>
      </c>
      <c r="Q3">
        <f>P3*Inflation!$C$15</f>
        <v>14452.124574944901</v>
      </c>
      <c r="R3">
        <f>Q3*Inflation!$C$16</f>
        <v>14741.167066443799</v>
      </c>
      <c r="S3">
        <f>R3*Inflation!$C$17</f>
        <v>15035.990407772675</v>
      </c>
      <c r="T3">
        <f>S3*Inflation!$C$18</f>
        <v>15336.710215928129</v>
      </c>
      <c r="U3">
        <f>T3*Inflation!$C$19</f>
        <v>15643.444420246693</v>
      </c>
      <c r="V3">
        <f>U3*Inflation!$C$20</f>
        <v>15956.313308651626</v>
      </c>
      <c r="W3">
        <f>V3*Inflation!$C$21</f>
        <v>16275.439574824659</v>
      </c>
      <c r="X3">
        <f>W3*Inflation!$C$2</f>
        <v>16421.918530998078</v>
      </c>
      <c r="Y3">
        <f>X3*Inflation!$C$23</f>
        <v>16750.356901618041</v>
      </c>
      <c r="Z3">
        <f>Y3*Inflation!$C$24</f>
        <v>17085.364039650402</v>
      </c>
      <c r="AA3">
        <f>Z3*Inflation!$C$2</f>
        <v>17239.132316007253</v>
      </c>
      <c r="AB3">
        <f>AA3*Inflation!$C$26</f>
        <v>17583.914962327399</v>
      </c>
      <c r="AC3">
        <f>AB3*Inflation!$C$27</f>
        <v>17935.593261573948</v>
      </c>
      <c r="AD3">
        <f>AC3*Inflation!$C$28</f>
        <v>18294.305126805426</v>
      </c>
      <c r="AE3">
        <f>AD3*Inflation!$C$29</f>
        <v>18660.191229341533</v>
      </c>
      <c r="AF3">
        <f>AE3*Inflation!$C$30</f>
        <v>19033.395053928365</v>
      </c>
      <c r="AG3">
        <f>AF3*Inflation!$C$31</f>
        <v>19414.062955006932</v>
      </c>
      <c r="AH3">
        <f>AG3*Inflation!$C$32</f>
        <v>19802.34421410707</v>
      </c>
      <c r="AI3">
        <f>AH3*Inflation!$C$33</f>
        <v>20198.391098389213</v>
      </c>
      <c r="AJ3">
        <f>AI3*Inflation!$C$34</f>
        <v>20602.358920356997</v>
      </c>
      <c r="AK3">
        <f>AJ3*Inflation!$C$35</f>
        <v>21014.406098764139</v>
      </c>
      <c r="AL3">
        <f>AK3*Inflation!$C$36</f>
        <v>21434.69422073942</v>
      </c>
      <c r="AM3">
        <f>AL3*Inflation!$C$37</f>
        <v>21863.388105154208</v>
      </c>
      <c r="AN3">
        <f>AM3*Inflation!$C$38</f>
        <v>22300.655867257294</v>
      </c>
      <c r="AO3">
        <f>AN3*Inflation!$C$39</f>
        <v>22746.668984602438</v>
      </c>
      <c r="AP3">
        <f>AO3*Inflation!$C$40</f>
        <v>23201.602364294489</v>
      </c>
      <c r="AQ3">
        <f>AP3*Inflation!$C$41</f>
        <v>23665.63441158038</v>
      </c>
      <c r="AR3">
        <f>AQ3*Inflation!$C$42</f>
        <v>24138.947099811987</v>
      </c>
      <c r="AS3">
        <f>AR3*Inflation!$C$43</f>
        <v>24621.726041808226</v>
      </c>
      <c r="AT3">
        <f>AS3*Inflation!$C$44</f>
        <v>25114.160562644392</v>
      </c>
      <c r="AU3">
        <f>AT3*Inflation!$C$45</f>
        <v>25616.443773897281</v>
      </c>
      <c r="AV3">
        <f>AU3*Inflation!$C$46</f>
        <v>26128.772649375227</v>
      </c>
      <c r="AW3">
        <f>AV3*Inflation!$C$47</f>
        <v>26651.348102362732</v>
      </c>
      <c r="AX3">
        <f>AW3*Inflation!$C$48</f>
        <v>27184.375064409985</v>
      </c>
      <c r="AY3">
        <f>AX3*Inflation!$C$49</f>
        <v>27728.062565698187</v>
      </c>
      <c r="AZ3">
        <f>AY3*Inflation!$C$50</f>
        <v>28282.623817012151</v>
      </c>
      <c r="BA3">
        <f>AZ3*Inflation!$C$51</f>
        <v>28848.276293352395</v>
      </c>
      <c r="BB3">
        <f>BA3*Inflation!$C$52</f>
        <v>29425.241819219445</v>
      </c>
    </row>
    <row r="4" spans="1:54">
      <c r="A4" s="22" t="s">
        <v>177</v>
      </c>
      <c r="B4">
        <f>Setup!E39</f>
        <v>11550</v>
      </c>
      <c r="D4" s="39">
        <f t="shared" si="0"/>
        <v>11550</v>
      </c>
      <c r="E4">
        <f>D4*Inflation!$C$3</f>
        <v>11993.52</v>
      </c>
      <c r="F4">
        <f>E4*Inflation!$C$4</f>
        <v>12233.3904</v>
      </c>
      <c r="G4">
        <f>F4*Inflation!$C$5</f>
        <v>12478.058208</v>
      </c>
      <c r="H4">
        <f>G4*Inflation!$C$6</f>
        <v>12727.619372160001</v>
      </c>
      <c r="I4">
        <f>H4*Inflation!$C$7</f>
        <v>12982.171759603201</v>
      </c>
      <c r="J4">
        <f>I4*Inflation!$C$8</f>
        <v>13241.815194795265</v>
      </c>
      <c r="K4">
        <f>J4*Inflation!$C$9</f>
        <v>13506.65149869117</v>
      </c>
      <c r="L4">
        <f>K4*Inflation!$C$10</f>
        <v>13776.784528664994</v>
      </c>
      <c r="M4">
        <f>L4*Inflation!$C$11</f>
        <v>14052.320219238294</v>
      </c>
      <c r="N4">
        <f>M4*Inflation!$C$12</f>
        <v>14333.36662362306</v>
      </c>
      <c r="O4">
        <f>N4*Inflation!$C$13</f>
        <v>14620.033956095522</v>
      </c>
      <c r="P4">
        <f>O4*Inflation!$C$14</f>
        <v>14912.434635217433</v>
      </c>
      <c r="Q4">
        <f>P4*Inflation!$C$15</f>
        <v>15210.683327921781</v>
      </c>
      <c r="R4">
        <f>Q4*Inflation!$C$16</f>
        <v>15514.896994480217</v>
      </c>
      <c r="S4">
        <f>R4*Inflation!$C$17</f>
        <v>15825.194934369822</v>
      </c>
      <c r="T4">
        <f>S4*Inflation!$C$18</f>
        <v>16141.698833057219</v>
      </c>
      <c r="U4">
        <f>T4*Inflation!$C$19</f>
        <v>16464.532809718363</v>
      </c>
      <c r="V4">
        <f>U4*Inflation!$C$20</f>
        <v>16793.82346591273</v>
      </c>
      <c r="W4">
        <f>V4*Inflation!$C$21</f>
        <v>17129.699935230987</v>
      </c>
      <c r="X4">
        <f>W4*Inflation!$C$2</f>
        <v>17283.867234648063</v>
      </c>
      <c r="Y4">
        <f>X4*Inflation!$C$23</f>
        <v>17629.544579341025</v>
      </c>
      <c r="Z4">
        <f>Y4*Inflation!$C$24</f>
        <v>17982.135470927846</v>
      </c>
      <c r="AA4">
        <f>Z4*Inflation!$C$2</f>
        <v>18143.974690166193</v>
      </c>
      <c r="AB4">
        <f>AA4*Inflation!$C$26</f>
        <v>18506.854183969517</v>
      </c>
      <c r="AC4">
        <f>AB4*Inflation!$C$27</f>
        <v>18876.991267648908</v>
      </c>
      <c r="AD4">
        <f>AC4*Inflation!$C$28</f>
        <v>19254.531093001886</v>
      </c>
      <c r="AE4">
        <f>AD4*Inflation!$C$29</f>
        <v>19639.621714861925</v>
      </c>
      <c r="AF4">
        <f>AE4*Inflation!$C$30</f>
        <v>20032.414149159165</v>
      </c>
      <c r="AG4">
        <f>AF4*Inflation!$C$31</f>
        <v>20433.062432142349</v>
      </c>
      <c r="AH4">
        <f>AG4*Inflation!$C$32</f>
        <v>20841.723680785195</v>
      </c>
      <c r="AI4">
        <f>AH4*Inflation!$C$33</f>
        <v>21258.5581544009</v>
      </c>
      <c r="AJ4">
        <f>AI4*Inflation!$C$34</f>
        <v>21683.72931748892</v>
      </c>
      <c r="AK4">
        <f>AJ4*Inflation!$C$35</f>
        <v>22117.403903838698</v>
      </c>
      <c r="AL4">
        <f>AK4*Inflation!$C$36</f>
        <v>22559.751981915473</v>
      </c>
      <c r="AM4">
        <f>AL4*Inflation!$C$37</f>
        <v>23010.947021553784</v>
      </c>
      <c r="AN4">
        <f>AM4*Inflation!$C$38</f>
        <v>23471.165961984861</v>
      </c>
      <c r="AO4">
        <f>AN4*Inflation!$C$39</f>
        <v>23940.589281224558</v>
      </c>
      <c r="AP4">
        <f>AO4*Inflation!$C$40</f>
        <v>24419.401066849048</v>
      </c>
      <c r="AQ4">
        <f>AP4*Inflation!$C$41</f>
        <v>24907.789088186029</v>
      </c>
      <c r="AR4">
        <f>AQ4*Inflation!$C$42</f>
        <v>25405.944869949752</v>
      </c>
      <c r="AS4">
        <f>AR4*Inflation!$C$43</f>
        <v>25914.063767348747</v>
      </c>
      <c r="AT4">
        <f>AS4*Inflation!$C$44</f>
        <v>26432.345042695724</v>
      </c>
      <c r="AU4">
        <f>AT4*Inflation!$C$45</f>
        <v>26960.991943549638</v>
      </c>
      <c r="AV4">
        <f>AU4*Inflation!$C$46</f>
        <v>27500.211782420633</v>
      </c>
      <c r="AW4">
        <f>AV4*Inflation!$C$47</f>
        <v>28050.216018069044</v>
      </c>
      <c r="AX4">
        <f>AW4*Inflation!$C$48</f>
        <v>28611.220338430427</v>
      </c>
      <c r="AY4">
        <f>AX4*Inflation!$C$49</f>
        <v>29183.444745199035</v>
      </c>
      <c r="AZ4">
        <f>AY4*Inflation!$C$50</f>
        <v>29767.113640103016</v>
      </c>
      <c r="BA4">
        <f>AZ4*Inflation!$C$51</f>
        <v>30362.455912905076</v>
      </c>
      <c r="BB4">
        <f>BA4*Inflation!$C$52</f>
        <v>30969.705031163179</v>
      </c>
    </row>
    <row r="5" spans="1:54">
      <c r="A5" s="22" t="s">
        <v>29</v>
      </c>
      <c r="B5">
        <f>Setup!F39</f>
        <v>9834</v>
      </c>
      <c r="D5" s="39">
        <f t="shared" si="0"/>
        <v>9834</v>
      </c>
      <c r="E5">
        <f>D5*Inflation!$C$3</f>
        <v>10211.625599999999</v>
      </c>
      <c r="F5">
        <f>E5*Inflation!$C$4</f>
        <v>10415.858112</v>
      </c>
      <c r="G5">
        <f>F5*Inflation!$C$5</f>
        <v>10624.17527424</v>
      </c>
      <c r="H5">
        <f>G5*Inflation!$C$6</f>
        <v>10836.658779724801</v>
      </c>
      <c r="I5">
        <f>H5*Inflation!$C$7</f>
        <v>11053.391955319297</v>
      </c>
      <c r="J5">
        <f>I5*Inflation!$C$8</f>
        <v>11274.459794425684</v>
      </c>
      <c r="K5">
        <f>J5*Inflation!$C$9</f>
        <v>11499.948990314198</v>
      </c>
      <c r="L5">
        <f>K5*Inflation!$C$10</f>
        <v>11729.947970120482</v>
      </c>
      <c r="M5">
        <f>L5*Inflation!$C$11</f>
        <v>11964.546929522892</v>
      </c>
      <c r="N5">
        <f>M5*Inflation!$C$12</f>
        <v>12203.837868113351</v>
      </c>
      <c r="O5">
        <f>N5*Inflation!$C$13</f>
        <v>12447.914625475618</v>
      </c>
      <c r="P5">
        <f>O5*Inflation!$C$14</f>
        <v>12696.872917985131</v>
      </c>
      <c r="Q5">
        <f>P5*Inflation!$C$15</f>
        <v>12950.810376344834</v>
      </c>
      <c r="R5">
        <f>Q5*Inflation!$C$16</f>
        <v>13209.826583871731</v>
      </c>
      <c r="S5">
        <f>R5*Inflation!$C$17</f>
        <v>13474.023115549166</v>
      </c>
      <c r="T5">
        <f>S5*Inflation!$C$18</f>
        <v>13743.503577860149</v>
      </c>
      <c r="U5">
        <f>T5*Inflation!$C$19</f>
        <v>14018.373649417352</v>
      </c>
      <c r="V5">
        <f>U5*Inflation!$C$20</f>
        <v>14298.7411224057</v>
      </c>
      <c r="W5">
        <f>V5*Inflation!$C$21</f>
        <v>14584.715944853813</v>
      </c>
      <c r="X5">
        <f>W5*Inflation!$C$2</f>
        <v>14715.978388357496</v>
      </c>
      <c r="Y5">
        <f>X5*Inflation!$C$23</f>
        <v>15010.297956124647</v>
      </c>
      <c r="Z5">
        <f>Y5*Inflation!$C$24</f>
        <v>15310.50391524714</v>
      </c>
      <c r="AA5">
        <f>Z5*Inflation!$C$2</f>
        <v>15448.298450484363</v>
      </c>
      <c r="AB5">
        <f>AA5*Inflation!$C$26</f>
        <v>15757.264419494049</v>
      </c>
      <c r="AC5">
        <f>AB5*Inflation!$C$27</f>
        <v>16072.409707883931</v>
      </c>
      <c r="AD5">
        <f>AC5*Inflation!$C$28</f>
        <v>16393.857902041611</v>
      </c>
      <c r="AE5">
        <f>AD5*Inflation!$C$29</f>
        <v>16721.735060082443</v>
      </c>
      <c r="AF5">
        <f>AE5*Inflation!$C$30</f>
        <v>17056.169761284091</v>
      </c>
      <c r="AG5">
        <f>AF5*Inflation!$C$31</f>
        <v>17397.293156509772</v>
      </c>
      <c r="AH5">
        <f>AG5*Inflation!$C$32</f>
        <v>17745.239019639968</v>
      </c>
      <c r="AI5">
        <f>AH5*Inflation!$C$33</f>
        <v>18100.143800032769</v>
      </c>
      <c r="AJ5">
        <f>AI5*Inflation!$C$34</f>
        <v>18462.146676033426</v>
      </c>
      <c r="AK5">
        <f>AJ5*Inflation!$C$35</f>
        <v>18831.389609554095</v>
      </c>
      <c r="AL5">
        <f>AK5*Inflation!$C$36</f>
        <v>19208.017401745175</v>
      </c>
      <c r="AM5">
        <f>AL5*Inflation!$C$37</f>
        <v>19592.177749780079</v>
      </c>
      <c r="AN5">
        <f>AM5*Inflation!$C$38</f>
        <v>19984.021304775681</v>
      </c>
      <c r="AO5">
        <f>AN5*Inflation!$C$39</f>
        <v>20383.701730871195</v>
      </c>
      <c r="AP5">
        <f>AO5*Inflation!$C$40</f>
        <v>20791.375765488618</v>
      </c>
      <c r="AQ5">
        <f>AP5*Inflation!$C$41</f>
        <v>21207.203280798389</v>
      </c>
      <c r="AR5">
        <f>AQ5*Inflation!$C$42</f>
        <v>21631.347346414357</v>
      </c>
      <c r="AS5">
        <f>AR5*Inflation!$C$43</f>
        <v>22063.974293342646</v>
      </c>
      <c r="AT5">
        <f>AS5*Inflation!$C$44</f>
        <v>22505.253779209499</v>
      </c>
      <c r="AU5">
        <f>AT5*Inflation!$C$45</f>
        <v>22955.358854793689</v>
      </c>
      <c r="AV5">
        <f>AU5*Inflation!$C$46</f>
        <v>23414.466031889562</v>
      </c>
      <c r="AW5">
        <f>AV5*Inflation!$C$47</f>
        <v>23882.755352527354</v>
      </c>
      <c r="AX5">
        <f>AW5*Inflation!$C$48</f>
        <v>24360.410459577903</v>
      </c>
      <c r="AY5">
        <f>AX5*Inflation!$C$49</f>
        <v>24847.618668769461</v>
      </c>
      <c r="AZ5">
        <f>AY5*Inflation!$C$50</f>
        <v>25344.571042144849</v>
      </c>
      <c r="BA5">
        <f>AZ5*Inflation!$C$51</f>
        <v>25851.462462987747</v>
      </c>
      <c r="BB5">
        <f>BA5*Inflation!$C$52</f>
        <v>26368.491712247502</v>
      </c>
    </row>
    <row r="6" spans="1:54">
      <c r="A6" s="22" t="s">
        <v>178</v>
      </c>
      <c r="B6">
        <f>Setup!G39</f>
        <v>9594</v>
      </c>
      <c r="D6" s="39">
        <f t="shared" si="0"/>
        <v>9594</v>
      </c>
      <c r="E6">
        <f>D6*Inflation!$C$3</f>
        <v>9962.409599999999</v>
      </c>
      <c r="F6">
        <f>E6*Inflation!$C$4</f>
        <v>10161.657792</v>
      </c>
      <c r="G6">
        <f>F6*Inflation!$C$5</f>
        <v>10364.89094784</v>
      </c>
      <c r="H6">
        <f>G6*Inflation!$C$6</f>
        <v>10572.1887667968</v>
      </c>
      <c r="I6">
        <f>H6*Inflation!$C$7</f>
        <v>10783.632542132736</v>
      </c>
      <c r="J6">
        <f>I6*Inflation!$C$8</f>
        <v>10999.305192975391</v>
      </c>
      <c r="K6">
        <f>J6*Inflation!$C$9</f>
        <v>11219.291296834899</v>
      </c>
      <c r="L6">
        <f>K6*Inflation!$C$10</f>
        <v>11443.677122771598</v>
      </c>
      <c r="M6">
        <f>L6*Inflation!$C$11</f>
        <v>11672.550665227031</v>
      </c>
      <c r="N6">
        <f>M6*Inflation!$C$12</f>
        <v>11906.001678531571</v>
      </c>
      <c r="O6">
        <f>N6*Inflation!$C$13</f>
        <v>12144.121712102202</v>
      </c>
      <c r="P6">
        <f>O6*Inflation!$C$14</f>
        <v>12387.004146344247</v>
      </c>
      <c r="Q6">
        <f>P6*Inflation!$C$15</f>
        <v>12634.744229271131</v>
      </c>
      <c r="R6">
        <f>Q6*Inflation!$C$16</f>
        <v>12887.439113856553</v>
      </c>
      <c r="S6">
        <f>R6*Inflation!$C$17</f>
        <v>13145.187896133684</v>
      </c>
      <c r="T6">
        <f>S6*Inflation!$C$18</f>
        <v>13408.091654056358</v>
      </c>
      <c r="U6">
        <f>T6*Inflation!$C$19</f>
        <v>13676.253487137485</v>
      </c>
      <c r="V6">
        <f>U6*Inflation!$C$20</f>
        <v>13949.778556880234</v>
      </c>
      <c r="W6">
        <f>V6*Inflation!$C$21</f>
        <v>14228.774128017838</v>
      </c>
      <c r="X6">
        <f>W6*Inflation!$C$2</f>
        <v>14356.833095169997</v>
      </c>
      <c r="Y6">
        <f>X6*Inflation!$C$23</f>
        <v>14643.969757073397</v>
      </c>
      <c r="Z6">
        <f>Y6*Inflation!$C$24</f>
        <v>14936.849152214865</v>
      </c>
      <c r="AA6">
        <f>Z6*Inflation!$C$2</f>
        <v>15071.280794584798</v>
      </c>
      <c r="AB6">
        <f>AA6*Inflation!$C$26</f>
        <v>15372.706410476494</v>
      </c>
      <c r="AC6">
        <f>AB6*Inflation!$C$27</f>
        <v>15680.160538686025</v>
      </c>
      <c r="AD6">
        <f>AC6*Inflation!$C$28</f>
        <v>15993.763749459746</v>
      </c>
      <c r="AE6">
        <f>AD6*Inflation!$C$29</f>
        <v>16313.639024448941</v>
      </c>
      <c r="AF6">
        <f>AE6*Inflation!$C$30</f>
        <v>16639.911804937921</v>
      </c>
      <c r="AG6">
        <f>AF6*Inflation!$C$31</f>
        <v>16972.71004103668</v>
      </c>
      <c r="AH6">
        <f>AG6*Inflation!$C$32</f>
        <v>17312.164241857416</v>
      </c>
      <c r="AI6">
        <f>AH6*Inflation!$C$33</f>
        <v>17658.407526694566</v>
      </c>
      <c r="AJ6">
        <f>AI6*Inflation!$C$34</f>
        <v>18011.575677228459</v>
      </c>
      <c r="AK6">
        <f>AJ6*Inflation!$C$35</f>
        <v>18371.807190773026</v>
      </c>
      <c r="AL6">
        <f>AK6*Inflation!$C$36</f>
        <v>18739.243334588486</v>
      </c>
      <c r="AM6">
        <f>AL6*Inflation!$C$37</f>
        <v>19114.028201280256</v>
      </c>
      <c r="AN6">
        <f>AM6*Inflation!$C$38</f>
        <v>19496.308765305861</v>
      </c>
      <c r="AO6">
        <f>AN6*Inflation!$C$39</f>
        <v>19886.234940611979</v>
      </c>
      <c r="AP6">
        <f>AO6*Inflation!$C$40</f>
        <v>20283.959639424218</v>
      </c>
      <c r="AQ6">
        <f>AP6*Inflation!$C$41</f>
        <v>20689.638832212702</v>
      </c>
      <c r="AR6">
        <f>AQ6*Inflation!$C$42</f>
        <v>21103.431608856958</v>
      </c>
      <c r="AS6">
        <f>AR6*Inflation!$C$43</f>
        <v>21525.500241034097</v>
      </c>
      <c r="AT6">
        <f>AS6*Inflation!$C$44</f>
        <v>21956.010245854781</v>
      </c>
      <c r="AU6">
        <f>AT6*Inflation!$C$45</f>
        <v>22395.130450771878</v>
      </c>
      <c r="AV6">
        <f>AU6*Inflation!$C$46</f>
        <v>22843.033059787314</v>
      </c>
      <c r="AW6">
        <f>AV6*Inflation!$C$47</f>
        <v>23299.893720983062</v>
      </c>
      <c r="AX6">
        <f>AW6*Inflation!$C$48</f>
        <v>23765.891595402725</v>
      </c>
      <c r="AY6">
        <f>AX6*Inflation!$C$49</f>
        <v>24241.20942731078</v>
      </c>
      <c r="AZ6">
        <f>AY6*Inflation!$C$50</f>
        <v>24726.033615856995</v>
      </c>
      <c r="BA6">
        <f>AZ6*Inflation!$C$51</f>
        <v>25220.554288174135</v>
      </c>
      <c r="BB6">
        <f>BA6*Inflation!$C$52</f>
        <v>25724.965373937619</v>
      </c>
    </row>
    <row r="7" spans="1:54">
      <c r="A7" s="22" t="s">
        <v>179</v>
      </c>
      <c r="B7">
        <f>Setup!H39</f>
        <v>9918</v>
      </c>
      <c r="D7" s="39">
        <f t="shared" si="0"/>
        <v>9918</v>
      </c>
      <c r="E7">
        <f>D7*Inflation!$C$3</f>
        <v>10298.851199999999</v>
      </c>
      <c r="F7">
        <f>E7*Inflation!$C$4</f>
        <v>10504.828223999999</v>
      </c>
      <c r="G7">
        <f>F7*Inflation!$C$5</f>
        <v>10714.924788479999</v>
      </c>
      <c r="H7">
        <f>G7*Inflation!$C$6</f>
        <v>10929.2232842496</v>
      </c>
      <c r="I7">
        <f>H7*Inflation!$C$7</f>
        <v>11147.807749934591</v>
      </c>
      <c r="J7">
        <f>I7*Inflation!$C$8</f>
        <v>11370.763904933283</v>
      </c>
      <c r="K7">
        <f>J7*Inflation!$C$9</f>
        <v>11598.179183031949</v>
      </c>
      <c r="L7">
        <f>K7*Inflation!$C$10</f>
        <v>11830.142766692588</v>
      </c>
      <c r="M7">
        <f>L7*Inflation!$C$11</f>
        <v>12066.745622026441</v>
      </c>
      <c r="N7">
        <f>M7*Inflation!$C$12</f>
        <v>12308.08053446697</v>
      </c>
      <c r="O7">
        <f>N7*Inflation!$C$13</f>
        <v>12554.24214515631</v>
      </c>
      <c r="P7">
        <f>O7*Inflation!$C$14</f>
        <v>12805.326988059436</v>
      </c>
      <c r="Q7">
        <f>P7*Inflation!$C$15</f>
        <v>13061.433527820625</v>
      </c>
      <c r="R7">
        <f>Q7*Inflation!$C$16</f>
        <v>13322.662198377038</v>
      </c>
      <c r="S7">
        <f>R7*Inflation!$C$17</f>
        <v>13589.115442344579</v>
      </c>
      <c r="T7">
        <f>S7*Inflation!$C$18</f>
        <v>13860.897751191471</v>
      </c>
      <c r="U7">
        <f>T7*Inflation!$C$19</f>
        <v>14138.1157062153</v>
      </c>
      <c r="V7">
        <f>U7*Inflation!$C$20</f>
        <v>14420.878020339605</v>
      </c>
      <c r="W7">
        <f>V7*Inflation!$C$21</f>
        <v>14709.295580746399</v>
      </c>
      <c r="X7">
        <f>W7*Inflation!$C$2</f>
        <v>14841.679240973115</v>
      </c>
      <c r="Y7">
        <f>X7*Inflation!$C$23</f>
        <v>15138.512825792577</v>
      </c>
      <c r="Z7">
        <f>Y7*Inflation!$C$24</f>
        <v>15441.28308230843</v>
      </c>
      <c r="AA7">
        <f>Z7*Inflation!$C$2</f>
        <v>15580.254630049203</v>
      </c>
      <c r="AB7">
        <f>AA7*Inflation!$C$26</f>
        <v>15891.859722650188</v>
      </c>
      <c r="AC7">
        <f>AB7*Inflation!$C$27</f>
        <v>16209.696917103192</v>
      </c>
      <c r="AD7">
        <f>AC7*Inflation!$C$28</f>
        <v>16533.890855445257</v>
      </c>
      <c r="AE7">
        <f>AD7*Inflation!$C$29</f>
        <v>16864.568672554164</v>
      </c>
      <c r="AF7">
        <f>AE7*Inflation!$C$30</f>
        <v>17201.860046005248</v>
      </c>
      <c r="AG7">
        <f>AF7*Inflation!$C$31</f>
        <v>17545.897246925353</v>
      </c>
      <c r="AH7">
        <f>AG7*Inflation!$C$32</f>
        <v>17896.815191863861</v>
      </c>
      <c r="AI7">
        <f>AH7*Inflation!$C$33</f>
        <v>18254.751495701137</v>
      </c>
      <c r="AJ7">
        <f>AI7*Inflation!$C$34</f>
        <v>18619.846525615161</v>
      </c>
      <c r="AK7">
        <f>AJ7*Inflation!$C$35</f>
        <v>18992.243456127464</v>
      </c>
      <c r="AL7">
        <f>AK7*Inflation!$C$36</f>
        <v>19372.088325250013</v>
      </c>
      <c r="AM7">
        <f>AL7*Inflation!$C$37</f>
        <v>19759.530091755016</v>
      </c>
      <c r="AN7">
        <f>AM7*Inflation!$C$38</f>
        <v>20154.720693590116</v>
      </c>
      <c r="AO7">
        <f>AN7*Inflation!$C$39</f>
        <v>20557.81510746192</v>
      </c>
      <c r="AP7">
        <f>AO7*Inflation!$C$40</f>
        <v>20968.97140961116</v>
      </c>
      <c r="AQ7">
        <f>AP7*Inflation!$C$41</f>
        <v>21388.350837803384</v>
      </c>
      <c r="AR7">
        <f>AQ7*Inflation!$C$42</f>
        <v>21816.117854559452</v>
      </c>
      <c r="AS7">
        <f>AR7*Inflation!$C$43</f>
        <v>22252.440211650643</v>
      </c>
      <c r="AT7">
        <f>AS7*Inflation!$C$44</f>
        <v>22697.489015883657</v>
      </c>
      <c r="AU7">
        <f>AT7*Inflation!$C$45</f>
        <v>23151.438796201332</v>
      </c>
      <c r="AV7">
        <f>AU7*Inflation!$C$46</f>
        <v>23614.467572125359</v>
      </c>
      <c r="AW7">
        <f>AV7*Inflation!$C$47</f>
        <v>24086.756923567867</v>
      </c>
      <c r="AX7">
        <f>AW7*Inflation!$C$48</f>
        <v>24568.492062039226</v>
      </c>
      <c r="AY7">
        <f>AX7*Inflation!$C$49</f>
        <v>25059.861903280012</v>
      </c>
      <c r="AZ7">
        <f>AY7*Inflation!$C$50</f>
        <v>25561.059141345613</v>
      </c>
      <c r="BA7">
        <f>AZ7*Inflation!$C$51</f>
        <v>26072.280324172527</v>
      </c>
      <c r="BB7">
        <f>BA7*Inflation!$C$52</f>
        <v>26593.725930655979</v>
      </c>
    </row>
    <row r="9" spans="1:54">
      <c r="B9" s="20" t="s">
        <v>180</v>
      </c>
      <c r="C9" s="4" t="s">
        <v>181</v>
      </c>
      <c r="D9">
        <v>2020</v>
      </c>
      <c r="E9">
        <v>2021</v>
      </c>
      <c r="F9">
        <v>2022</v>
      </c>
      <c r="G9">
        <v>2023</v>
      </c>
      <c r="H9">
        <v>2024</v>
      </c>
      <c r="I9">
        <v>2025</v>
      </c>
      <c r="J9">
        <v>2026</v>
      </c>
      <c r="K9">
        <v>2027</v>
      </c>
      <c r="L9">
        <v>2028</v>
      </c>
      <c r="M9">
        <v>2029</v>
      </c>
      <c r="N9">
        <v>2030</v>
      </c>
      <c r="O9">
        <v>2031</v>
      </c>
      <c r="P9">
        <v>2032</v>
      </c>
      <c r="Q9">
        <v>2033</v>
      </c>
      <c r="R9">
        <v>2034</v>
      </c>
      <c r="S9">
        <v>2035</v>
      </c>
      <c r="T9">
        <v>2036</v>
      </c>
      <c r="U9">
        <v>2037</v>
      </c>
      <c r="V9">
        <v>2038</v>
      </c>
      <c r="W9">
        <v>2039</v>
      </c>
      <c r="X9">
        <v>2040</v>
      </c>
      <c r="Y9">
        <v>2041</v>
      </c>
      <c r="Z9">
        <v>2042</v>
      </c>
      <c r="AA9">
        <v>2043</v>
      </c>
      <c r="AB9">
        <v>2044</v>
      </c>
      <c r="AC9">
        <v>2045</v>
      </c>
      <c r="AD9">
        <v>2046</v>
      </c>
      <c r="AE9">
        <v>2047</v>
      </c>
      <c r="AF9">
        <v>2048</v>
      </c>
      <c r="AG9">
        <v>2049</v>
      </c>
      <c r="AH9">
        <v>2050</v>
      </c>
      <c r="AI9">
        <v>2051</v>
      </c>
      <c r="AJ9">
        <v>2052</v>
      </c>
      <c r="AK9">
        <v>2053</v>
      </c>
      <c r="AL9">
        <v>2054</v>
      </c>
      <c r="AM9">
        <v>2055</v>
      </c>
      <c r="AN9">
        <v>2056</v>
      </c>
      <c r="AO9">
        <v>2057</v>
      </c>
      <c r="AP9">
        <v>2058</v>
      </c>
      <c r="AQ9">
        <v>2059</v>
      </c>
      <c r="AR9">
        <v>2060</v>
      </c>
      <c r="AS9">
        <v>2061</v>
      </c>
      <c r="AT9">
        <v>2062</v>
      </c>
      <c r="AU9">
        <v>2063</v>
      </c>
      <c r="AV9">
        <v>2064</v>
      </c>
      <c r="AW9">
        <v>2065</v>
      </c>
      <c r="AX9">
        <v>2066</v>
      </c>
      <c r="AY9">
        <v>2067</v>
      </c>
      <c r="AZ9">
        <v>2068</v>
      </c>
      <c r="BA9">
        <v>2069</v>
      </c>
      <c r="BB9">
        <v>2070</v>
      </c>
    </row>
    <row r="10" spans="1:54">
      <c r="A10" s="22" t="s">
        <v>176</v>
      </c>
      <c r="B10" s="69"/>
      <c r="C10" s="69"/>
      <c r="D10" s="146">
        <f>INDEX('New population'!$BH$4:$BM$54, MATCH(D$9, 'New population'!$A$4:$A$54, 0), MATCH($A10,'New population'!$BH$2:$BM$2,0))</f>
        <v>6560.5284106720101</v>
      </c>
      <c r="E10" s="146">
        <f>INDEX('New population'!$BH$4:$BM$54, MATCH(E$9, 'New population'!$A$4:$A$54, 0), MATCH($A10,'New population'!$BH$2:$BM$2,0))</f>
        <v>7462.3935365946099</v>
      </c>
      <c r="F10" s="146">
        <f>INDEX('New population'!$BH$4:$BM$54, MATCH(F$9, 'New population'!$A$4:$A$54, 0), MATCH($A10,'New population'!$BH$2:$BM$2,0))</f>
        <v>7596.4681104079118</v>
      </c>
      <c r="G10" s="146">
        <f>INDEX('New population'!$BH$4:$BM$54, MATCH(G$9, 'New population'!$A$4:$A$54, 0), MATCH($A10,'New population'!$BH$2:$BM$2,0))</f>
        <v>7592.588016535924</v>
      </c>
      <c r="H10" s="146">
        <f>INDEX('New population'!$BH$4:$BM$54, MATCH(H$9, 'New population'!$A$4:$A$54, 0), MATCH($A10,'New population'!$BH$2:$BM$2,0))</f>
        <v>7588.7590064980523</v>
      </c>
      <c r="I10" s="146">
        <f>INDEX('New population'!$BH$4:$BM$54, MATCH(I$9, 'New population'!$A$4:$A$54, 0), MATCH($A10,'New population'!$BH$2:$BM$2,0))</f>
        <v>7584.9803150945027</v>
      </c>
      <c r="J10" s="146">
        <f>INDEX('New population'!$BH$4:$BM$54, MATCH(J$9, 'New population'!$A$4:$A$54, 0), MATCH($A10,'New population'!$BH$2:$BM$2,0))</f>
        <v>7581.2511883661391</v>
      </c>
      <c r="K10" s="146">
        <f>INDEX('New population'!$BH$4:$BM$54, MATCH(K$9, 'New population'!$A$4:$A$54, 0), MATCH($A10,'New population'!$BH$2:$BM$2,0))</f>
        <v>7580.2539403871233</v>
      </c>
      <c r="L10" s="146">
        <f>INDEX('New population'!$BH$4:$BM$54, MATCH(L$9, 'New population'!$A$4:$A$54, 0), MATCH($A10,'New population'!$BH$2:$BM$2,0))</f>
        <v>7579.2581139883687</v>
      </c>
      <c r="M10" s="146">
        <f>INDEX('New population'!$BH$4:$BM$54, MATCH(M$9, 'New population'!$A$4:$A$54, 0), MATCH($A10,'New population'!$BH$2:$BM$2,0))</f>
        <v>7578.2636901907035</v>
      </c>
      <c r="N10" s="146">
        <f>INDEX('New population'!$BH$4:$BM$54, MATCH(N$9, 'New population'!$A$4:$A$54, 0), MATCH($A10,'New population'!$BH$2:$BM$2,0))</f>
        <v>7577.2706503533809</v>
      </c>
      <c r="O10" s="146">
        <f>INDEX('New population'!$BH$4:$BM$54, MATCH(O$9, 'New population'!$A$4:$A$54, 0), MATCH($A10,'New population'!$BH$2:$BM$2,0))</f>
        <v>7576.2789761698878</v>
      </c>
      <c r="P10" s="146">
        <f>INDEX('New population'!$BH$4:$BM$54, MATCH(P$9, 'New population'!$A$4:$A$54, 0), MATCH($A10,'New population'!$BH$2:$BM$2,0))</f>
        <v>7575.2886496638057</v>
      </c>
      <c r="Q10" s="146">
        <f>INDEX('New population'!$BH$4:$BM$54, MATCH(Q$9, 'New population'!$A$4:$A$54, 0), MATCH($A10,'New population'!$BH$2:$BM$2,0))</f>
        <v>7574.2996531847375</v>
      </c>
      <c r="R10" s="146">
        <f>INDEX('New population'!$BH$4:$BM$54, MATCH(R$9, 'New population'!$A$4:$A$54, 0), MATCH($A10,'New population'!$BH$2:$BM$2,0))</f>
        <v>7573.3119694042416</v>
      </c>
      <c r="S10" s="146">
        <f>INDEX('New population'!$BH$4:$BM$54, MATCH(S$9, 'New population'!$A$4:$A$54, 0), MATCH($A10,'New population'!$BH$2:$BM$2,0))</f>
        <v>7572.3255813118276</v>
      </c>
      <c r="T10" s="146">
        <f>INDEX('New population'!$BH$4:$BM$54, MATCH(T$9, 'New population'!$A$4:$A$54, 0), MATCH($A10,'New population'!$BH$2:$BM$2,0))</f>
        <v>7571.3404722109881</v>
      </c>
      <c r="U10" s="146">
        <f>INDEX('New population'!$BH$4:$BM$54, MATCH(U$9, 'New population'!$A$4:$A$54, 0), MATCH($A10,'New population'!$BH$2:$BM$2,0))</f>
        <v>7570.3566257152679</v>
      </c>
      <c r="V10" s="146">
        <f>INDEX('New population'!$BH$4:$BM$54, MATCH(V$9, 'New population'!$A$4:$A$54, 0), MATCH($A10,'New population'!$BH$2:$BM$2,0))</f>
        <v>7569.3740257443878</v>
      </c>
      <c r="W10" s="146">
        <f>INDEX('New population'!$BH$4:$BM$54, MATCH(W$9, 'New population'!$A$4:$A$54, 0), MATCH($A10,'New population'!$BH$2:$BM$2,0))</f>
        <v>7568.3926565203783</v>
      </c>
      <c r="X10" s="146">
        <f>INDEX('New population'!$BH$4:$BM$54, MATCH(X$9, 'New population'!$A$4:$A$54, 0), MATCH($A10,'New population'!$BH$2:$BM$2,0))</f>
        <v>7567.4125025637859</v>
      </c>
      <c r="Y10" s="146">
        <f>INDEX('New population'!$BH$4:$BM$54, MATCH(Y$9, 'New population'!$A$4:$A$54, 0), MATCH($A10,'New population'!$BH$2:$BM$2,0))</f>
        <v>7566.4335486898972</v>
      </c>
      <c r="Z10" s="146">
        <f>INDEX('New population'!$BH$4:$BM$54, MATCH(Z$9, 'New population'!$A$4:$A$54, 0), MATCH($A10,'New population'!$BH$2:$BM$2,0))</f>
        <v>7565.4557800050088</v>
      </c>
      <c r="AA10" s="146">
        <f>INDEX('New population'!$BH$4:$BM$54, MATCH(AA$9, 'New population'!$A$4:$A$54, 0), MATCH($A10,'New population'!$BH$2:$BM$2,0))</f>
        <v>7564.4791819027378</v>
      </c>
      <c r="AB10" s="146">
        <f>INDEX('New population'!$BH$4:$BM$54, MATCH(AB$9, 'New population'!$A$4:$A$54, 0), MATCH($A10,'New population'!$BH$2:$BM$2,0))</f>
        <v>7563.5037400603696</v>
      </c>
      <c r="AC10" s="146">
        <f>INDEX('New population'!$BH$4:$BM$54, MATCH(AC$9, 'New population'!$A$4:$A$54, 0), MATCH($A10,'New population'!$BH$2:$BM$2,0))</f>
        <v>7562.5294404352262</v>
      </c>
      <c r="AD10" s="146">
        <f>INDEX('New population'!$BH$4:$BM$54, MATCH(AD$9, 'New population'!$A$4:$A$54, 0), MATCH($A10,'New population'!$BH$2:$BM$2,0))</f>
        <v>7561.5562692611093</v>
      </c>
      <c r="AE10" s="146">
        <f>INDEX('New population'!$BH$4:$BM$54, MATCH(AE$9, 'New population'!$A$4:$A$54, 0), MATCH($A10,'New population'!$BH$2:$BM$2,0))</f>
        <v>7560.5842130447418</v>
      </c>
      <c r="AF10" s="146">
        <f>INDEX('New population'!$BH$4:$BM$54, MATCH(AF$9, 'New population'!$A$4:$A$54, 0), MATCH($A10,'New population'!$BH$2:$BM$2,0))</f>
        <v>7559.6132585622636</v>
      </c>
      <c r="AG10" s="146">
        <f>INDEX('New population'!$BH$4:$BM$54, MATCH(AG$9, 'New population'!$A$4:$A$54, 0), MATCH($A10,'New population'!$BH$2:$BM$2,0))</f>
        <v>7558.6433928557726</v>
      </c>
      <c r="AH10" s="146">
        <f>INDEX('New population'!$BH$4:$BM$54, MATCH(AH$9, 'New population'!$A$4:$A$54, 0), MATCH($A10,'New population'!$BH$2:$BM$2,0))</f>
        <v>7557.6746032298752</v>
      </c>
      <c r="AI10" s="146">
        <f>INDEX('New population'!$BH$4:$BM$54, MATCH(AI$9, 'New population'!$A$4:$A$54, 0), MATCH($A10,'New population'!$BH$2:$BM$2,0))</f>
        <v>7556.7068772483035</v>
      </c>
      <c r="AJ10" s="146">
        <f>INDEX('New population'!$BH$4:$BM$54, MATCH(AJ$9, 'New population'!$A$4:$A$54, 0), MATCH($A10,'New population'!$BH$2:$BM$2,0))</f>
        <v>7555.7402027305434</v>
      </c>
      <c r="AK10" s="146">
        <f>INDEX('New population'!$BH$4:$BM$54, MATCH(AK$9, 'New population'!$A$4:$A$54, 0), MATCH($A10,'New population'!$BH$2:$BM$2,0))</f>
        <v>7554.7745677485109</v>
      </c>
      <c r="AL10" s="146">
        <f>INDEX('New population'!$BH$4:$BM$54, MATCH(AL$9, 'New population'!$A$4:$A$54, 0), MATCH($A10,'New population'!$BH$2:$BM$2,0))</f>
        <v>7553.8099606232545</v>
      </c>
      <c r="AM10" s="146">
        <f>INDEX('New population'!$BH$4:$BM$54, MATCH(AM$9, 'New population'!$A$4:$A$54, 0), MATCH($A10,'New population'!$BH$2:$BM$2,0))</f>
        <v>7552.8463699217027</v>
      </c>
      <c r="AN10" s="146">
        <f>INDEX('New population'!$BH$4:$BM$54, MATCH(AN$9, 'New population'!$A$4:$A$54, 0), MATCH($A10,'New population'!$BH$2:$BM$2,0))</f>
        <v>7551.8837844534364</v>
      </c>
      <c r="AO10" s="146">
        <f>INDEX('New population'!$BH$4:$BM$54, MATCH(AO$9, 'New population'!$A$4:$A$54, 0), MATCH($A10,'New population'!$BH$2:$BM$2,0))</f>
        <v>7550.9221932674955</v>
      </c>
      <c r="AP10" s="146">
        <f>INDEX('New population'!$BH$4:$BM$54, MATCH(AP$9, 'New population'!$A$4:$A$54, 0), MATCH($A10,'New population'!$BH$2:$BM$2,0))</f>
        <v>7549.9615856492264</v>
      </c>
      <c r="AQ10" s="146">
        <f>INDEX('New population'!$BH$4:$BM$54, MATCH(AQ$9, 'New population'!$A$4:$A$54, 0), MATCH($A10,'New population'!$BH$2:$BM$2,0))</f>
        <v>7549.0019511171513</v>
      </c>
      <c r="AR10" s="146">
        <f>INDEX('New population'!$BH$4:$BM$54, MATCH(AR$9, 'New population'!$A$4:$A$54, 0), MATCH($A10,'New population'!$BH$2:$BM$2,0))</f>
        <v>7548.0432794198832</v>
      </c>
      <c r="AS10" s="146">
        <f>INDEX('New population'!$BH$4:$BM$54, MATCH(AS$9, 'New population'!$A$4:$A$54, 0), MATCH($A10,'New population'!$BH$2:$BM$2,0))</f>
        <v>7547.085560533058</v>
      </c>
      <c r="AT10" s="146">
        <f>INDEX('New population'!$BH$4:$BM$54, MATCH(AT$9, 'New population'!$A$4:$A$54, 0), MATCH($A10,'New population'!$BH$2:$BM$2,0))</f>
        <v>7546.1287846563182</v>
      </c>
      <c r="AU10" s="146">
        <f>INDEX('New population'!$BH$4:$BM$54, MATCH(AU$9, 'New population'!$A$4:$A$54, 0), MATCH($A10,'New population'!$BH$2:$BM$2,0))</f>
        <v>7545.1729422103072</v>
      </c>
      <c r="AV10" s="146">
        <f>INDEX('New population'!$BH$4:$BM$54, MATCH(AV$9, 'New population'!$A$4:$A$54, 0), MATCH($A10,'New population'!$BH$2:$BM$2,0))</f>
        <v>7544.2180238337105</v>
      </c>
      <c r="AW10" s="146">
        <f>INDEX('New population'!$BH$4:$BM$54, MATCH(AW$9, 'New population'!$A$4:$A$54, 0), MATCH($A10,'New population'!$BH$2:$BM$2,0))</f>
        <v>7543.2640203803257</v>
      </c>
      <c r="AX10" s="146">
        <f>INDEX('New population'!$BH$4:$BM$54, MATCH(AX$9, 'New population'!$A$4:$A$54, 0), MATCH($A10,'New population'!$BH$2:$BM$2,0))</f>
        <v>7542.3109229161528</v>
      </c>
      <c r="AY10" s="146">
        <f>INDEX('New population'!$BH$4:$BM$54, MATCH(AY$9, 'New population'!$A$4:$A$54, 0), MATCH($A10,'New population'!$BH$2:$BM$2,0))</f>
        <v>7541.3587227165353</v>
      </c>
      <c r="AZ10" s="146">
        <f>INDEX('New population'!$BH$4:$BM$54, MATCH(AZ$9, 'New population'!$A$4:$A$54, 0), MATCH($A10,'New population'!$BH$2:$BM$2,0))</f>
        <v>7540.4074112633034</v>
      </c>
      <c r="BA10" s="146">
        <f>INDEX('New population'!$BH$4:$BM$54, MATCH(BA$9, 'New population'!$A$4:$A$54, 0), MATCH($A10,'New population'!$BH$2:$BM$2,0))</f>
        <v>7539.4569802419828</v>
      </c>
      <c r="BB10" s="146">
        <f>INDEX('New population'!$BH$4:$BM$54, MATCH(BB$9, 'New population'!$A$4:$A$54, 0), MATCH($A10,'New population'!$BH$2:$BM$2,0))</f>
        <v>7538.5074215389986</v>
      </c>
    </row>
    <row r="11" spans="1:54">
      <c r="A11" s="22" t="s">
        <v>27</v>
      </c>
      <c r="D11" s="146">
        <f>INDEX('New population'!$BH$4:$BM$54, MATCH('THC - Involuntary'!D$9, 'New population'!$A$4:$A$54, 0), MATCH( 'THC - Involuntary'!$A11,'New population'!$BH$2:$BM$2,0))</f>
        <v>7914.9936105537381</v>
      </c>
      <c r="E11" s="146">
        <f>INDEX('New population'!$BH$4:$BM$54, MATCH('THC - Involuntary'!E$9, 'New population'!$A$4:$A$54, 0), MATCH( 'THC - Involuntary'!$A11,'New population'!$BH$2:$BM$2,0))</f>
        <v>8712.2451559176097</v>
      </c>
      <c r="F11" s="146">
        <f>INDEX('New population'!$BH$4:$BM$54, MATCH('THC - Involuntary'!F$9, 'New population'!$A$4:$A$54, 0), MATCH( 'THC - Involuntary'!$A11,'New population'!$BH$2:$BM$2,0))</f>
        <v>8787.1024580637422</v>
      </c>
      <c r="G11" s="146">
        <f>INDEX('New population'!$BH$4:$BM$54, MATCH('THC - Involuntary'!G$9, 'New population'!$A$4:$A$54, 0), MATCH( 'THC - Involuntary'!$A11,'New population'!$BH$2:$BM$2,0))</f>
        <v>8788.528628733884</v>
      </c>
      <c r="H11" s="146">
        <f>INDEX('New population'!$BH$4:$BM$54, MATCH('THC - Involuntary'!H$9, 'New population'!$A$4:$A$54, 0), MATCH( 'THC - Involuntary'!$A11,'New population'!$BH$2:$BM$2,0))</f>
        <v>8789.8356445049521</v>
      </c>
      <c r="I11" s="146">
        <f>INDEX('New population'!$BH$4:$BM$54, MATCH('THC - Involuntary'!I$9, 'New population'!$A$4:$A$54, 0), MATCH( 'THC - Involuntary'!$A11,'New population'!$BH$2:$BM$2,0))</f>
        <v>8791.0255155389368</v>
      </c>
      <c r="J11" s="146">
        <f>INDEX('New population'!$BH$4:$BM$54, MATCH('THC - Involuntary'!J$9, 'New population'!$A$4:$A$54, 0), MATCH( 'THC - Involuntary'!$A11,'New population'!$BH$2:$BM$2,0))</f>
        <v>8792.1002250069105</v>
      </c>
      <c r="K11" s="146">
        <f>INDEX('New population'!$BH$4:$BM$54, MATCH('THC - Involuntary'!K$9, 'New population'!$A$4:$A$54, 0), MATCH( 'THC - Involuntary'!$A11,'New population'!$BH$2:$BM$2,0))</f>
        <v>8790.1198263777187</v>
      </c>
      <c r="L11" s="146">
        <f>INDEX('New population'!$BH$4:$BM$54, MATCH('THC - Involuntary'!L$9, 'New population'!$A$4:$A$54, 0), MATCH( 'THC - Involuntary'!$A11,'New population'!$BH$2:$BM$2,0))</f>
        <v>8788.1224707079637</v>
      </c>
      <c r="M11" s="146">
        <f>INDEX('New population'!$BH$4:$BM$54, MATCH('THC - Involuntary'!M$9, 'New population'!$A$4:$A$54, 0), MATCH( 'THC - Involuntary'!$A11,'New population'!$BH$2:$BM$2,0))</f>
        <v>8786.1083989403578</v>
      </c>
      <c r="N11" s="146">
        <f>INDEX('New population'!$BH$4:$BM$54, MATCH('THC - Involuntary'!N$9, 'New population'!$A$4:$A$54, 0), MATCH( 'THC - Involuntary'!$A11,'New population'!$BH$2:$BM$2,0))</f>
        <v>8784.0778498139134</v>
      </c>
      <c r="O11" s="146">
        <f>INDEX('New population'!$BH$4:$BM$54, MATCH('THC - Involuntary'!O$9, 'New population'!$A$4:$A$54, 0), MATCH( 'THC - Involuntary'!$A11,'New population'!$BH$2:$BM$2,0))</f>
        <v>8782.0310598817414</v>
      </c>
      <c r="P11" s="146">
        <f>INDEX('New population'!$BH$4:$BM$54, MATCH('THC - Involuntary'!P$9, 'New population'!$A$4:$A$54, 0), MATCH( 'THC - Involuntary'!$A11,'New population'!$BH$2:$BM$2,0))</f>
        <v>8779.9682635286645</v>
      </c>
      <c r="Q11" s="146">
        <f>INDEX('New population'!$BH$4:$BM$54, MATCH('THC - Involuntary'!Q$9, 'New population'!$A$4:$A$54, 0), MATCH( 'THC - Involuntary'!$A11,'New population'!$BH$2:$BM$2,0))</f>
        <v>8777.8896929887705</v>
      </c>
      <c r="R11" s="146">
        <f>INDEX('New population'!$BH$4:$BM$54, MATCH('THC - Involuntary'!R$9, 'New population'!$A$4:$A$54, 0), MATCH( 'THC - Involuntary'!$A11,'New population'!$BH$2:$BM$2,0))</f>
        <v>8775.795578362764</v>
      </c>
      <c r="S11" s="146">
        <f>INDEX('New population'!$BH$4:$BM$54, MATCH('THC - Involuntary'!S$9, 'New population'!$A$4:$A$54, 0), MATCH( 'THC - Involuntary'!$A11,'New population'!$BH$2:$BM$2,0))</f>
        <v>8773.6861476352169</v>
      </c>
      <c r="T11" s="146">
        <f>INDEX('New population'!$BH$4:$BM$54, MATCH('THC - Involuntary'!T$9, 'New population'!$A$4:$A$54, 0), MATCH( 'THC - Involuntary'!$A11,'New population'!$BH$2:$BM$2,0))</f>
        <v>8771.5616266916877</v>
      </c>
      <c r="U11" s="146">
        <f>INDEX('New population'!$BH$4:$BM$54, MATCH('THC - Involuntary'!U$9, 'New population'!$A$4:$A$54, 0), MATCH( 'THC - Involuntary'!$A11,'New population'!$BH$2:$BM$2,0))</f>
        <v>8769.4222393356958</v>
      </c>
      <c r="V11" s="146">
        <f>INDEX('New population'!$BH$4:$BM$54, MATCH('THC - Involuntary'!V$9, 'New population'!$A$4:$A$54, 0), MATCH( 'THC - Involuntary'!$A11,'New population'!$BH$2:$BM$2,0))</f>
        <v>8767.2682073055821</v>
      </c>
      <c r="W11" s="146">
        <f>INDEX('New population'!$BH$4:$BM$54, MATCH('THC - Involuntary'!W$9, 'New population'!$A$4:$A$54, 0), MATCH( 'THC - Involuntary'!$A11,'New population'!$BH$2:$BM$2,0))</f>
        <v>8765.0997502912141</v>
      </c>
      <c r="X11" s="146">
        <f>INDEX('New population'!$BH$4:$BM$54, MATCH('THC - Involuntary'!X$9, 'New population'!$A$4:$A$54, 0), MATCH( 'THC - Involuntary'!$A11,'New population'!$BH$2:$BM$2,0))</f>
        <v>8762.9170859506066</v>
      </c>
      <c r="Y11" s="146">
        <f>INDEX('New population'!$BH$4:$BM$54, MATCH('THC - Involuntary'!Y$9, 'New population'!$A$4:$A$54, 0), MATCH( 'THC - Involuntary'!$A11,'New population'!$BH$2:$BM$2,0))</f>
        <v>8760.7204299263576</v>
      </c>
      <c r="Z11" s="146">
        <f>INDEX('New population'!$BH$4:$BM$54, MATCH('THC - Involuntary'!Z$9, 'New population'!$A$4:$A$54, 0), MATCH( 'THC - Involuntary'!$A11,'New population'!$BH$2:$BM$2,0))</f>
        <v>8758.509995862014</v>
      </c>
      <c r="AA11" s="146">
        <f>INDEX('New population'!$BH$4:$BM$54, MATCH('THC - Involuntary'!AA$9, 'New population'!$A$4:$A$54, 0), MATCH( 'THC - Involuntary'!$A11,'New population'!$BH$2:$BM$2,0))</f>
        <v>8756.285995418275</v>
      </c>
      <c r="AB11" s="146">
        <f>INDEX('New population'!$BH$4:$BM$54, MATCH('THC - Involuntary'!AB$9, 'New population'!$A$4:$A$54, 0), MATCH( 'THC - Involuntary'!$A11,'New population'!$BH$2:$BM$2,0))</f>
        <v>8754.0486382890886</v>
      </c>
      <c r="AC11" s="146">
        <f>INDEX('New population'!$BH$4:$BM$54, MATCH('THC - Involuntary'!AC$9, 'New population'!$A$4:$A$54, 0), MATCH( 'THC - Involuntary'!$A11,'New population'!$BH$2:$BM$2,0))</f>
        <v>8751.7981322176092</v>
      </c>
      <c r="AD11" s="146">
        <f>INDEX('New population'!$BH$4:$BM$54, MATCH('THC - Involuntary'!AD$9, 'New population'!$A$4:$A$54, 0), MATCH( 'THC - Involuntary'!$A11,'New population'!$BH$2:$BM$2,0))</f>
        <v>8749.5346830120488</v>
      </c>
      <c r="AE11" s="146">
        <f>INDEX('New population'!$BH$4:$BM$54, MATCH('THC - Involuntary'!AE$9, 'New population'!$A$4:$A$54, 0), MATCH( 'THC - Involuntary'!$A11,'New population'!$BH$2:$BM$2,0))</f>
        <v>8747.2584945614053</v>
      </c>
      <c r="AF11" s="146">
        <f>INDEX('New population'!$BH$4:$BM$54, MATCH('THC - Involuntary'!AF$9, 'New population'!$A$4:$A$54, 0), MATCH( 'THC - Involuntary'!$A11,'New population'!$BH$2:$BM$2,0))</f>
        <v>8744.9697688510496</v>
      </c>
      <c r="AG11" s="146">
        <f>INDEX('New population'!$BH$4:$BM$54, MATCH('THC - Involuntary'!AG$9, 'New population'!$A$4:$A$54, 0), MATCH( 'THC - Involuntary'!$A11,'New population'!$BH$2:$BM$2,0))</f>
        <v>8742.6687059782271</v>
      </c>
      <c r="AH11" s="146">
        <f>INDEX('New population'!$BH$4:$BM$54, MATCH('THC - Involuntary'!AH$9, 'New population'!$A$4:$A$54, 0), MATCH( 'THC - Involuntary'!$A11,'New population'!$BH$2:$BM$2,0))</f>
        <v>8740.3555041673972</v>
      </c>
      <c r="AI11" s="146">
        <f>INDEX('New population'!$BH$4:$BM$54, MATCH('THC - Involuntary'!AI$9, 'New population'!$A$4:$A$54, 0), MATCH( 'THC - Involuntary'!$A11,'New population'!$BH$2:$BM$2,0))</f>
        <v>8738.0303597855</v>
      </c>
      <c r="AJ11" s="146">
        <f>INDEX('New population'!$BH$4:$BM$54, MATCH('THC - Involuntary'!AJ$9, 'New population'!$A$4:$A$54, 0), MATCH( 'THC - Involuntary'!$A11,'New population'!$BH$2:$BM$2,0))</f>
        <v>8735.6934673570759</v>
      </c>
      <c r="AK11" s="146">
        <f>INDEX('New population'!$BH$4:$BM$54, MATCH('THC - Involuntary'!AK$9, 'New population'!$A$4:$A$54, 0), MATCH( 'THC - Involuntary'!$A11,'New population'!$BH$2:$BM$2,0))</f>
        <v>8733.345019579272</v>
      </c>
      <c r="AL11" s="146">
        <f>INDEX('New population'!$BH$4:$BM$54, MATCH('THC - Involuntary'!AL$9, 'New population'!$A$4:$A$54, 0), MATCH( 'THC - Involuntary'!$A11,'New population'!$BH$2:$BM$2,0))</f>
        <v>8730.9852073367474</v>
      </c>
      <c r="AM11" s="146">
        <f>INDEX('New population'!$BH$4:$BM$54, MATCH('THC - Involuntary'!AM$9, 'New population'!$A$4:$A$54, 0), MATCH( 'THC - Involuntary'!$A11,'New population'!$BH$2:$BM$2,0))</f>
        <v>8728.61421971645</v>
      </c>
      <c r="AN11" s="146">
        <f>INDEX('New population'!$BH$4:$BM$54, MATCH('THC - Involuntary'!AN$9, 'New population'!$A$4:$A$54, 0), MATCH( 'THC - Involuntary'!$A11,'New population'!$BH$2:$BM$2,0))</f>
        <v>8726.2322440222797</v>
      </c>
      <c r="AO11" s="146">
        <f>INDEX('New population'!$BH$4:$BM$54, MATCH('THC - Involuntary'!AO$9, 'New population'!$A$4:$A$54, 0), MATCH( 'THC - Involuntary'!$A11,'New population'!$BH$2:$BM$2,0))</f>
        <v>8723.839465789657</v>
      </c>
      <c r="AP11" s="146">
        <f>INDEX('New population'!$BH$4:$BM$54, MATCH('THC - Involuntary'!AP$9, 'New population'!$A$4:$A$54, 0), MATCH( 'THC - Involuntary'!$A11,'New population'!$BH$2:$BM$2,0))</f>
        <v>8721.4360687999488</v>
      </c>
      <c r="AQ11" s="146">
        <f>INDEX('New population'!$BH$4:$BM$54, MATCH('THC - Involuntary'!AQ$9, 'New population'!$A$4:$A$54, 0), MATCH( 'THC - Involuntary'!$A11,'New population'!$BH$2:$BM$2,0))</f>
        <v>8719.0222350948134</v>
      </c>
      <c r="AR11" s="146">
        <f>INDEX('New population'!$BH$4:$BM$54, MATCH('THC - Involuntary'!AR$9, 'New population'!$A$4:$A$54, 0), MATCH( 'THC - Involuntary'!$A11,'New population'!$BH$2:$BM$2,0))</f>
        <v>8716.5981449904157</v>
      </c>
      <c r="AS11" s="146">
        <f>INDEX('New population'!$BH$4:$BM$54, MATCH('THC - Involuntary'!AS$9, 'New population'!$A$4:$A$54, 0), MATCH( 'THC - Involuntary'!$A11,'New population'!$BH$2:$BM$2,0))</f>
        <v>8714.1639770915372</v>
      </c>
      <c r="AT11" s="146">
        <f>INDEX('New population'!$BH$4:$BM$54, MATCH('THC - Involuntary'!AT$9, 'New population'!$A$4:$A$54, 0), MATCH( 'THC - Involuntary'!$A11,'New population'!$BH$2:$BM$2,0))</f>
        <v>8711.7199083055857</v>
      </c>
      <c r="AU11" s="146">
        <f>INDEX('New population'!$BH$4:$BM$54, MATCH('THC - Involuntary'!AU$9, 'New population'!$A$4:$A$54, 0), MATCH( 'THC - Involuntary'!$A11,'New population'!$BH$2:$BM$2,0))</f>
        <v>8709.2661138564781</v>
      </c>
      <c r="AV11" s="146">
        <f>INDEX('New population'!$BH$4:$BM$54, MATCH('THC - Involuntary'!AV$9, 'New population'!$A$4:$A$54, 0), MATCH( 'THC - Involuntary'!$A11,'New population'!$BH$2:$BM$2,0))</f>
        <v>8706.8027672984499</v>
      </c>
      <c r="AW11" s="146">
        <f>INDEX('New population'!$BH$4:$BM$54, MATCH('THC - Involuntary'!AW$9, 'New population'!$A$4:$A$54, 0), MATCH( 'THC - Involuntary'!$A11,'New population'!$BH$2:$BM$2,0))</f>
        <v>8704.3300405297159</v>
      </c>
      <c r="AX11" s="146">
        <f>INDEX('New population'!$BH$4:$BM$54, MATCH('THC - Involuntary'!AX$9, 'New population'!$A$4:$A$54, 0), MATCH( 'THC - Involuntary'!$A11,'New population'!$BH$2:$BM$2,0))</f>
        <v>8701.848103806049</v>
      </c>
      <c r="AY11" s="146">
        <f>INDEX('New population'!$BH$4:$BM$54, MATCH('THC - Involuntary'!AY$9, 'New population'!$A$4:$A$54, 0), MATCH( 'THC - Involuntary'!$A11,'New population'!$BH$2:$BM$2,0))</f>
        <v>8699.3571257542644</v>
      </c>
      <c r="AZ11" s="146">
        <f>INDEX('New population'!$BH$4:$BM$54, MATCH('THC - Involuntary'!AZ$9, 'New population'!$A$4:$A$54, 0), MATCH( 'THC - Involuntary'!$A11,'New population'!$BH$2:$BM$2,0))</f>
        <v>8696.8572733855781</v>
      </c>
      <c r="BA11" s="146">
        <f>INDEX('New population'!$BH$4:$BM$54, MATCH('THC - Involuntary'!BA$9, 'New population'!$A$4:$A$54, 0), MATCH( 'THC - Involuntary'!$A11,'New population'!$BH$2:$BM$2,0))</f>
        <v>8694.3487121088674</v>
      </c>
      <c r="BB11" s="146">
        <f>INDEX('New population'!$BH$4:$BM$54, MATCH('THC - Involuntary'!BB$9, 'New population'!$A$4:$A$54, 0), MATCH( 'THC - Involuntary'!$A11,'New population'!$BH$2:$BM$2,0))</f>
        <v>8691.831605743846</v>
      </c>
    </row>
    <row r="12" spans="1:54">
      <c r="A12" s="22" t="s">
        <v>177</v>
      </c>
      <c r="D12" s="146">
        <f>INDEX('New population'!$BH$4:$BM$54, MATCH('THC - Involuntary'!D$9, 'New population'!$A$4:$A$54, 0), MATCH( 'THC - Involuntary'!$A12,'New population'!$BH$2:$BM$2,0))</f>
        <v>7300.537888048797</v>
      </c>
      <c r="E12" s="146">
        <f>INDEX('New population'!$BH$4:$BM$54, MATCH('THC - Involuntary'!E$9, 'New population'!$A$4:$A$54, 0), MATCH( 'THC - Involuntary'!$A12,'New population'!$BH$2:$BM$2,0))</f>
        <v>8570.3780197729448</v>
      </c>
      <c r="F12" s="146">
        <f>INDEX('New population'!$BH$4:$BM$54, MATCH('THC - Involuntary'!F$9, 'New population'!$A$4:$A$54, 0), MATCH( 'THC - Involuntary'!$A12,'New population'!$BH$2:$BM$2,0))</f>
        <v>8756.231477834679</v>
      </c>
      <c r="G12" s="146">
        <f>INDEX('New population'!$BH$4:$BM$54, MATCH('THC - Involuntary'!G$9, 'New population'!$A$4:$A$54, 0), MATCH( 'THC - Involuntary'!$A12,'New population'!$BH$2:$BM$2,0))</f>
        <v>8731.5353089846303</v>
      </c>
      <c r="H12" s="146">
        <f>INDEX('New population'!$BH$4:$BM$54, MATCH('THC - Involuntary'!H$9, 'New population'!$A$4:$A$54, 0), MATCH( 'THC - Involuntary'!$A12,'New population'!$BH$2:$BM$2,0))</f>
        <v>8707.103489225341</v>
      </c>
      <c r="I12" s="146">
        <f>INDEX('New population'!$BH$4:$BM$54, MATCH('THC - Involuntary'!I$9, 'New population'!$A$4:$A$54, 0), MATCH( 'THC - Involuntary'!$A12,'New population'!$BH$2:$BM$2,0))</f>
        <v>8682.9333480096484</v>
      </c>
      <c r="J12" s="146">
        <f>INDEX('New population'!$BH$4:$BM$54, MATCH('THC - Involuntary'!J$9, 'New population'!$A$4:$A$54, 0), MATCH( 'THC - Involuntary'!$A12,'New population'!$BH$2:$BM$2,0))</f>
        <v>8659.0222415269855</v>
      </c>
      <c r="K12" s="146">
        <f>INDEX('New population'!$BH$4:$BM$54, MATCH('THC - Involuntary'!K$9, 'New population'!$A$4:$A$54, 0), MATCH( 'THC - Involuntary'!$A12,'New population'!$BH$2:$BM$2,0))</f>
        <v>8647.1973356269827</v>
      </c>
      <c r="L12" s="146">
        <f>INDEX('New population'!$BH$4:$BM$54, MATCH('THC - Involuntary'!L$9, 'New population'!$A$4:$A$54, 0), MATCH( 'THC - Involuntary'!$A12,'New population'!$BH$2:$BM$2,0))</f>
        <v>8635.4486555789808</v>
      </c>
      <c r="M12" s="146">
        <f>INDEX('New population'!$BH$4:$BM$54, MATCH('THC - Involuntary'!M$9, 'New population'!$A$4:$A$54, 0), MATCH( 'THC - Involuntary'!$A12,'New population'!$BH$2:$BM$2,0))</f>
        <v>8623.775706394792</v>
      </c>
      <c r="N12" s="146">
        <f>INDEX('New population'!$BH$4:$BM$54, MATCH('THC - Involuntary'!N$9, 'New population'!$A$4:$A$54, 0), MATCH( 'THC - Involuntary'!$A12,'New population'!$BH$2:$BM$2,0))</f>
        <v>8612.1779963081317</v>
      </c>
      <c r="O12" s="146">
        <f>INDEX('New population'!$BH$4:$BM$54, MATCH('THC - Involuntary'!O$9, 'New population'!$A$4:$A$54, 0), MATCH( 'THC - Involuntary'!$A12,'New population'!$BH$2:$BM$2,0))</f>
        <v>8600.6550367536038</v>
      </c>
      <c r="P12" s="146">
        <f>INDEX('New population'!$BH$4:$BM$54, MATCH('THC - Involuntary'!P$9, 'New population'!$A$4:$A$54, 0), MATCH( 'THC - Involuntary'!$A12,'New population'!$BH$2:$BM$2,0))</f>
        <v>8589.2063423458203</v>
      </c>
      <c r="Q12" s="146">
        <f>INDEX('New population'!$BH$4:$BM$54, MATCH('THC - Involuntary'!Q$9, 'New population'!$A$4:$A$54, 0), MATCH( 'THC - Involuntary'!$A12,'New population'!$BH$2:$BM$2,0))</f>
        <v>8577.8314308586469</v>
      </c>
      <c r="R12" s="146">
        <f>INDEX('New population'!$BH$4:$BM$54, MATCH('THC - Involuntary'!R$9, 'New population'!$A$4:$A$54, 0), MATCH( 'THC - Involuntary'!$A12,'New population'!$BH$2:$BM$2,0))</f>
        <v>8566.5298232046061</v>
      </c>
      <c r="S12" s="146">
        <f>INDEX('New population'!$BH$4:$BM$54, MATCH('THC - Involuntary'!S$9, 'New population'!$A$4:$A$54, 0), MATCH( 'THC - Involuntary'!$A12,'New population'!$BH$2:$BM$2,0))</f>
        <v>8555.3010434143889</v>
      </c>
      <c r="T12" s="146">
        <f>INDEX('New population'!$BH$4:$BM$54, MATCH('THC - Involuntary'!T$9, 'New population'!$A$4:$A$54, 0), MATCH( 'THC - Involuntary'!$A12,'New population'!$BH$2:$BM$2,0))</f>
        <v>8544.1446186165213</v>
      </c>
      <c r="U12" s="146">
        <f>INDEX('New population'!$BH$4:$BM$54, MATCH('THC - Involuntary'!U$9, 'New population'!$A$4:$A$54, 0), MATCH( 'THC - Involuntary'!$A12,'New population'!$BH$2:$BM$2,0))</f>
        <v>8533.060079017152</v>
      </c>
      <c r="V12" s="146">
        <f>INDEX('New population'!$BH$4:$BM$54, MATCH('THC - Involuntary'!V$9, 'New population'!$A$4:$A$54, 0), MATCH( 'THC - Involuntary'!$A12,'New population'!$BH$2:$BM$2,0))</f>
        <v>8522.0469578799875</v>
      </c>
      <c r="W12" s="146">
        <f>INDEX('New population'!$BH$4:$BM$54, MATCH('THC - Involuntary'!W$9, 'New population'!$A$4:$A$54, 0), MATCH( 'THC - Involuntary'!$A12,'New population'!$BH$2:$BM$2,0))</f>
        <v>8511.10479150633</v>
      </c>
      <c r="X12" s="146">
        <f>INDEX('New population'!$BH$4:$BM$54, MATCH('THC - Involuntary'!X$9, 'New population'!$A$4:$A$54, 0), MATCH( 'THC - Involuntary'!$A12,'New population'!$BH$2:$BM$2,0))</f>
        <v>8500.2331192152797</v>
      </c>
      <c r="Y12" s="146">
        <f>INDEX('New population'!$BH$4:$BM$54, MATCH('THC - Involuntary'!Y$9, 'New population'!$A$4:$A$54, 0), MATCH( 'THC - Involuntary'!$A12,'New population'!$BH$2:$BM$2,0))</f>
        <v>8489.4314833240423</v>
      </c>
      <c r="Z12" s="146">
        <f>INDEX('New population'!$BH$4:$BM$54, MATCH('THC - Involuntary'!Z$9, 'New population'!$A$4:$A$54, 0), MATCH( 'THC - Involuntary'!$A12,'New population'!$BH$2:$BM$2,0))</f>
        <v>8478.6994291283772</v>
      </c>
      <c r="AA12" s="146">
        <f>INDEX('New population'!$BH$4:$BM$54, MATCH('THC - Involuntary'!AA$9, 'New population'!$A$4:$A$54, 0), MATCH( 'THC - Involuntary'!$A12,'New population'!$BH$2:$BM$2,0))</f>
        <v>8468.0365048831682</v>
      </c>
      <c r="AB12" s="146">
        <f>INDEX('New population'!$BH$4:$BM$54, MATCH('THC - Involuntary'!AB$9, 'New population'!$A$4:$A$54, 0), MATCH( 'THC - Involuntary'!$A12,'New population'!$BH$2:$BM$2,0))</f>
        <v>8457.4422617831297</v>
      </c>
      <c r="AC12" s="146">
        <f>INDEX('New population'!$BH$4:$BM$54, MATCH('THC - Involuntary'!AC$9, 'New population'!$A$4:$A$54, 0), MATCH( 'THC - Involuntary'!$A12,'New population'!$BH$2:$BM$2,0))</f>
        <v>8446.9162539436202</v>
      </c>
      <c r="AD12" s="146">
        <f>INDEX('New population'!$BH$4:$BM$54, MATCH('THC - Involuntary'!AD$9, 'New population'!$A$4:$A$54, 0), MATCH( 'THC - Involuntary'!$A12,'New population'!$BH$2:$BM$2,0))</f>
        <v>8436.4580383816083</v>
      </c>
      <c r="AE12" s="146">
        <f>INDEX('New population'!$BH$4:$BM$54, MATCH('THC - Involuntary'!AE$9, 'New population'!$A$4:$A$54, 0), MATCH( 'THC - Involuntary'!$A12,'New population'!$BH$2:$BM$2,0))</f>
        <v>8426.0671749967387</v>
      </c>
      <c r="AF12" s="146">
        <f>INDEX('New population'!$BH$4:$BM$54, MATCH('THC - Involuntary'!AF$9, 'New population'!$A$4:$A$54, 0), MATCH( 'THC - Involuntary'!$A12,'New population'!$BH$2:$BM$2,0))</f>
        <v>8415.7432265525422</v>
      </c>
      <c r="AG12" s="146">
        <f>INDEX('New population'!$BH$4:$BM$54, MATCH('THC - Involuntary'!AG$9, 'New population'!$A$4:$A$54, 0), MATCH( 'THC - Involuntary'!$A12,'New population'!$BH$2:$BM$2,0))</f>
        <v>8405.4857586577509</v>
      </c>
      <c r="AH12" s="146">
        <f>INDEX('New population'!$BH$4:$BM$54, MATCH('THC - Involuntary'!AH$9, 'New population'!$A$4:$A$54, 0), MATCH( 'THC - Involuntary'!$A12,'New population'!$BH$2:$BM$2,0))</f>
        <v>8395.2943397477466</v>
      </c>
      <c r="AI12" s="146">
        <f>INDEX('New population'!$BH$4:$BM$54, MATCH('THC - Involuntary'!AI$9, 'New population'!$A$4:$A$54, 0), MATCH( 'THC - Involuntary'!$A12,'New population'!$BH$2:$BM$2,0))</f>
        <v>8385.1685410661212</v>
      </c>
      <c r="AJ12" s="146">
        <f>INDEX('New population'!$BH$4:$BM$54, MATCH('THC - Involuntary'!AJ$9, 'New population'!$A$4:$A$54, 0), MATCH( 'THC - Involuntary'!$A12,'New population'!$BH$2:$BM$2,0))</f>
        <v>8375.1079366463837</v>
      </c>
      <c r="AK12" s="146">
        <f>INDEX('New population'!$BH$4:$BM$54, MATCH('THC - Involuntary'!AK$9, 'New population'!$A$4:$A$54, 0), MATCH( 'THC - Involuntary'!$A12,'New population'!$BH$2:$BM$2,0))</f>
        <v>8365.1121032937463</v>
      </c>
      <c r="AL12" s="146">
        <f>INDEX('New population'!$BH$4:$BM$54, MATCH('THC - Involuntary'!AL$9, 'New population'!$A$4:$A$54, 0), MATCH( 'THC - Involuntary'!$A12,'New population'!$BH$2:$BM$2,0))</f>
        <v>8355.1806205670564</v>
      </c>
      <c r="AM12" s="146">
        <f>INDEX('New population'!$BH$4:$BM$54, MATCH('THC - Involuntary'!AM$9, 'New population'!$A$4:$A$54, 0), MATCH( 'THC - Involuntary'!$A12,'New population'!$BH$2:$BM$2,0))</f>
        <v>8345.3130707608543</v>
      </c>
      <c r="AN12" s="146">
        <f>INDEX('New population'!$BH$4:$BM$54, MATCH('THC - Involuntary'!AN$9, 'New population'!$A$4:$A$54, 0), MATCH( 'THC - Involuntary'!$A12,'New population'!$BH$2:$BM$2,0))</f>
        <v>8335.509038887516</v>
      </c>
      <c r="AO12" s="146">
        <f>INDEX('New population'!$BH$4:$BM$54, MATCH('THC - Involuntary'!AO$9, 'New population'!$A$4:$A$54, 0), MATCH( 'THC - Involuntary'!$A12,'New population'!$BH$2:$BM$2,0))</f>
        <v>8325.7681126595471</v>
      </c>
      <c r="AP12" s="146">
        <f>INDEX('New population'!$BH$4:$BM$54, MATCH('THC - Involuntary'!AP$9, 'New population'!$A$4:$A$54, 0), MATCH( 'THC - Involuntary'!$A12,'New population'!$BH$2:$BM$2,0))</f>
        <v>8316.0898824719661</v>
      </c>
      <c r="AQ12" s="146">
        <f>INDEX('New population'!$BH$4:$BM$54, MATCH('THC - Involuntary'!AQ$9, 'New population'!$A$4:$A$54, 0), MATCH( 'THC - Involuntary'!$A12,'New population'!$BH$2:$BM$2,0))</f>
        <v>8306.473941384822</v>
      </c>
      <c r="AR12" s="146">
        <f>INDEX('New population'!$BH$4:$BM$54, MATCH('THC - Involuntary'!AR$9, 'New population'!$A$4:$A$54, 0), MATCH( 'THC - Involuntary'!$A12,'New population'!$BH$2:$BM$2,0))</f>
        <v>8296.9198851058245</v>
      </c>
      <c r="AS12" s="146">
        <f>INDEX('New population'!$BH$4:$BM$54, MATCH('THC - Involuntary'!AS$9, 'New population'!$A$4:$A$54, 0), MATCH( 'THC - Involuntary'!$A12,'New population'!$BH$2:$BM$2,0))</f>
        <v>8287.4273119730587</v>
      </c>
      <c r="AT12" s="146">
        <f>INDEX('New population'!$BH$4:$BM$54, MATCH('THC - Involuntary'!AT$9, 'New population'!$A$4:$A$54, 0), MATCH( 'THC - Involuntary'!$A12,'New population'!$BH$2:$BM$2,0))</f>
        <v>8277.9958229378663</v>
      </c>
      <c r="AU12" s="146">
        <f>INDEX('New population'!$BH$4:$BM$54, MATCH('THC - Involuntary'!AU$9, 'New population'!$A$4:$A$54, 0), MATCH( 'THC - Involuntary'!$A12,'New population'!$BH$2:$BM$2,0))</f>
        <v>8268.625021547783</v>
      </c>
      <c r="AV12" s="146">
        <f>INDEX('New population'!$BH$4:$BM$54, MATCH('THC - Involuntary'!AV$9, 'New population'!$A$4:$A$54, 0), MATCH( 'THC - Involuntary'!$A12,'New population'!$BH$2:$BM$2,0))</f>
        <v>8259.3145139296321</v>
      </c>
      <c r="AW12" s="146">
        <f>INDEX('New population'!$BH$4:$BM$54, MATCH('THC - Involuntary'!AW$9, 'New population'!$A$4:$A$54, 0), MATCH( 'THC - Involuntary'!$A12,'New population'!$BH$2:$BM$2,0))</f>
        <v>8250.0639087726995</v>
      </c>
      <c r="AX12" s="146">
        <f>INDEX('New population'!$BH$4:$BM$54, MATCH('THC - Involuntary'!AX$9, 'New population'!$A$4:$A$54, 0), MATCH( 'THC - Involuntary'!$A12,'New population'!$BH$2:$BM$2,0))</f>
        <v>8240.8728173120271</v>
      </c>
      <c r="AY12" s="146">
        <f>INDEX('New population'!$BH$4:$BM$54, MATCH('THC - Involuntary'!AY$9, 'New population'!$A$4:$A$54, 0), MATCH( 'THC - Involuntary'!$A12,'New population'!$BH$2:$BM$2,0))</f>
        <v>8231.740853311825</v>
      </c>
      <c r="AZ12" s="146">
        <f>INDEX('New population'!$BH$4:$BM$54, MATCH('THC - Involuntary'!AZ$9, 'New population'!$A$4:$A$54, 0), MATCH( 'THC - Involuntary'!$A12,'New population'!$BH$2:$BM$2,0))</f>
        <v>8222.6676330489809</v>
      </c>
      <c r="BA12" s="146">
        <f>INDEX('New population'!$BH$4:$BM$54, MATCH('THC - Involuntary'!BA$9, 'New population'!$A$4:$A$54, 0), MATCH( 'THC - Involuntary'!$A12,'New population'!$BH$2:$BM$2,0))</f>
        <v>8213.6527752966776</v>
      </c>
      <c r="BB12" s="146">
        <f>INDEX('New population'!$BH$4:$BM$54, MATCH('THC - Involuntary'!BB$9, 'New population'!$A$4:$A$54, 0), MATCH( 'THC - Involuntary'!$A12,'New population'!$BH$2:$BM$2,0))</f>
        <v>8204.6959013081287</v>
      </c>
    </row>
    <row r="13" spans="1:54">
      <c r="A13" s="22" t="s">
        <v>29</v>
      </c>
      <c r="D13" s="146">
        <f>INDEX('New population'!$BH$4:$BM$54, MATCH('THC - Involuntary'!D$9, 'New population'!$A$4:$A$54, 0), MATCH( 'THC - Involuntary'!$A13,'New population'!$BH$2:$BM$2,0))</f>
        <v>9777.6883430996095</v>
      </c>
      <c r="E13" s="146">
        <f>INDEX('New population'!$BH$4:$BM$54, MATCH('THC - Involuntary'!E$9, 'New population'!$A$4:$A$54, 0), MATCH( 'THC - Involuntary'!$A13,'New population'!$BH$2:$BM$2,0))</f>
        <v>11340.294740252235</v>
      </c>
      <c r="F13" s="146">
        <f>INDEX('New population'!$BH$4:$BM$54, MATCH('THC - Involuntary'!F$9, 'New population'!$A$4:$A$54, 0), MATCH( 'THC - Involuntary'!$A13,'New population'!$BH$2:$BM$2,0))</f>
        <v>11550.031637375821</v>
      </c>
      <c r="G13" s="146">
        <f>INDEX('New population'!$BH$4:$BM$54, MATCH('THC - Involuntary'!G$9, 'New population'!$A$4:$A$54, 0), MATCH( 'THC - Involuntary'!$A13,'New population'!$BH$2:$BM$2,0))</f>
        <v>11506.117386476706</v>
      </c>
      <c r="H13" s="146">
        <f>INDEX('New population'!$BH$4:$BM$54, MATCH('THC - Involuntary'!H$9, 'New population'!$A$4:$A$54, 0), MATCH( 'THC - Involuntary'!$A13,'New population'!$BH$2:$BM$2,0))</f>
        <v>11462.488047338184</v>
      </c>
      <c r="I13" s="146">
        <f>INDEX('New population'!$BH$4:$BM$54, MATCH('THC - Involuntary'!I$9, 'New population'!$A$4:$A$54, 0), MATCH( 'THC - Involuntary'!$A13,'New population'!$BH$2:$BM$2,0))</f>
        <v>11419.141545980923</v>
      </c>
      <c r="J13" s="146">
        <f>INDEX('New population'!$BH$4:$BM$54, MATCH('THC - Involuntary'!J$9, 'New population'!$A$4:$A$54, 0), MATCH( 'THC - Involuntary'!$A13,'New population'!$BH$2:$BM$2,0))</f>
        <v>11376.07582574244</v>
      </c>
      <c r="K13" s="146">
        <f>INDEX('New population'!$BH$4:$BM$54, MATCH('THC - Involuntary'!K$9, 'New population'!$A$4:$A$54, 0), MATCH( 'THC - Involuntary'!$A13,'New population'!$BH$2:$BM$2,0))</f>
        <v>11351.221966084235</v>
      </c>
      <c r="L13" s="146">
        <f>INDEX('New population'!$BH$4:$BM$54, MATCH('THC - Involuntary'!L$9, 'New population'!$A$4:$A$54, 0), MATCH( 'THC - Involuntary'!$A13,'New population'!$BH$2:$BM$2,0))</f>
        <v>11326.479831762626</v>
      </c>
      <c r="M13" s="146">
        <f>INDEX('New population'!$BH$4:$BM$54, MATCH('THC - Involuntary'!M$9, 'New population'!$A$4:$A$54, 0), MATCH( 'THC - Involuntary'!$A13,'New population'!$BH$2:$BM$2,0))</f>
        <v>11301.848886917785</v>
      </c>
      <c r="N13" s="146">
        <f>INDEX('New population'!$BH$4:$BM$54, MATCH('THC - Involuntary'!N$9, 'New population'!$A$4:$A$54, 0), MATCH( 'THC - Involuntary'!$A13,'New population'!$BH$2:$BM$2,0))</f>
        <v>11277.328598450184</v>
      </c>
      <c r="O13" s="146">
        <f>INDEX('New population'!$BH$4:$BM$54, MATCH('THC - Involuntary'!O$9, 'New population'!$A$4:$A$54, 0), MATCH( 'THC - Involuntary'!$A13,'New population'!$BH$2:$BM$2,0))</f>
        <v>11252.91843600531</v>
      </c>
      <c r="P13" s="146">
        <f>INDEX('New population'!$BH$4:$BM$54, MATCH('THC - Involuntary'!P$9, 'New population'!$A$4:$A$54, 0), MATCH( 'THC - Involuntary'!$A13,'New population'!$BH$2:$BM$2,0))</f>
        <v>11228.617871958513</v>
      </c>
      <c r="Q13" s="146">
        <f>INDEX('New population'!$BH$4:$BM$54, MATCH('THC - Involuntary'!Q$9, 'New population'!$A$4:$A$54, 0), MATCH( 'THC - Involuntary'!$A13,'New population'!$BH$2:$BM$2,0))</f>
        <v>11204.426381399911</v>
      </c>
      <c r="R13" s="146">
        <f>INDEX('New population'!$BH$4:$BM$54, MATCH('THC - Involuntary'!R$9, 'New population'!$A$4:$A$54, 0), MATCH( 'THC - Involuntary'!$A13,'New population'!$BH$2:$BM$2,0))</f>
        <v>11180.343442119425</v>
      </c>
      <c r="S13" s="146">
        <f>INDEX('New population'!$BH$4:$BM$54, MATCH('THC - Involuntary'!S$9, 'New population'!$A$4:$A$54, 0), MATCH( 'THC - Involuntary'!$A13,'New population'!$BH$2:$BM$2,0))</f>
        <v>11156.368534591838</v>
      </c>
      <c r="T13" s="146">
        <f>INDEX('New population'!$BH$4:$BM$54, MATCH('THC - Involuntary'!T$9, 'New population'!$A$4:$A$54, 0), MATCH( 'THC - Involuntary'!$A13,'New population'!$BH$2:$BM$2,0))</f>
        <v>11132.50114196201</v>
      </c>
      <c r="U13" s="146">
        <f>INDEX('New population'!$BH$4:$BM$54, MATCH('THC - Involuntary'!U$9, 'New population'!$A$4:$A$54, 0), MATCH( 'THC - Involuntary'!$A13,'New population'!$BH$2:$BM$2,0))</f>
        <v>11108.740750030131</v>
      </c>
      <c r="V13" s="146">
        <f>INDEX('New population'!$BH$4:$BM$54, MATCH('THC - Involuntary'!V$9, 'New population'!$A$4:$A$54, 0), MATCH( 'THC - Involuntary'!$A13,'New population'!$BH$2:$BM$2,0))</f>
        <v>11085.086847237093</v>
      </c>
      <c r="W13" s="146">
        <f>INDEX('New population'!$BH$4:$BM$54, MATCH('THC - Involuntary'!W$9, 'New population'!$A$4:$A$54, 0), MATCH( 'THC - Involuntary'!$A13,'New population'!$BH$2:$BM$2,0))</f>
        <v>11061.53892464992</v>
      </c>
      <c r="X13" s="146">
        <f>INDEX('New population'!$BH$4:$BM$54, MATCH('THC - Involuntary'!X$9, 'New population'!$A$4:$A$54, 0), MATCH( 'THC - Involuntary'!$A13,'New population'!$BH$2:$BM$2,0))</f>
        <v>11038.096475947303</v>
      </c>
      <c r="Y13" s="146">
        <f>INDEX('New population'!$BH$4:$BM$54, MATCH('THC - Involuntary'!Y$9, 'New population'!$A$4:$A$54, 0), MATCH( 'THC - Involuntary'!$A13,'New population'!$BH$2:$BM$2,0))</f>
        <v>11014.758997405221</v>
      </c>
      <c r="Z13" s="146">
        <f>INDEX('New population'!$BH$4:$BM$54, MATCH('THC - Involuntary'!Z$9, 'New population'!$A$4:$A$54, 0), MATCH( 'THC - Involuntary'!$A13,'New population'!$BH$2:$BM$2,0))</f>
        <v>10991.525987882629</v>
      </c>
      <c r="AA13" s="146">
        <f>INDEX('New population'!$BH$4:$BM$54, MATCH('THC - Involuntary'!AA$9, 'New population'!$A$4:$A$54, 0), MATCH( 'THC - Involuntary'!$A13,'New population'!$BH$2:$BM$2,0))</f>
        <v>10968.396948807238</v>
      </c>
      <c r="AB13" s="146">
        <f>INDEX('New population'!$BH$4:$BM$54, MATCH('THC - Involuntary'!AB$9, 'New population'!$A$4:$A$54, 0), MATCH( 'THC - Involuntary'!$A13,'New population'!$BH$2:$BM$2,0))</f>
        <v>10945.371384161399</v>
      </c>
      <c r="AC13" s="146">
        <f>INDEX('New population'!$BH$4:$BM$54, MATCH('THC - Involuntary'!AC$9, 'New population'!$A$4:$A$54, 0), MATCH( 'THC - Involuntary'!$A13,'New population'!$BH$2:$BM$2,0))</f>
        <v>10922.448800468035</v>
      </c>
      <c r="AD13" s="146">
        <f>INDEX('New population'!$BH$4:$BM$54, MATCH('THC - Involuntary'!AD$9, 'New population'!$A$4:$A$54, 0), MATCH( 'THC - Involuntary'!$A13,'New population'!$BH$2:$BM$2,0))</f>
        <v>10899.62870677667</v>
      </c>
      <c r="AE13" s="146">
        <f>INDEX('New population'!$BH$4:$BM$54, MATCH('THC - Involuntary'!AE$9, 'New population'!$A$4:$A$54, 0), MATCH( 'THC - Involuntary'!$A13,'New population'!$BH$2:$BM$2,0))</f>
        <v>10876.910614649563</v>
      </c>
      <c r="AF13" s="146">
        <f>INDEX('New population'!$BH$4:$BM$54, MATCH('THC - Involuntary'!AF$9, 'New population'!$A$4:$A$54, 0), MATCH( 'THC - Involuntary'!$A13,'New population'!$BH$2:$BM$2,0))</f>
        <v>10854.294038147873</v>
      </c>
      <c r="AG13" s="146">
        <f>INDEX('New population'!$BH$4:$BM$54, MATCH('THC - Involuntary'!AG$9, 'New population'!$A$4:$A$54, 0), MATCH( 'THC - Involuntary'!$A13,'New population'!$BH$2:$BM$2,0))</f>
        <v>10831.778493817957</v>
      </c>
      <c r="AH13" s="146">
        <f>INDEX('New population'!$BH$4:$BM$54, MATCH('THC - Involuntary'!AH$9, 'New population'!$A$4:$A$54, 0), MATCH( 'THC - Involuntary'!$A13,'New population'!$BH$2:$BM$2,0))</f>
        <v>10809.363500677717</v>
      </c>
      <c r="AI13" s="146">
        <f>INDEX('New population'!$BH$4:$BM$54, MATCH('THC - Involuntary'!AI$9, 'New population'!$A$4:$A$54, 0), MATCH( 'THC - Involuntary'!$A13,'New population'!$BH$2:$BM$2,0))</f>
        <v>10787.048580203033</v>
      </c>
      <c r="AJ13" s="146">
        <f>INDEX('New population'!$BH$4:$BM$54, MATCH('THC - Involuntary'!AJ$9, 'New population'!$A$4:$A$54, 0), MATCH( 'THC - Involuntary'!$A13,'New population'!$BH$2:$BM$2,0))</f>
        <v>10764.833256314283</v>
      </c>
      <c r="AK13" s="146">
        <f>INDEX('New population'!$BH$4:$BM$54, MATCH('THC - Involuntary'!AK$9, 'New population'!$A$4:$A$54, 0), MATCH( 'THC - Involuntary'!$A13,'New population'!$BH$2:$BM$2,0))</f>
        <v>10742.717055362928</v>
      </c>
      <c r="AL13" s="146">
        <f>INDEX('New population'!$BH$4:$BM$54, MATCH('THC - Involuntary'!AL$9, 'New population'!$A$4:$A$54, 0), MATCH( 'THC - Involuntary'!$A13,'New population'!$BH$2:$BM$2,0))</f>
        <v>10720.69950611819</v>
      </c>
      <c r="AM13" s="146">
        <f>INDEX('New population'!$BH$4:$BM$54, MATCH('THC - Involuntary'!AM$9, 'New population'!$A$4:$A$54, 0), MATCH( 'THC - Involuntary'!$A13,'New population'!$BH$2:$BM$2,0))</f>
        <v>10698.78013975381</v>
      </c>
      <c r="AN13" s="146">
        <f>INDEX('New population'!$BH$4:$BM$54, MATCH('THC - Involuntary'!AN$9, 'New population'!$A$4:$A$54, 0), MATCH( 'THC - Involuntary'!$A13,'New population'!$BH$2:$BM$2,0))</f>
        <v>10676.958489834849</v>
      </c>
      <c r="AO13" s="146">
        <f>INDEX('New population'!$BH$4:$BM$54, MATCH('THC - Involuntary'!AO$9, 'New population'!$A$4:$A$54, 0), MATCH( 'THC - Involuntary'!$A13,'New population'!$BH$2:$BM$2,0))</f>
        <v>10655.234092304625</v>
      </c>
      <c r="AP13" s="146">
        <f>INDEX('New population'!$BH$4:$BM$54, MATCH('THC - Involuntary'!AP$9, 'New population'!$A$4:$A$54, 0), MATCH( 'THC - Involuntary'!$A13,'New population'!$BH$2:$BM$2,0))</f>
        <v>10633.606485471668</v>
      </c>
      <c r="AQ13" s="146">
        <f>INDEX('New population'!$BH$4:$BM$54, MATCH('THC - Involuntary'!AQ$9, 'New population'!$A$4:$A$54, 0), MATCH( 'THC - Involuntary'!$A13,'New population'!$BH$2:$BM$2,0))</f>
        <v>10612.075209996789</v>
      </c>
      <c r="AR13" s="146">
        <f>INDEX('New population'!$BH$4:$BM$54, MATCH('THC - Involuntary'!AR$9, 'New population'!$A$4:$A$54, 0), MATCH( 'THC - Involuntary'!$A13,'New population'!$BH$2:$BM$2,0))</f>
        <v>10590.639808880205</v>
      </c>
      <c r="AS13" s="146">
        <f>INDEX('New population'!$BH$4:$BM$54, MATCH('THC - Involuntary'!AS$9, 'New population'!$A$4:$A$54, 0), MATCH( 'THC - Involuntary'!$A13,'New population'!$BH$2:$BM$2,0))</f>
        <v>10569.299827448753</v>
      </c>
      <c r="AT13" s="146">
        <f>INDEX('New population'!$BH$4:$BM$54, MATCH('THC - Involuntary'!AT$9, 'New population'!$A$4:$A$54, 0), MATCH( 'THC - Involuntary'!$A13,'New population'!$BH$2:$BM$2,0))</f>
        <v>10548.054813343166</v>
      </c>
      <c r="AU13" s="146">
        <f>INDEX('New population'!$BH$4:$BM$54, MATCH('THC - Involuntary'!AU$9, 'New population'!$A$4:$A$54, 0), MATCH( 'THC - Involuntary'!$A13,'New population'!$BH$2:$BM$2,0))</f>
        <v>10526.90431650543</v>
      </c>
      <c r="AV13" s="146">
        <f>INDEX('New population'!$BH$4:$BM$54, MATCH('THC - Involuntary'!AV$9, 'New population'!$A$4:$A$54, 0), MATCH( 'THC - Involuntary'!$A13,'New population'!$BH$2:$BM$2,0))</f>
        <v>10505.847889166214</v>
      </c>
      <c r="AW13" s="146">
        <f>INDEX('New population'!$BH$4:$BM$54, MATCH('THC - Involuntary'!AW$9, 'New population'!$A$4:$A$54, 0), MATCH( 'THC - Involuntary'!$A13,'New population'!$BH$2:$BM$2,0))</f>
        <v>10484.885085832386</v>
      </c>
      <c r="AX13" s="146">
        <f>INDEX('New population'!$BH$4:$BM$54, MATCH('THC - Involuntary'!AX$9, 'New population'!$A$4:$A$54, 0), MATCH( 'THC - Involuntary'!$A13,'New population'!$BH$2:$BM$2,0))</f>
        <v>10464.015463274553</v>
      </c>
      <c r="AY13" s="146">
        <f>INDEX('New population'!$BH$4:$BM$54, MATCH('THC - Involuntary'!AY$9, 'New population'!$A$4:$A$54, 0), MATCH( 'THC - Involuntary'!$A13,'New population'!$BH$2:$BM$2,0))</f>
        <v>10443.238580514744</v>
      </c>
      <c r="AZ13" s="146">
        <f>INDEX('New population'!$BH$4:$BM$54, MATCH('THC - Involuntary'!AZ$9, 'New population'!$A$4:$A$54, 0), MATCH( 'THC - Involuntary'!$A13,'New population'!$BH$2:$BM$2,0))</f>
        <v>10422.553998814117</v>
      </c>
      <c r="BA13" s="146">
        <f>INDEX('New population'!$BH$4:$BM$54, MATCH('THC - Involuntary'!BA$9, 'New population'!$A$4:$A$54, 0), MATCH( 'THC - Involuntary'!$A13,'New population'!$BH$2:$BM$2,0))</f>
        <v>10401.961281660744</v>
      </c>
      <c r="BB13" s="146">
        <f>INDEX('New population'!$BH$4:$BM$54, MATCH('THC - Involuntary'!BB$9, 'New population'!$A$4:$A$54, 0), MATCH( 'THC - Involuntary'!$A13,'New population'!$BH$2:$BM$2,0))</f>
        <v>10381.45999475749</v>
      </c>
    </row>
    <row r="14" spans="1:54">
      <c r="A14" s="22" t="s">
        <v>178</v>
      </c>
      <c r="D14" s="146">
        <f>INDEX('New population'!$BH$4:$BM$54, MATCH('THC - Involuntary'!D$9, 'New population'!$A$4:$A$54, 0), MATCH( 'THC - Involuntary'!$A14,'New population'!$BH$2:$BM$2,0))</f>
        <v>9657.8185483231464</v>
      </c>
      <c r="E14" s="146">
        <f>INDEX('New population'!$BH$4:$BM$54, MATCH('THC - Involuntary'!E$9, 'New population'!$A$4:$A$54, 0), MATCH( 'THC - Involuntary'!$A14,'New population'!$BH$2:$BM$2,0))</f>
        <v>11182.942923253204</v>
      </c>
      <c r="F14" s="146">
        <f>INDEX('New population'!$BH$4:$BM$54, MATCH('THC - Involuntary'!F$9, 'New population'!$A$4:$A$54, 0), MATCH( 'THC - Involuntary'!$A14,'New population'!$BH$2:$BM$2,0))</f>
        <v>11390.016407055229</v>
      </c>
      <c r="G14" s="146">
        <f>INDEX('New population'!$BH$4:$BM$54, MATCH('THC - Involuntary'!G$9, 'New population'!$A$4:$A$54, 0), MATCH( 'THC - Involuntary'!$A14,'New population'!$BH$2:$BM$2,0))</f>
        <v>11358.872786812184</v>
      </c>
      <c r="H14" s="146">
        <f>INDEX('New population'!$BH$4:$BM$54, MATCH('THC - Involuntary'!H$9, 'New population'!$A$4:$A$54, 0), MATCH( 'THC - Involuntary'!$A14,'New population'!$BH$2:$BM$2,0))</f>
        <v>11328.004363839938</v>
      </c>
      <c r="I14" s="146">
        <f>INDEX('New population'!$BH$4:$BM$54, MATCH('THC - Involuntary'!I$9, 'New population'!$A$4:$A$54, 0), MATCH( 'THC - Involuntary'!$A14,'New population'!$BH$2:$BM$2,0))</f>
        <v>11297.408457675794</v>
      </c>
      <c r="J14" s="146">
        <f>INDEX('New population'!$BH$4:$BM$54, MATCH('THC - Involuntary'!J$9, 'New population'!$A$4:$A$54, 0), MATCH( 'THC - Involuntary'!$A14,'New population'!$BH$2:$BM$2,0))</f>
        <v>11267.082416124669</v>
      </c>
      <c r="K14" s="146">
        <f>INDEX('New population'!$BH$4:$BM$54, MATCH('THC - Involuntary'!K$9, 'New population'!$A$4:$A$54, 0), MATCH( 'THC - Involuntary'!$A14,'New population'!$BH$2:$BM$2,0))</f>
        <v>11247.417988499148</v>
      </c>
      <c r="L14" s="146">
        <f>INDEX('New population'!$BH$4:$BM$54, MATCH('THC - Involuntary'!L$9, 'New population'!$A$4:$A$54, 0), MATCH( 'THC - Involuntary'!$A14,'New population'!$BH$2:$BM$2,0))</f>
        <v>11227.860212738215</v>
      </c>
      <c r="M14" s="146">
        <f>INDEX('New population'!$BH$4:$BM$54, MATCH('THC - Involuntary'!M$9, 'New population'!$A$4:$A$54, 0), MATCH( 'THC - Involuntary'!$A14,'New population'!$BH$2:$BM$2,0))</f>
        <v>11208.408473105108</v>
      </c>
      <c r="N14" s="146">
        <f>INDEX('New population'!$BH$4:$BM$54, MATCH('THC - Involuntary'!N$9, 'New population'!$A$4:$A$54, 0), MATCH( 'THC - Involuntary'!$A14,'New population'!$BH$2:$BM$2,0))</f>
        <v>11189.062157590317</v>
      </c>
      <c r="O14" s="146">
        <f>INDEX('New population'!$BH$4:$BM$54, MATCH('THC - Involuntary'!O$9, 'New population'!$A$4:$A$54, 0), MATCH( 'THC - Involuntary'!$A14,'New population'!$BH$2:$BM$2,0))</f>
        <v>11169.820657888185</v>
      </c>
      <c r="P14" s="146">
        <f>INDEX('New population'!$BH$4:$BM$54, MATCH('THC - Involuntary'!P$9, 'New population'!$A$4:$A$54, 0), MATCH( 'THC - Involuntary'!$A14,'New population'!$BH$2:$BM$2,0))</f>
        <v>11150.683369373692</v>
      </c>
      <c r="Q14" s="146">
        <f>INDEX('New population'!$BH$4:$BM$54, MATCH('THC - Involuntary'!Q$9, 'New population'!$A$4:$A$54, 0), MATCH( 'THC - Involuntary'!$A14,'New population'!$BH$2:$BM$2,0))</f>
        <v>11131.649691079376</v>
      </c>
      <c r="R14" s="146">
        <f>INDEX('New population'!$BH$4:$BM$54, MATCH('THC - Involuntary'!R$9, 'New population'!$A$4:$A$54, 0), MATCH( 'THC - Involuntary'!$A14,'New population'!$BH$2:$BM$2,0))</f>
        <v>11112.719025672412</v>
      </c>
      <c r="S14" s="146">
        <f>INDEX('New population'!$BH$4:$BM$54, MATCH('THC - Involuntary'!S$9, 'New population'!$A$4:$A$54, 0), MATCH( 'THC - Involuntary'!$A14,'New population'!$BH$2:$BM$2,0))</f>
        <v>11093.890779431822</v>
      </c>
      <c r="T14" s="146">
        <f>INDEX('New population'!$BH$4:$BM$54, MATCH('THC - Involuntary'!T$9, 'New population'!$A$4:$A$54, 0), MATCH( 'THC - Involuntary'!$A14,'New population'!$BH$2:$BM$2,0))</f>
        <v>11075.164362225849</v>
      </c>
      <c r="U14" s="146">
        <f>INDEX('New population'!$BH$4:$BM$54, MATCH('THC - Involuntary'!U$9, 'New population'!$A$4:$A$54, 0), MATCH( 'THC - Involuntary'!$A14,'New population'!$BH$2:$BM$2,0))</f>
        <v>11056.539187489472</v>
      </c>
      <c r="V14" s="146">
        <f>INDEX('New population'!$BH$4:$BM$54, MATCH('THC - Involuntary'!V$9, 'New population'!$A$4:$A$54, 0), MATCH( 'THC - Involuntary'!$A14,'New population'!$BH$2:$BM$2,0))</f>
        <v>11038.014672202064</v>
      </c>
      <c r="W14" s="146">
        <f>INDEX('New population'!$BH$4:$BM$54, MATCH('THC - Involuntary'!W$9, 'New population'!$A$4:$A$54, 0), MATCH( 'THC - Involuntary'!$A14,'New population'!$BH$2:$BM$2,0))</f>
        <v>11019.590236865164</v>
      </c>
      <c r="X14" s="146">
        <f>INDEX('New population'!$BH$4:$BM$54, MATCH('THC - Involuntary'!X$9, 'New population'!$A$4:$A$54, 0), MATCH( 'THC - Involuntary'!$A14,'New population'!$BH$2:$BM$2,0))</f>
        <v>11001.265305480478</v>
      </c>
      <c r="Y14" s="146">
        <f>INDEX('New population'!$BH$4:$BM$54, MATCH('THC - Involuntary'!Y$9, 'New population'!$A$4:$A$54, 0), MATCH( 'THC - Involuntary'!$A14,'New population'!$BH$2:$BM$2,0))</f>
        <v>10983.039305527907</v>
      </c>
      <c r="Z14" s="146">
        <f>INDEX('New population'!$BH$4:$BM$54, MATCH('THC - Involuntary'!Z$9, 'New population'!$A$4:$A$54, 0), MATCH( 'THC - Involuntary'!$A14,'New population'!$BH$2:$BM$2,0))</f>
        <v>10964.911667943812</v>
      </c>
      <c r="AA14" s="146">
        <f>INDEX('New population'!$BH$4:$BM$54, MATCH('THC - Involuntary'!AA$9, 'New population'!$A$4:$A$54, 0), MATCH( 'THC - Involuntary'!$A14,'New population'!$BH$2:$BM$2,0))</f>
        <v>10946.881827099362</v>
      </c>
      <c r="AB14" s="146">
        <f>INDEX('New population'!$BH$4:$BM$54, MATCH('THC - Involuntary'!AB$9, 'New population'!$A$4:$A$54, 0), MATCH( 'THC - Involuntary'!$A14,'New population'!$BH$2:$BM$2,0))</f>
        <v>10928.949220779055</v>
      </c>
      <c r="AC14" s="146">
        <f>INDEX('New population'!$BH$4:$BM$54, MATCH('THC - Involuntary'!AC$9, 'New population'!$A$4:$A$54, 0), MATCH( 'THC - Involuntary'!$A14,'New population'!$BH$2:$BM$2,0))</f>
        <v>10911.113290159343</v>
      </c>
      <c r="AD14" s="146">
        <f>INDEX('New population'!$BH$4:$BM$54, MATCH('THC - Involuntary'!AD$9, 'New population'!$A$4:$A$54, 0), MATCH( 'THC - Involuntary'!$A14,'New population'!$BH$2:$BM$2,0))</f>
        <v>10893.373479787424</v>
      </c>
      <c r="AE14" s="146">
        <f>INDEX('New population'!$BH$4:$BM$54, MATCH('THC - Involuntary'!AE$9, 'New population'!$A$4:$A$54, 0), MATCH( 'THC - Involuntary'!$A14,'New population'!$BH$2:$BM$2,0))</f>
        <v>10875.729237560165</v>
      </c>
      <c r="AF14" s="146">
        <f>INDEX('New population'!$BH$4:$BM$54, MATCH('THC - Involuntary'!AF$9, 'New population'!$A$4:$A$54, 0), MATCH( 'THC - Involuntary'!$A14,'New population'!$BH$2:$BM$2,0))</f>
        <v>10858.180014703148</v>
      </c>
      <c r="AG14" s="146">
        <f>INDEX('New population'!$BH$4:$BM$54, MATCH('THC - Involuntary'!AG$9, 'New population'!$A$4:$A$54, 0), MATCH( 'THC - Involuntary'!$A14,'New population'!$BH$2:$BM$2,0))</f>
        <v>10840.725265749865</v>
      </c>
      <c r="AH14" s="146">
        <f>INDEX('New population'!$BH$4:$BM$54, MATCH('THC - Involuntary'!AH$9, 'New population'!$A$4:$A$54, 0), MATCH( 'THC - Involuntary'!$A14,'New population'!$BH$2:$BM$2,0))</f>
        <v>10823.364448521022</v>
      </c>
      <c r="AI14" s="146">
        <f>INDEX('New population'!$BH$4:$BM$54, MATCH('THC - Involuntary'!AI$9, 'New population'!$A$4:$A$54, 0), MATCH( 'THC - Involuntary'!$A14,'New population'!$BH$2:$BM$2,0))</f>
        <v>10806.097024104021</v>
      </c>
      <c r="AJ14" s="146">
        <f>INDEX('New population'!$BH$4:$BM$54, MATCH('THC - Involuntary'!AJ$9, 'New population'!$A$4:$A$54, 0), MATCH( 'THC - Involuntary'!$A14,'New population'!$BH$2:$BM$2,0))</f>
        <v>10788.922456832519</v>
      </c>
      <c r="AK14" s="146">
        <f>INDEX('New population'!$BH$4:$BM$54, MATCH('THC - Involuntary'!AK$9, 'New population'!$A$4:$A$54, 0), MATCH( 'THC - Involuntary'!$A14,'New population'!$BH$2:$BM$2,0))</f>
        <v>10771.840214266167</v>
      </c>
      <c r="AL14" s="146">
        <f>INDEX('New population'!$BH$4:$BM$54, MATCH('THC - Involuntary'!AL$9, 'New population'!$A$4:$A$54, 0), MATCH( 'THC - Involuntary'!$A14,'New population'!$BH$2:$BM$2,0))</f>
        <v>10754.849767170446</v>
      </c>
      <c r="AM14" s="146">
        <f>INDEX('New population'!$BH$4:$BM$54, MATCH('THC - Involuntary'!AM$9, 'New population'!$A$4:$A$54, 0), MATCH( 'THC - Involuntary'!$A14,'New population'!$BH$2:$BM$2,0))</f>
        <v>10737.950589496657</v>
      </c>
      <c r="AN14" s="146">
        <f>INDEX('New population'!$BH$4:$BM$54, MATCH('THC - Involuntary'!AN$9, 'New population'!$A$4:$A$54, 0), MATCH( 'THC - Involuntary'!$A14,'New population'!$BH$2:$BM$2,0))</f>
        <v>10721.142158362001</v>
      </c>
      <c r="AO14" s="146">
        <f>INDEX('New population'!$BH$4:$BM$54, MATCH('THC - Involuntary'!AO$9, 'New population'!$A$4:$A$54, 0), MATCH( 'THC - Involuntary'!$A14,'New population'!$BH$2:$BM$2,0))</f>
        <v>10704.423954029846</v>
      </c>
      <c r="AP14" s="146">
        <f>INDEX('New population'!$BH$4:$BM$54, MATCH('THC - Involuntary'!AP$9, 'New population'!$A$4:$A$54, 0), MATCH( 'THC - Involuntary'!$A14,'New population'!$BH$2:$BM$2,0))</f>
        <v>10687.795459890063</v>
      </c>
      <c r="AQ14" s="146">
        <f>INDEX('New population'!$BH$4:$BM$54, MATCH('THC - Involuntary'!AQ$9, 'New population'!$A$4:$A$54, 0), MATCH( 'THC - Involuntary'!$A14,'New population'!$BH$2:$BM$2,0))</f>
        <v>10671.256162439524</v>
      </c>
      <c r="AR14" s="146">
        <f>INDEX('New population'!$BH$4:$BM$54, MATCH('THC - Involuntary'!AR$9, 'New population'!$A$4:$A$54, 0), MATCH( 'THC - Involuntary'!$A14,'New population'!$BH$2:$BM$2,0))</f>
        <v>10654.805551262711</v>
      </c>
      <c r="AS14" s="146">
        <f>INDEX('New population'!$BH$4:$BM$54, MATCH('THC - Involuntary'!AS$9, 'New population'!$A$4:$A$54, 0), MATCH( 'THC - Involuntary'!$A14,'New population'!$BH$2:$BM$2,0))</f>
        <v>10638.443119012447</v>
      </c>
      <c r="AT14" s="146">
        <f>INDEX('New population'!$BH$4:$BM$54, MATCH('THC - Involuntary'!AT$9, 'New population'!$A$4:$A$54, 0), MATCH( 'THC - Involuntary'!$A14,'New population'!$BH$2:$BM$2,0))</f>
        <v>10622.168361390768</v>
      </c>
      <c r="AU14" s="146">
        <f>INDEX('New population'!$BH$4:$BM$54, MATCH('THC - Involuntary'!AU$9, 'New population'!$A$4:$A$54, 0), MATCH( 'THC - Involuntary'!$A14,'New population'!$BH$2:$BM$2,0))</f>
        <v>10605.980777129891</v>
      </c>
      <c r="AV14" s="146">
        <f>INDEX('New population'!$BH$4:$BM$54, MATCH('THC - Involuntary'!AV$9, 'New population'!$A$4:$A$54, 0), MATCH( 'THC - Involuntary'!$A14,'New population'!$BH$2:$BM$2,0))</f>
        <v>10589.879867973332</v>
      </c>
      <c r="AW14" s="146">
        <f>INDEX('New population'!$BH$4:$BM$54, MATCH('THC - Involuntary'!AW$9, 'New population'!$A$4:$A$54, 0), MATCH( 'THC - Involuntary'!$A14,'New population'!$BH$2:$BM$2,0))</f>
        <v>10573.865138657125</v>
      </c>
      <c r="AX14" s="146">
        <f>INDEX('New population'!$BH$4:$BM$54, MATCH('THC - Involuntary'!AX$9, 'New population'!$A$4:$A$54, 0), MATCH( 'THC - Involuntary'!$A14,'New population'!$BH$2:$BM$2,0))</f>
        <v>10557.936096891162</v>
      </c>
      <c r="AY14" s="146">
        <f>INDEX('New population'!$BH$4:$BM$54, MATCH('THC - Involuntary'!AY$9, 'New population'!$A$4:$A$54, 0), MATCH( 'THC - Involuntary'!$A14,'New population'!$BH$2:$BM$2,0))</f>
        <v>10542.09225334067</v>
      </c>
      <c r="AZ14" s="146">
        <f>INDEX('New population'!$BH$4:$BM$54, MATCH('THC - Involuntary'!AZ$9, 'New population'!$A$4:$A$54, 0), MATCH( 'THC - Involuntary'!$A14,'New population'!$BH$2:$BM$2,0))</f>
        <v>10526.333121607795</v>
      </c>
      <c r="BA14" s="146">
        <f>INDEX('New population'!$BH$4:$BM$54, MATCH('THC - Involuntary'!BA$9, 'New population'!$A$4:$A$54, 0), MATCH( 'THC - Involuntary'!$A14,'New population'!$BH$2:$BM$2,0))</f>
        <v>10510.65821821329</v>
      </c>
      <c r="BB14" s="146">
        <f>INDEX('New population'!$BH$4:$BM$54, MATCH('THC - Involuntary'!BB$9, 'New population'!$A$4:$A$54, 0), MATCH( 'THC - Involuntary'!$A14,'New population'!$BH$2:$BM$2,0))</f>
        <v>10495.067062578353</v>
      </c>
    </row>
    <row r="15" spans="1:54">
      <c r="A15" s="22" t="s">
        <v>179</v>
      </c>
      <c r="D15" s="146">
        <f>INDEX('New population'!$BH$4:$BM$54, MATCH('THC - Involuntary'!D$9, 'New population'!$A$4:$A$54, 0), MATCH( 'THC - Involuntary'!$A15,'New population'!$BH$2:$BM$2,0))</f>
        <v>10222.194960739711</v>
      </c>
      <c r="E15" s="146">
        <f>INDEX('New population'!$BH$4:$BM$54, MATCH('THC - Involuntary'!E$9, 'New population'!$A$4:$A$54, 0), MATCH( 'THC - Involuntary'!$A15,'New population'!$BH$2:$BM$2,0))</f>
        <v>11742.074497782454</v>
      </c>
      <c r="F15" s="146">
        <f>INDEX('New population'!$BH$4:$BM$54, MATCH('THC - Involuntary'!F$9, 'New population'!$A$4:$A$54, 0), MATCH( 'THC - Involuntary'!$A15,'New population'!$BH$2:$BM$2,0))</f>
        <v>11943.409069276875</v>
      </c>
      <c r="G15" s="146">
        <f>INDEX('New population'!$BH$4:$BM$54, MATCH('THC - Involuntary'!G$9, 'New population'!$A$4:$A$54, 0), MATCH( 'THC - Involuntary'!$A15,'New population'!$BH$2:$BM$2,0))</f>
        <v>11907.570170234774</v>
      </c>
      <c r="H15" s="146">
        <f>INDEX('New population'!$BH$4:$BM$54, MATCH('THC - Involuntary'!H$9, 'New population'!$A$4:$A$54, 0), MATCH( 'THC - Involuntary'!$A15,'New population'!$BH$2:$BM$2,0))</f>
        <v>11871.986964179165</v>
      </c>
      <c r="I15" s="146">
        <f>INDEX('New population'!$BH$4:$BM$54, MATCH('THC - Involuntary'!I$9, 'New population'!$A$4:$A$54, 0), MATCH( 'THC - Involuntary'!$A15,'New population'!$BH$2:$BM$2,0))</f>
        <v>11836.657489726054</v>
      </c>
      <c r="J15" s="146">
        <f>INDEX('New population'!$BH$4:$BM$54, MATCH('THC - Involuntary'!J$9, 'New population'!$A$4:$A$54, 0), MATCH( 'THC - Involuntary'!$A15,'New population'!$BH$2:$BM$2,0))</f>
        <v>11801.579802268028</v>
      </c>
      <c r="K15" s="146">
        <f>INDEX('New population'!$BH$4:$BM$54, MATCH('THC - Involuntary'!K$9, 'New population'!$A$4:$A$54, 0), MATCH( 'THC - Involuntary'!$A15,'New population'!$BH$2:$BM$2,0))</f>
        <v>11780.821480860601</v>
      </c>
      <c r="L15" s="146">
        <f>INDEX('New population'!$BH$4:$BM$54, MATCH('THC - Involuntary'!L$9, 'New population'!$A$4:$A$54, 0), MATCH( 'THC - Involuntary'!$A15,'New population'!$BH$2:$BM$2,0))</f>
        <v>11760.155641666346</v>
      </c>
      <c r="M15" s="146">
        <f>INDEX('New population'!$BH$4:$BM$54, MATCH('THC - Involuntary'!M$9, 'New population'!$A$4:$A$54, 0), MATCH( 'THC - Involuntary'!$A15,'New population'!$BH$2:$BM$2,0))</f>
        <v>11739.581836694189</v>
      </c>
      <c r="N15" s="146">
        <f>INDEX('New population'!$BH$4:$BM$54, MATCH('THC - Involuntary'!N$9, 'New population'!$A$4:$A$54, 0), MATCH( 'THC - Involuntary'!$A15,'New population'!$BH$2:$BM$2,0))</f>
        <v>11719.099620309014</v>
      </c>
      <c r="O15" s="146">
        <f>INDEX('New population'!$BH$4:$BM$54, MATCH('THC - Involuntary'!O$9, 'New population'!$A$4:$A$54, 0), MATCH( 'THC - Involuntary'!$A15,'New population'!$BH$2:$BM$2,0))</f>
        <v>11698.708549218276</v>
      </c>
      <c r="P15" s="146">
        <f>INDEX('New population'!$BH$4:$BM$54, MATCH('THC - Involuntary'!P$9, 'New population'!$A$4:$A$54, 0), MATCH( 'THC - Involuntary'!$A15,'New population'!$BH$2:$BM$2,0))</f>
        <v>11678.40818245877</v>
      </c>
      <c r="Q15" s="146">
        <f>INDEX('New population'!$BH$4:$BM$54, MATCH('THC - Involuntary'!Q$9, 'New population'!$A$4:$A$54, 0), MATCH( 'THC - Involuntary'!$A15,'New population'!$BH$2:$BM$2,0))</f>
        <v>11658.198081383453</v>
      </c>
      <c r="R15" s="146">
        <f>INDEX('New population'!$BH$4:$BM$54, MATCH('THC - Involuntary'!R$9, 'New population'!$A$4:$A$54, 0), MATCH( 'THC - Involuntary'!$A15,'New population'!$BH$2:$BM$2,0))</f>
        <v>11638.077809648355</v>
      </c>
      <c r="S15" s="146">
        <f>INDEX('New population'!$BH$4:$BM$54, MATCH('THC - Involuntary'!S$9, 'New population'!$A$4:$A$54, 0), MATCH( 'THC - Involuntary'!$A15,'New population'!$BH$2:$BM$2,0))</f>
        <v>11618.046933199546</v>
      </c>
      <c r="T15" s="146">
        <f>INDEX('New population'!$BH$4:$BM$54, MATCH('THC - Involuntary'!T$9, 'New population'!$A$4:$A$54, 0), MATCH( 'THC - Involuntary'!$A15,'New population'!$BH$2:$BM$2,0))</f>
        <v>11598.105020260215</v>
      </c>
      <c r="U15" s="146">
        <f>INDEX('New population'!$BH$4:$BM$54, MATCH('THC - Involuntary'!U$9, 'New population'!$A$4:$A$54, 0), MATCH( 'THC - Involuntary'!$A15,'New population'!$BH$2:$BM$2,0))</f>
        <v>11578.251641317787</v>
      </c>
      <c r="V15" s="146">
        <f>INDEX('New population'!$BH$4:$BM$54, MATCH('THC - Involuntary'!V$9, 'New population'!$A$4:$A$54, 0), MATCH( 'THC - Involuntary'!$A15,'New population'!$BH$2:$BM$2,0))</f>
        <v>11558.486369111171</v>
      </c>
      <c r="W15" s="146">
        <f>INDEX('New population'!$BH$4:$BM$54, MATCH('THC - Involuntary'!W$9, 'New population'!$A$4:$A$54, 0), MATCH( 'THC - Involuntary'!$A15,'New population'!$BH$2:$BM$2,0))</f>
        <v>11538.808778618011</v>
      </c>
      <c r="X15" s="146">
        <f>INDEX('New population'!$BH$4:$BM$54, MATCH('THC - Involuntary'!X$9, 'New population'!$A$4:$A$54, 0), MATCH( 'THC - Involuntary'!$A15,'New population'!$BH$2:$BM$2,0))</f>
        <v>11519.218447042093</v>
      </c>
      <c r="Y15" s="146">
        <f>INDEX('New population'!$BH$4:$BM$54, MATCH('THC - Involuntary'!Y$9, 'New population'!$A$4:$A$54, 0), MATCH( 'THC - Involuntary'!$A15,'New population'!$BH$2:$BM$2,0))</f>
        <v>11499.714953800767</v>
      </c>
      <c r="Z15" s="146">
        <f>INDEX('New population'!$BH$4:$BM$54, MATCH('THC - Involuntary'!Z$9, 'New population'!$A$4:$A$54, 0), MATCH( 'THC - Involuntary'!$A15,'New population'!$BH$2:$BM$2,0))</f>
        <v>11480.297880512477</v>
      </c>
      <c r="AA15" s="146">
        <f>INDEX('New population'!$BH$4:$BM$54, MATCH('THC - Involuntary'!AA$9, 'New population'!$A$4:$A$54, 0), MATCH( 'THC - Involuntary'!$A15,'New population'!$BH$2:$BM$2,0))</f>
        <v>11460.966810984342</v>
      </c>
      <c r="AB15" s="146">
        <f>INDEX('New population'!$BH$4:$BM$54, MATCH('THC - Involuntary'!AB$9, 'New population'!$A$4:$A$54, 0), MATCH( 'THC - Involuntary'!$A15,'New population'!$BH$2:$BM$2,0))</f>
        <v>11441.721331199849</v>
      </c>
      <c r="AC15" s="146">
        <f>INDEX('New population'!$BH$4:$BM$54, MATCH('THC - Involuntary'!AC$9, 'New population'!$A$4:$A$54, 0), MATCH( 'THC - Involuntary'!$A15,'New population'!$BH$2:$BM$2,0))</f>
        <v>11422.561029306573</v>
      </c>
      <c r="AD15" s="146">
        <f>INDEX('New population'!$BH$4:$BM$54, MATCH('THC - Involuntary'!AD$9, 'New population'!$A$4:$A$54, 0), MATCH( 'THC - Involuntary'!$A15,'New population'!$BH$2:$BM$2,0))</f>
        <v>11403.485495604002</v>
      </c>
      <c r="AE15" s="146">
        <f>INDEX('New population'!$BH$4:$BM$54, MATCH('THC - Involuntary'!AE$9, 'New population'!$A$4:$A$54, 0), MATCH( 'THC - Involuntary'!$A15,'New population'!$BH$2:$BM$2,0))</f>
        <v>11384.494322531427</v>
      </c>
      <c r="AF15" s="146">
        <f>INDEX('New population'!$BH$4:$BM$54, MATCH('THC - Involuntary'!AF$9, 'New population'!$A$4:$A$54, 0), MATCH( 'THC - Involuntary'!$A15,'New population'!$BH$2:$BM$2,0))</f>
        <v>11365.587104655895</v>
      </c>
      <c r="AG15" s="146">
        <f>INDEX('New population'!$BH$4:$BM$54, MATCH('THC - Involuntary'!AG$9, 'New population'!$A$4:$A$54, 0), MATCH( 'THC - Involuntary'!$A15,'New population'!$BH$2:$BM$2,0))</f>
        <v>11346.763438660266</v>
      </c>
      <c r="AH15" s="146">
        <f>INDEX('New population'!$BH$4:$BM$54, MATCH('THC - Involuntary'!AH$9, 'New population'!$A$4:$A$54, 0), MATCH( 'THC - Involuntary'!$A15,'New population'!$BH$2:$BM$2,0))</f>
        <v>11328.022923331282</v>
      </c>
      <c r="AI15" s="146">
        <f>INDEX('New population'!$BH$4:$BM$54, MATCH('THC - Involuntary'!AI$9, 'New population'!$A$4:$A$54, 0), MATCH( 'THC - Involuntary'!$A15,'New population'!$BH$2:$BM$2,0))</f>
        <v>11309.365159547779</v>
      </c>
      <c r="AJ15" s="146">
        <f>INDEX('New population'!$BH$4:$BM$54, MATCH('THC - Involuntary'!AJ$9, 'New population'!$A$4:$A$54, 0), MATCH( 'THC - Involuntary'!$A15,'New population'!$BH$2:$BM$2,0))</f>
        <v>11290.789750268908</v>
      </c>
      <c r="AK15" s="146">
        <f>INDEX('New population'!$BH$4:$BM$54, MATCH('THC - Involuntary'!AK$9, 'New population'!$A$4:$A$54, 0), MATCH( 'THC - Involuntary'!$A15,'New population'!$BH$2:$BM$2,0))</f>
        <v>11272.296300522461</v>
      </c>
      <c r="AL15" s="146">
        <f>INDEX('New population'!$BH$4:$BM$54, MATCH('THC - Involuntary'!AL$9, 'New population'!$A$4:$A$54, 0), MATCH( 'THC - Involuntary'!$A15,'New population'!$BH$2:$BM$2,0))</f>
        <v>11253.884417393263</v>
      </c>
      <c r="AM15" s="146">
        <f>INDEX('New population'!$BH$4:$BM$54, MATCH('THC - Involuntary'!AM$9, 'New population'!$A$4:$A$54, 0), MATCH( 'THC - Involuntary'!$A15,'New population'!$BH$2:$BM$2,0))</f>
        <v>11235.553710011627</v>
      </c>
      <c r="AN15" s="146">
        <f>INDEX('New population'!$BH$4:$BM$54, MATCH('THC - Involuntary'!AN$9, 'New population'!$A$4:$A$54, 0), MATCH( 'THC - Involuntary'!$A15,'New population'!$BH$2:$BM$2,0))</f>
        <v>11217.303789541864</v>
      </c>
      <c r="AO15" s="146">
        <f>INDEX('New population'!$BH$4:$BM$54, MATCH('THC - Involuntary'!AO$9, 'New population'!$A$4:$A$54, 0), MATCH( 'THC - Involuntary'!$A15,'New population'!$BH$2:$BM$2,0))</f>
        <v>11199.134269170898</v>
      </c>
      <c r="AP15" s="146">
        <f>INDEX('New population'!$BH$4:$BM$54, MATCH('THC - Involuntary'!AP$9, 'New population'!$A$4:$A$54, 0), MATCH( 'THC - Involuntary'!$A15,'New population'!$BH$2:$BM$2,0))</f>
        <v>11181.044764096918</v>
      </c>
      <c r="AQ15" s="146">
        <f>INDEX('New population'!$BH$4:$BM$54, MATCH('THC - Involuntary'!AQ$9, 'New population'!$A$4:$A$54, 0), MATCH( 'THC - Involuntary'!$A15,'New population'!$BH$2:$BM$2,0))</f>
        <v>11163.034891518102</v>
      </c>
      <c r="AR15" s="146">
        <f>INDEX('New population'!$BH$4:$BM$54, MATCH('THC - Involuntary'!AR$9, 'New population'!$A$4:$A$54, 0), MATCH( 'THC - Involuntary'!$A15,'New population'!$BH$2:$BM$2,0))</f>
        <v>11145.104270621425</v>
      </c>
      <c r="AS15" s="146">
        <f>INDEX('New population'!$BH$4:$BM$54, MATCH('THC - Involuntary'!AS$9, 'New population'!$A$4:$A$54, 0), MATCH( 'THC - Involuntary'!$A15,'New population'!$BH$2:$BM$2,0))</f>
        <v>11127.252522571509</v>
      </c>
      <c r="AT15" s="146">
        <f>INDEX('New population'!$BH$4:$BM$54, MATCH('THC - Involuntary'!AT$9, 'New population'!$A$4:$A$54, 0), MATCH( 'THC - Involuntary'!$A15,'New population'!$BH$2:$BM$2,0))</f>
        <v>11109.479270499565</v>
      </c>
      <c r="AU15" s="146">
        <f>INDEX('New population'!$BH$4:$BM$54, MATCH('THC - Involuntary'!AU$9, 'New population'!$A$4:$A$54, 0), MATCH( 'THC - Involuntary'!$A15,'New population'!$BH$2:$BM$2,0))</f>
        <v>11091.78413949238</v>
      </c>
      <c r="AV15" s="146">
        <f>INDEX('New population'!$BH$4:$BM$54, MATCH('THC - Involuntary'!AV$9, 'New population'!$A$4:$A$54, 0), MATCH( 'THC - Involuntary'!$A15,'New population'!$BH$2:$BM$2,0))</f>
        <v>11074.166756581382</v>
      </c>
      <c r="AW15" s="146">
        <f>INDEX('New population'!$BH$4:$BM$54, MATCH('THC - Involuntary'!AW$9, 'New population'!$A$4:$A$54, 0), MATCH( 'THC - Involuntary'!$A15,'New population'!$BH$2:$BM$2,0))</f>
        <v>11056.626750731775</v>
      </c>
      <c r="AX15" s="146">
        <f>INDEX('New population'!$BH$4:$BM$54, MATCH('THC - Involuntary'!AX$9, 'New population'!$A$4:$A$54, 0), MATCH( 'THC - Involuntary'!$A15,'New population'!$BH$2:$BM$2,0))</f>
        <v>11039.163752831701</v>
      </c>
      <c r="AY15" s="146">
        <f>INDEX('New population'!$BH$4:$BM$54, MATCH('THC - Involuntary'!AY$9, 'New population'!$A$4:$A$54, 0), MATCH( 'THC - Involuntary'!$A15,'New population'!$BH$2:$BM$2,0))</f>
        <v>11021.777395681533</v>
      </c>
      <c r="AZ15" s="146">
        <f>INDEX('New population'!$BH$4:$BM$54, MATCH('THC - Involuntary'!AZ$9, 'New population'!$A$4:$A$54, 0), MATCH( 'THC - Involuntary'!$A15,'New population'!$BH$2:$BM$2,0))</f>
        <v>11004.467313983167</v>
      </c>
      <c r="BA15" s="146">
        <f>INDEX('New population'!$BH$4:$BM$54, MATCH('THC - Involuntary'!BA$9, 'New population'!$A$4:$A$54, 0), MATCH( 'THC - Involuntary'!$A15,'New population'!$BH$2:$BM$2,0))</f>
        <v>10987.233144329412</v>
      </c>
      <c r="BB15" s="146">
        <f>INDEX('New population'!$BH$4:$BM$54, MATCH('THC - Involuntary'!BB$9, 'New population'!$A$4:$A$54, 0), MATCH( 'THC - Involuntary'!$A15,'New population'!$BH$2:$BM$2,0))</f>
        <v>10970.074525193448</v>
      </c>
    </row>
    <row r="16" spans="1:54" ht="19.350000000000001">
      <c r="C16" s="83"/>
    </row>
    <row r="17" spans="1:54">
      <c r="B17" s="70" t="s">
        <v>182</v>
      </c>
      <c r="C17" s="4" t="s">
        <v>181</v>
      </c>
      <c r="D17">
        <v>2020</v>
      </c>
      <c r="E17">
        <v>2021</v>
      </c>
      <c r="F17">
        <v>2022</v>
      </c>
      <c r="G17">
        <v>2023</v>
      </c>
      <c r="H17">
        <v>2024</v>
      </c>
      <c r="I17">
        <v>2025</v>
      </c>
      <c r="J17">
        <v>2026</v>
      </c>
      <c r="K17">
        <v>2027</v>
      </c>
      <c r="L17">
        <v>2028</v>
      </c>
      <c r="M17">
        <v>2029</v>
      </c>
      <c r="N17">
        <v>2030</v>
      </c>
      <c r="O17">
        <v>2031</v>
      </c>
      <c r="P17">
        <v>2032</v>
      </c>
      <c r="Q17">
        <v>2033</v>
      </c>
      <c r="R17">
        <v>2034</v>
      </c>
      <c r="S17">
        <v>2035</v>
      </c>
      <c r="T17">
        <v>2036</v>
      </c>
      <c r="U17">
        <v>2037</v>
      </c>
      <c r="V17">
        <v>2038</v>
      </c>
      <c r="W17">
        <v>2039</v>
      </c>
      <c r="X17">
        <v>2040</v>
      </c>
      <c r="Y17">
        <v>2041</v>
      </c>
      <c r="Z17">
        <v>2042</v>
      </c>
      <c r="AA17">
        <v>2043</v>
      </c>
      <c r="AB17">
        <v>2044</v>
      </c>
      <c r="AC17">
        <v>2045</v>
      </c>
      <c r="AD17">
        <v>2046</v>
      </c>
      <c r="AE17">
        <v>2047</v>
      </c>
      <c r="AF17">
        <v>2048</v>
      </c>
      <c r="AG17">
        <v>2049</v>
      </c>
      <c r="AH17">
        <v>2050</v>
      </c>
      <c r="AI17">
        <v>2051</v>
      </c>
      <c r="AJ17">
        <v>2052</v>
      </c>
      <c r="AK17">
        <v>2053</v>
      </c>
      <c r="AL17">
        <v>2054</v>
      </c>
      <c r="AM17">
        <v>2055</v>
      </c>
      <c r="AN17">
        <v>2056</v>
      </c>
      <c r="AO17">
        <v>2057</v>
      </c>
      <c r="AP17">
        <v>2058</v>
      </c>
      <c r="AQ17">
        <v>2059</v>
      </c>
      <c r="AR17">
        <v>2060</v>
      </c>
      <c r="AS17">
        <v>2061</v>
      </c>
      <c r="AT17">
        <v>2062</v>
      </c>
      <c r="AU17">
        <v>2063</v>
      </c>
      <c r="AV17">
        <v>2064</v>
      </c>
      <c r="AW17">
        <v>2065</v>
      </c>
      <c r="AX17">
        <v>2066</v>
      </c>
      <c r="AY17">
        <v>2067</v>
      </c>
      <c r="AZ17">
        <v>2068</v>
      </c>
      <c r="BA17">
        <v>2069</v>
      </c>
      <c r="BB17">
        <v>2070</v>
      </c>
    </row>
    <row r="18" spans="1:54">
      <c r="A18" s="22" t="s">
        <v>176</v>
      </c>
      <c r="D18">
        <f>D2*D10</f>
        <v>75577287.290941551</v>
      </c>
      <c r="E18">
        <f t="shared" ref="E18:AI18" si="1">E2*E10</f>
        <v>89267897.645566195</v>
      </c>
      <c r="F18">
        <f t="shared" si="1"/>
        <v>92689181.977703348</v>
      </c>
      <c r="G18">
        <f t="shared" si="1"/>
        <v>94494675.336011007</v>
      </c>
      <c r="H18">
        <f t="shared" si="1"/>
        <v>96335961.24268879</v>
      </c>
      <c r="I18">
        <f t="shared" si="1"/>
        <v>98213752.263912112</v>
      </c>
      <c r="J18">
        <f t="shared" si="1"/>
        <v>100128775.16301274</v>
      </c>
      <c r="K18">
        <f t="shared" si="1"/>
        <v>102117916.17102736</v>
      </c>
      <c r="L18">
        <f t="shared" si="1"/>
        <v>104146590.84323268</v>
      </c>
      <c r="M18">
        <f t="shared" si="1"/>
        <v>106215584.99446316</v>
      </c>
      <c r="N18">
        <f t="shared" si="1"/>
        <v>108325700.06069238</v>
      </c>
      <c r="O18">
        <f t="shared" si="1"/>
        <v>110477753.40961885</v>
      </c>
      <c r="P18">
        <f t="shared" si="1"/>
        <v>112672578.65742899</v>
      </c>
      <c r="Q18">
        <f t="shared" si="1"/>
        <v>114911025.99186037</v>
      </c>
      <c r="R18">
        <f t="shared" si="1"/>
        <v>117193962.50168946</v>
      </c>
      <c r="S18">
        <f t="shared" si="1"/>
        <v>119522272.51277296</v>
      </c>
      <c r="T18">
        <f t="shared" si="1"/>
        <v>121896857.9307723</v>
      </c>
      <c r="U18">
        <f t="shared" si="1"/>
        <v>124318638.59069458</v>
      </c>
      <c r="V18">
        <f t="shared" si="1"/>
        <v>126788552.61338574</v>
      </c>
      <c r="W18">
        <f t="shared" si="1"/>
        <v>129307556.76911359</v>
      </c>
      <c r="X18">
        <f t="shared" si="1"/>
        <v>130454427.93139035</v>
      </c>
      <c r="Y18">
        <f t="shared" si="1"/>
        <v>133046302.80635853</v>
      </c>
      <c r="Z18">
        <f t="shared" si="1"/>
        <v>135689692.1620256</v>
      </c>
      <c r="AA18">
        <f t="shared" si="1"/>
        <v>136893226.04457468</v>
      </c>
      <c r="AB18">
        <f t="shared" si="1"/>
        <v>139613085.09477112</v>
      </c>
      <c r="AC18">
        <f t="shared" si="1"/>
        <v>142387002.72217795</v>
      </c>
      <c r="AD18">
        <f t="shared" si="1"/>
        <v>145216053.4920027</v>
      </c>
      <c r="AE18">
        <f t="shared" si="1"/>
        <v>148101333.33200377</v>
      </c>
      <c r="AF18">
        <f t="shared" si="1"/>
        <v>151043959.95727193</v>
      </c>
      <c r="AG18">
        <f t="shared" si="1"/>
        <v>154045073.30346125</v>
      </c>
      <c r="AH18">
        <f t="shared" si="1"/>
        <v>157105835.96863669</v>
      </c>
      <c r="AI18">
        <f t="shared" si="1"/>
        <v>160227433.66391125</v>
      </c>
      <c r="AJ18">
        <f t="shared" ref="AJ18:BB18" si="2">AJ2*AJ10</f>
        <v>163411075.67304614</v>
      </c>
      <c r="AK18">
        <f t="shared" si="2"/>
        <v>166657995.32119337</v>
      </c>
      <c r="AL18">
        <f t="shared" si="2"/>
        <v>169969450.45296213</v>
      </c>
      <c r="AM18">
        <f t="shared" si="2"/>
        <v>173346723.91999489</v>
      </c>
      <c r="AN18">
        <f t="shared" si="2"/>
        <v>176791124.07824191</v>
      </c>
      <c r="AO18">
        <f t="shared" si="2"/>
        <v>180303985.29512781</v>
      </c>
      <c r="AP18">
        <f t="shared" si="2"/>
        <v>183886668.4668065</v>
      </c>
      <c r="AQ18">
        <f t="shared" si="2"/>
        <v>187540561.54570568</v>
      </c>
      <c r="AR18">
        <f t="shared" si="2"/>
        <v>191267080.07856512</v>
      </c>
      <c r="AS18">
        <f t="shared" si="2"/>
        <v>195067667.7551783</v>
      </c>
      <c r="AT18">
        <f t="shared" si="2"/>
        <v>198943796.96804976</v>
      </c>
      <c r="AU18">
        <f t="shared" si="2"/>
        <v>202896969.38318557</v>
      </c>
      <c r="AV18">
        <f t="shared" si="2"/>
        <v>206928716.52223867</v>
      </c>
      <c r="AW18">
        <f t="shared" si="2"/>
        <v>211040600.35623521</v>
      </c>
      <c r="AX18">
        <f t="shared" si="2"/>
        <v>215234213.91111121</v>
      </c>
      <c r="AY18">
        <f t="shared" si="2"/>
        <v>219511181.88529661</v>
      </c>
      <c r="AZ18">
        <f t="shared" si="2"/>
        <v>223873161.27958429</v>
      </c>
      <c r="BA18">
        <f t="shared" si="2"/>
        <v>228321842.03953052</v>
      </c>
      <c r="BB18">
        <f t="shared" si="2"/>
        <v>232858947.71063432</v>
      </c>
    </row>
    <row r="19" spans="1:54">
      <c r="A19" s="22" t="s">
        <v>27</v>
      </c>
      <c r="D19">
        <f t="shared" ref="D19:AI19" si="3">D3*D11</f>
        <v>86859139.882216722</v>
      </c>
      <c r="E19">
        <f t="shared" si="3"/>
        <v>99279532.389335766</v>
      </c>
      <c r="F19">
        <f t="shared" si="3"/>
        <v>102135212.63818316</v>
      </c>
      <c r="G19">
        <f t="shared" si="3"/>
        <v>104194825.2506997</v>
      </c>
      <c r="H19">
        <f t="shared" si="3"/>
        <v>106294527.35541438</v>
      </c>
      <c r="I19">
        <f t="shared" si="3"/>
        <v>108435094.66326907</v>
      </c>
      <c r="J19">
        <f t="shared" si="3"/>
        <v>110617317.95368466</v>
      </c>
      <c r="K19">
        <f t="shared" si="3"/>
        <v>112804249.71251282</v>
      </c>
      <c r="L19">
        <f t="shared" si="3"/>
        <v>115034189.85135385</v>
      </c>
      <c r="M19">
        <f t="shared" si="3"/>
        <v>117307982.71039519</v>
      </c>
      <c r="N19">
        <f t="shared" si="3"/>
        <v>119626489.20996147</v>
      </c>
      <c r="O19">
        <f t="shared" si="3"/>
        <v>121990587.1765151</v>
      </c>
      <c r="P19">
        <f t="shared" si="3"/>
        <v>124401171.67507736</v>
      </c>
      <c r="Q19">
        <f t="shared" si="3"/>
        <v>126859155.34819856</v>
      </c>
      <c r="R19">
        <f t="shared" si="3"/>
        <v>129365468.76160428</v>
      </c>
      <c r="S19">
        <f t="shared" si="3"/>
        <v>131921060.75665112</v>
      </c>
      <c r="T19">
        <f t="shared" si="3"/>
        <v>134526898.80972558</v>
      </c>
      <c r="U19">
        <f t="shared" si="3"/>
        <v>137183969.39872324</v>
      </c>
      <c r="V19">
        <f t="shared" si="3"/>
        <v>139893278.37674835</v>
      </c>
      <c r="W19">
        <f t="shared" si="3"/>
        <v>142655851.35317537</v>
      </c>
      <c r="X19">
        <f t="shared" si="3"/>
        <v>143903910.47937194</v>
      </c>
      <c r="Y19">
        <f t="shared" si="3"/>
        <v>146745193.91656312</v>
      </c>
      <c r="Z19">
        <f t="shared" si="3"/>
        <v>149642331.72421944</v>
      </c>
      <c r="AA19">
        <f t="shared" si="3"/>
        <v>150950772.87181693</v>
      </c>
      <c r="AB19">
        <f t="shared" si="3"/>
        <v>153930446.83175328</v>
      </c>
      <c r="AC19">
        <f t="shared" si="3"/>
        <v>156968691.6068576</v>
      </c>
      <c r="AD19">
        <f t="shared" si="3"/>
        <v>160066657.20858923</v>
      </c>
      <c r="AE19">
        <f t="shared" si="3"/>
        <v>163225516.24099797</v>
      </c>
      <c r="AF19">
        <f t="shared" si="3"/>
        <v>166446464.34520265</v>
      </c>
      <c r="AG19">
        <f t="shared" si="3"/>
        <v>169730720.6526303</v>
      </c>
      <c r="AH19">
        <f t="shared" si="3"/>
        <v>173079528.24718815</v>
      </c>
      <c r="AI19">
        <f t="shared" si="3"/>
        <v>176494154.63654613</v>
      </c>
      <c r="AJ19">
        <f t="shared" ref="AJ19:BB19" si="4">AJ3*AJ11</f>
        <v>179975892.23270839</v>
      </c>
      <c r="AK19">
        <f t="shared" si="4"/>
        <v>183526058.84205806</v>
      </c>
      <c r="AL19">
        <f t="shared" si="4"/>
        <v>187145998.16506234</v>
      </c>
      <c r="AM19">
        <f t="shared" si="4"/>
        <v>190837080.30582851</v>
      </c>
      <c r="AN19">
        <f t="shared" si="4"/>
        <v>194600702.29170522</v>
      </c>
      <c r="AO19">
        <f t="shared" si="4"/>
        <v>198438288.60312828</v>
      </c>
      <c r="AP19">
        <f t="shared" si="4"/>
        <v>202351291.71391213</v>
      </c>
      <c r="AQ19">
        <f t="shared" si="4"/>
        <v>206341192.6421943</v>
      </c>
      <c r="AR19">
        <f t="shared" si="4"/>
        <v>210409501.51224294</v>
      </c>
      <c r="AS19">
        <f t="shared" si="4"/>
        <v>214557758.12734184</v>
      </c>
      <c r="AT19">
        <f t="shared" si="4"/>
        <v>218787532.55397215</v>
      </c>
      <c r="AU19">
        <f t="shared" si="4"/>
        <v>223100425.71751335</v>
      </c>
      <c r="AV19">
        <f t="shared" si="4"/>
        <v>227498070.00969228</v>
      </c>
      <c r="AW19">
        <f t="shared" si="4"/>
        <v>231982129.90801057</v>
      </c>
      <c r="AX19">
        <f t="shared" si="4"/>
        <v>236554302.60738847</v>
      </c>
      <c r="AY19">
        <f t="shared" si="4"/>
        <v>241216318.66426659</v>
      </c>
      <c r="AZ19">
        <f t="shared" si="4"/>
        <v>245969942.65341032</v>
      </c>
      <c r="BA19">
        <f t="shared" si="4"/>
        <v>250816973.83766916</v>
      </c>
      <c r="BB19">
        <f t="shared" si="4"/>
        <v>255759246.85094711</v>
      </c>
    </row>
    <row r="20" spans="1:54">
      <c r="A20" s="22" t="s">
        <v>177</v>
      </c>
      <c r="D20">
        <f t="shared" ref="D20:AI20" si="5">D4*D12</f>
        <v>84321212.606963605</v>
      </c>
      <c r="E20">
        <f t="shared" si="5"/>
        <v>102789000.18770722</v>
      </c>
      <c r="F20">
        <f t="shared" si="5"/>
        <v>107118398.10112058</v>
      </c>
      <c r="G20">
        <f t="shared" si="5"/>
        <v>108952605.83071749</v>
      </c>
      <c r="H20">
        <f t="shared" si="5"/>
        <v>110820699.04486638</v>
      </c>
      <c r="I20">
        <f t="shared" si="5"/>
        <v>112723332.10104774</v>
      </c>
      <c r="J20">
        <f t="shared" si="5"/>
        <v>114661172.28992219</v>
      </c>
      <c r="K20">
        <f t="shared" si="5"/>
        <v>116794680.85272448</v>
      </c>
      <c r="L20">
        <f t="shared" si="5"/>
        <v>118968715.43626142</v>
      </c>
      <c r="M20">
        <f t="shared" si="5"/>
        <v>121184057.72514755</v>
      </c>
      <c r="N20">
        <f t="shared" si="5"/>
        <v>123441504.6489839</v>
      </c>
      <c r="O20">
        <f t="shared" si="5"/>
        <v>125741868.68200167</v>
      </c>
      <c r="P20">
        <f t="shared" si="5"/>
        <v>128085978.14862706</v>
      </c>
      <c r="Q20">
        <f t="shared" si="5"/>
        <v>130474677.53508505</v>
      </c>
      <c r="R20">
        <f t="shared" si="5"/>
        <v>132908827.8071623</v>
      </c>
      <c r="S20">
        <f t="shared" si="5"/>
        <v>135389306.73425025</v>
      </c>
      <c r="T20">
        <f t="shared" si="5"/>
        <v>137917009.21979442</v>
      </c>
      <c r="U20">
        <f t="shared" si="5"/>
        <v>140492847.63827586</v>
      </c>
      <c r="V20">
        <f t="shared" si="5"/>
        <v>143117752.17885512</v>
      </c>
      <c r="W20">
        <f t="shared" si="5"/>
        <v>145792671.19581011</v>
      </c>
      <c r="X20">
        <f t="shared" si="5"/>
        <v>146916900.69607529</v>
      </c>
      <c r="Y20">
        <f t="shared" si="5"/>
        <v>149664810.78852242</v>
      </c>
      <c r="Z20">
        <f t="shared" si="5"/>
        <v>152465121.75186506</v>
      </c>
      <c r="AA20">
        <f t="shared" si="5"/>
        <v>153643840.02000359</v>
      </c>
      <c r="AB20">
        <f t="shared" si="5"/>
        <v>156520650.70816174</v>
      </c>
      <c r="AC20">
        <f t="shared" si="5"/>
        <v>159452364.36425534</v>
      </c>
      <c r="AD20">
        <f t="shared" si="5"/>
        <v>162440043.61482438</v>
      </c>
      <c r="AE20">
        <f t="shared" si="5"/>
        <v>165484771.86095122</v>
      </c>
      <c r="AF20">
        <f t="shared" si="5"/>
        <v>168587653.68728155</v>
      </c>
      <c r="AG20">
        <f t="shared" si="5"/>
        <v>171749815.27913722</v>
      </c>
      <c r="AH20">
        <f t="shared" si="5"/>
        <v>174972404.84788251</v>
      </c>
      <c r="AI20">
        <f t="shared" si="5"/>
        <v>178256593.0647071</v>
      </c>
      <c r="AJ20">
        <f t="shared" ref="AJ20:BB20" si="6">AJ4*AJ12</f>
        <v>181603573.50299332</v>
      </c>
      <c r="AK20">
        <f t="shared" si="6"/>
        <v>185014563.08943745</v>
      </c>
      <c r="AL20">
        <f t="shared" si="6"/>
        <v>188490802.5640994</v>
      </c>
      <c r="AM20">
        <f t="shared" si="6"/>
        <v>192033556.94955835</v>
      </c>
      <c r="AN20">
        <f t="shared" si="6"/>
        <v>195644116.02935383</v>
      </c>
      <c r="AO20">
        <f t="shared" si="6"/>
        <v>199323794.83589837</v>
      </c>
      <c r="AP20">
        <f t="shared" si="6"/>
        <v>203073934.14804852</v>
      </c>
      <c r="AQ20">
        <f t="shared" si="6"/>
        <v>206895900.99852645</v>
      </c>
      <c r="AR20">
        <f t="shared" si="6"/>
        <v>210791089.1913884</v>
      </c>
      <c r="AS20">
        <f t="shared" si="6"/>
        <v>214760919.82973745</v>
      </c>
      <c r="AT20">
        <f t="shared" si="6"/>
        <v>218806841.85388762</v>
      </c>
      <c r="AU20">
        <f t="shared" si="6"/>
        <v>222930332.59018272</v>
      </c>
      <c r="AV20">
        <f t="shared" si="6"/>
        <v>227132898.3106854</v>
      </c>
      <c r="AW20">
        <f t="shared" si="6"/>
        <v>231416074.8039493</v>
      </c>
      <c r="AX20">
        <f t="shared" si="6"/>
        <v>235781427.95709631</v>
      </c>
      <c r="AY20">
        <f t="shared" si="6"/>
        <v>240230554.3494232</v>
      </c>
      <c r="AZ20">
        <f t="shared" si="6"/>
        <v>244765081.85776591</v>
      </c>
      <c r="BA20">
        <f t="shared" si="6"/>
        <v>249386670.27385581</v>
      </c>
      <c r="BB20">
        <f t="shared" si="6"/>
        <v>254097011.93390626</v>
      </c>
    </row>
    <row r="21" spans="1:54">
      <c r="A21" s="22" t="s">
        <v>29</v>
      </c>
      <c r="D21">
        <f t="shared" ref="D21:AI21" si="7">D5*D13</f>
        <v>96153787.166041553</v>
      </c>
      <c r="E21">
        <f t="shared" si="7"/>
        <v>115802844.08110507</v>
      </c>
      <c r="F21">
        <f t="shared" si="7"/>
        <v>120303490.72401759</v>
      </c>
      <c r="G21">
        <f t="shared" si="7"/>
        <v>122243007.83990879</v>
      </c>
      <c r="H21">
        <f t="shared" si="7"/>
        <v>124215071.73567791</v>
      </c>
      <c r="I21">
        <f t="shared" si="7"/>
        <v>126220247.3009979</v>
      </c>
      <c r="J21">
        <f t="shared" si="7"/>
        <v>128259109.5156711</v>
      </c>
      <c r="K21">
        <f t="shared" si="7"/>
        <v>130538473.58770275</v>
      </c>
      <c r="L21">
        <f t="shared" si="7"/>
        <v>132859019.1111946</v>
      </c>
      <c r="M21">
        <f t="shared" si="7"/>
        <v>135221501.39790392</v>
      </c>
      <c r="N21">
        <f t="shared" si="7"/>
        <v>137626689.800924</v>
      </c>
      <c r="O21">
        <f t="shared" si="7"/>
        <v>140075367.97883472</v>
      </c>
      <c r="P21">
        <f t="shared" si="7"/>
        <v>142568334.16487387</v>
      </c>
      <c r="Q21">
        <f t="shared" si="7"/>
        <v>145106401.44122577</v>
      </c>
      <c r="R21">
        <f t="shared" si="7"/>
        <v>147690398.01852515</v>
      </c>
      <c r="S21">
        <f t="shared" si="7"/>
        <v>150321167.52067581</v>
      </c>
      <c r="T21">
        <f t="shared" si="7"/>
        <v>152999569.27508706</v>
      </c>
      <c r="U21">
        <f t="shared" si="7"/>
        <v>155726478.60843113</v>
      </c>
      <c r="V21">
        <f t="shared" si="7"/>
        <v>158502787.14802757</v>
      </c>
      <c r="W21">
        <f t="shared" si="7"/>
        <v>161329403.12896279</v>
      </c>
      <c r="X21">
        <f t="shared" si="7"/>
        <v>162436389.18864554</v>
      </c>
      <c r="Y21">
        <f t="shared" si="7"/>
        <v>165334814.46595713</v>
      </c>
      <c r="Z21">
        <f t="shared" si="7"/>
        <v>168285801.67201769</v>
      </c>
      <c r="AA21">
        <f t="shared" si="7"/>
        <v>169443069.58855626</v>
      </c>
      <c r="AB21">
        <f t="shared" si="7"/>
        <v>172469111.06979474</v>
      </c>
      <c r="AC21">
        <f t="shared" si="7"/>
        <v>175550072.13450766</v>
      </c>
      <c r="AD21">
        <f t="shared" si="7"/>
        <v>178686964.20391029</v>
      </c>
      <c r="AE21">
        <f t="shared" si="7"/>
        <v>181880817.57036847</v>
      </c>
      <c r="AF21">
        <f t="shared" si="7"/>
        <v>185132681.75354394</v>
      </c>
      <c r="AG21">
        <f t="shared" si="7"/>
        <v>188443625.86332887</v>
      </c>
      <c r="AH21">
        <f t="shared" si="7"/>
        <v>191814738.96969831</v>
      </c>
      <c r="AI21">
        <f t="shared" si="7"/>
        <v>195247130.4796142</v>
      </c>
      <c r="AJ21">
        <f t="shared" ref="AJ21:BB21" si="8">AJ5*AJ13</f>
        <v>198741930.52111682</v>
      </c>
      <c r="AK21">
        <f t="shared" si="8"/>
        <v>202300290.334741</v>
      </c>
      <c r="AL21">
        <f t="shared" si="8"/>
        <v>205923382.6723991</v>
      </c>
      <c r="AM21">
        <f t="shared" si="8"/>
        <v>209612402.2038736</v>
      </c>
      <c r="AN21">
        <f t="shared" si="8"/>
        <v>213368565.9310652</v>
      </c>
      <c r="AO21">
        <f t="shared" si="8"/>
        <v>217193113.61014754</v>
      </c>
      <c r="AP21">
        <f t="shared" si="8"/>
        <v>221087308.18177822</v>
      </c>
      <c r="AQ21">
        <f t="shared" si="8"/>
        <v>225052436.20952314</v>
      </c>
      <c r="AR21">
        <f t="shared" si="8"/>
        <v>229089808.3266511</v>
      </c>
      <c r="AS21">
        <f t="shared" si="8"/>
        <v>233200759.69146013</v>
      </c>
      <c r="AT21">
        <f t="shared" si="8"/>
        <v>237386650.45130023</v>
      </c>
      <c r="AU21">
        <f t="shared" si="8"/>
        <v>241648866.21545884</v>
      </c>
      <c r="AV21">
        <f t="shared" si="8"/>
        <v>245988818.53708097</v>
      </c>
      <c r="AW21">
        <f t="shared" si="8"/>
        <v>250407945.40429765</v>
      </c>
      <c r="AX21">
        <f t="shared" si="8"/>
        <v>254907711.74073833</v>
      </c>
      <c r="AY21">
        <f t="shared" si="8"/>
        <v>259489609.91561165</v>
      </c>
      <c r="AZ21">
        <f t="shared" si="8"/>
        <v>264155160.26353529</v>
      </c>
      <c r="BA21">
        <f t="shared" si="8"/>
        <v>268905911.61430466</v>
      </c>
      <c r="BB21">
        <f t="shared" si="8"/>
        <v>273743441.83279186</v>
      </c>
    </row>
    <row r="22" spans="1:54">
      <c r="A22" s="22" t="s">
        <v>178</v>
      </c>
      <c r="D22">
        <f t="shared" ref="D22:AI22" si="9">D6*D14</f>
        <v>92657111.152612269</v>
      </c>
      <c r="E22">
        <f t="shared" si="9"/>
        <v>111409057.93486977</v>
      </c>
      <c r="F22">
        <f t="shared" si="9"/>
        <v>115741448.97376062</v>
      </c>
      <c r="G22">
        <f t="shared" si="9"/>
        <v>117733477.72569573</v>
      </c>
      <c r="H22">
        <f t="shared" si="9"/>
        <v>119761800.48561373</v>
      </c>
      <c r="I22">
        <f t="shared" si="9"/>
        <v>121827101.48595831</v>
      </c>
      <c r="J22">
        <f t="shared" si="9"/>
        <v>123930078.12936179</v>
      </c>
      <c r="K22">
        <f t="shared" si="9"/>
        <v>126188058.75023279</v>
      </c>
      <c r="L22">
        <f t="shared" si="9"/>
        <v>128488007.05418976</v>
      </c>
      <c r="M22">
        <f t="shared" si="9"/>
        <v>130830715.77887931</v>
      </c>
      <c r="N22">
        <f t="shared" si="9"/>
        <v>133216992.82946439</v>
      </c>
      <c r="O22">
        <f t="shared" si="9"/>
        <v>135647661.5717476</v>
      </c>
      <c r="P22">
        <f t="shared" si="9"/>
        <v>138123561.13100377</v>
      </c>
      <c r="Q22">
        <f t="shared" si="9"/>
        <v>140645546.69663292</v>
      </c>
      <c r="R22">
        <f t="shared" si="9"/>
        <v>143214489.83274853</v>
      </c>
      <c r="S22">
        <f t="shared" si="9"/>
        <v>145831278.79481629</v>
      </c>
      <c r="T22">
        <f t="shared" si="9"/>
        <v>148496818.8524628</v>
      </c>
      <c r="U22">
        <f t="shared" si="9"/>
        <v>151212032.61857516</v>
      </c>
      <c r="V22">
        <f t="shared" si="9"/>
        <v>153977860.38481376</v>
      </c>
      <c r="W22">
        <f t="shared" si="9"/>
        <v>156795260.46366501</v>
      </c>
      <c r="X22">
        <f t="shared" si="9"/>
        <v>157943329.8264676</v>
      </c>
      <c r="Y22">
        <f t="shared" si="9"/>
        <v>160835295.43089908</v>
      </c>
      <c r="Z22">
        <f t="shared" si="9"/>
        <v>163781231.55143741</v>
      </c>
      <c r="AA22">
        <f t="shared" si="9"/>
        <v>164983529.84135196</v>
      </c>
      <c r="AB22">
        <f t="shared" si="9"/>
        <v>168007527.74604228</v>
      </c>
      <c r="AC22">
        <f t="shared" si="9"/>
        <v>171088008.04548916</v>
      </c>
      <c r="AD22">
        <f t="shared" si="9"/>
        <v>174226041.87035027</v>
      </c>
      <c r="AE22">
        <f t="shared" si="9"/>
        <v>177422720.90920183</v>
      </c>
      <c r="AF22">
        <f t="shared" si="9"/>
        <v>180679157.80679992</v>
      </c>
      <c r="AG22">
        <f t="shared" si="9"/>
        <v>183996486.57011276</v>
      </c>
      <c r="AH22">
        <f t="shared" si="9"/>
        <v>187375862.98227644</v>
      </c>
      <c r="AI22">
        <f t="shared" si="9"/>
        <v>190818465.02463019</v>
      </c>
      <c r="AJ22">
        <f t="shared" ref="AJ22:BB22" si="10">AJ6*AJ14</f>
        <v>194325493.30698851</v>
      </c>
      <c r="AK22">
        <f t="shared" si="10"/>
        <v>197898171.50631323</v>
      </c>
      <c r="AL22">
        <f t="shared" si="10"/>
        <v>201537746.81394932</v>
      </c>
      <c r="AM22">
        <f t="shared" si="10"/>
        <v>205245490.39159304</v>
      </c>
      <c r="AN22">
        <f t="shared" si="10"/>
        <v>209022697.83616328</v>
      </c>
      <c r="AO22">
        <f t="shared" si="10"/>
        <v>212870689.65375215</v>
      </c>
      <c r="AP22">
        <f t="shared" si="10"/>
        <v>216790811.74283144</v>
      </c>
      <c r="AQ22">
        <f t="shared" si="10"/>
        <v>220784435.88689786</v>
      </c>
      <c r="AR22">
        <f t="shared" si="10"/>
        <v>224852960.25674206</v>
      </c>
      <c r="AS22">
        <f t="shared" si="10"/>
        <v>228997809.92252997</v>
      </c>
      <c r="AT22">
        <f t="shared" si="10"/>
        <v>233220437.3758902</v>
      </c>
      <c r="AU22">
        <f t="shared" si="10"/>
        <v>237522323.06220281</v>
      </c>
      <c r="AV22">
        <f t="shared" si="10"/>
        <v>241904975.92329094</v>
      </c>
      <c r="AW22">
        <f t="shared" si="10"/>
        <v>246369933.95071885</v>
      </c>
      <c r="AX22">
        <f t="shared" si="10"/>
        <v>250918764.74990472</v>
      </c>
      <c r="AY22">
        <f t="shared" si="10"/>
        <v>255553066.11526179</v>
      </c>
      <c r="AZ22">
        <f t="shared" si="10"/>
        <v>260274466.61658323</v>
      </c>
      <c r="BA22">
        <f t="shared" si="10"/>
        <v>265084626.1968919</v>
      </c>
      <c r="BB22">
        <f t="shared" si="10"/>
        <v>269985236.78198135</v>
      </c>
    </row>
    <row r="23" spans="1:54">
      <c r="A23" s="22" t="s">
        <v>179</v>
      </c>
      <c r="D23">
        <f t="shared" ref="D23:AI23" si="11">D7*D15</f>
        <v>101383729.62061645</v>
      </c>
      <c r="E23">
        <f t="shared" si="11"/>
        <v>120929878.03197622</v>
      </c>
      <c r="F23">
        <f t="shared" si="11"/>
        <v>125463460.68171728</v>
      </c>
      <c r="G23">
        <f t="shared" si="11"/>
        <v>127588718.78761359</v>
      </c>
      <c r="H23">
        <f t="shared" si="11"/>
        <v>129751596.35921465</v>
      </c>
      <c r="I23">
        <f t="shared" si="11"/>
        <v>131952782.09728943</v>
      </c>
      <c r="J23">
        <f t="shared" si="11"/>
        <v>134192977.63681896</v>
      </c>
      <c r="K23">
        <f t="shared" si="11"/>
        <v>136636078.45833305</v>
      </c>
      <c r="L23">
        <f t="shared" si="11"/>
        <v>139124320.19943815</v>
      </c>
      <c r="M23">
        <f t="shared" si="11"/>
        <v>141658547.73235074</v>
      </c>
      <c r="N23">
        <f t="shared" si="11"/>
        <v>144239621.91820464</v>
      </c>
      <c r="O23">
        <f t="shared" si="11"/>
        <v>146868419.91249651</v>
      </c>
      <c r="P23">
        <f t="shared" si="11"/>
        <v>149545835.47641343</v>
      </c>
      <c r="Q23">
        <f t="shared" si="11"/>
        <v>152272779.29415593</v>
      </c>
      <c r="R23">
        <f t="shared" si="11"/>
        <v>155050179.29637277</v>
      </c>
      <c r="S23">
        <f t="shared" si="11"/>
        <v>157878980.98982602</v>
      </c>
      <c r="T23">
        <f t="shared" si="11"/>
        <v>160760147.79340732</v>
      </c>
      <c r="U23">
        <f t="shared" si="11"/>
        <v>163694661.38062808</v>
      </c>
      <c r="V23">
        <f t="shared" si="11"/>
        <v>166683522.02871022</v>
      </c>
      <c r="W23">
        <f t="shared" si="11"/>
        <v>169727748.97440365</v>
      </c>
      <c r="X23">
        <f t="shared" si="11"/>
        <v>170964545.29769918</v>
      </c>
      <c r="Y23">
        <f t="shared" si="11"/>
        <v>174088582.32107159</v>
      </c>
      <c r="Z23">
        <f t="shared" si="11"/>
        <v>177270529.44221863</v>
      </c>
      <c r="AA23">
        <f t="shared" si="11"/>
        <v>178564781.22167906</v>
      </c>
      <c r="AB23">
        <f t="shared" si="11"/>
        <v>181830230.38108239</v>
      </c>
      <c r="AC23">
        <f t="shared" si="11"/>
        <v>185156252.30217382</v>
      </c>
      <c r="AD23">
        <f t="shared" si="11"/>
        <v>188543984.55596963</v>
      </c>
      <c r="AE23">
        <f t="shared" si="11"/>
        <v>191994586.30463424</v>
      </c>
      <c r="AF23">
        <f t="shared" si="11"/>
        <v>195509238.7149727</v>
      </c>
      <c r="AG23">
        <f t="shared" si="11"/>
        <v>199089145.37990242</v>
      </c>
      <c r="AH23">
        <f t="shared" si="11"/>
        <v>202735532.74805737</v>
      </c>
      <c r="AI23">
        <f t="shared" si="11"/>
        <v>206449650.56168514</v>
      </c>
      <c r="AJ23">
        <f t="shared" ref="AJ23:BB23" si="12">AJ7*AJ15</f>
        <v>210232772.3029958</v>
      </c>
      <c r="AK23">
        <f t="shared" si="12"/>
        <v>214086195.64912754</v>
      </c>
      <c r="AL23">
        <f t="shared" si="12"/>
        <v>218011242.93589708</v>
      </c>
      <c r="AM23">
        <f t="shared" si="12"/>
        <v>222009261.63050446</v>
      </c>
      <c r="AN23">
        <f t="shared" si="12"/>
        <v>226081624.81336623</v>
      </c>
      <c r="AO23">
        <f t="shared" si="12"/>
        <v>230229731.669256</v>
      </c>
      <c r="AP23">
        <f t="shared" si="12"/>
        <v>234455007.98793083</v>
      </c>
      <c r="AQ23">
        <f t="shared" si="12"/>
        <v>238758906.6744296</v>
      </c>
      <c r="AR23">
        <f t="shared" si="12"/>
        <v>243142908.26923087</v>
      </c>
      <c r="AS23">
        <f t="shared" si="12"/>
        <v>247608521.4784613</v>
      </c>
      <c r="AT23">
        <f t="shared" si="12"/>
        <v>252157283.71435106</v>
      </c>
      <c r="AU23">
        <f t="shared" si="12"/>
        <v>256790761.6461345</v>
      </c>
      <c r="AV23">
        <f t="shared" si="12"/>
        <v>261510551.76159972</v>
      </c>
      <c r="AW23">
        <f t="shared" si="12"/>
        <v>266318280.93949428</v>
      </c>
      <c r="AX23">
        <f t="shared" si="12"/>
        <v>271215607.03299677</v>
      </c>
      <c r="AY23">
        <f t="shared" si="12"/>
        <v>276204219.46447241</v>
      </c>
      <c r="AZ23">
        <f t="shared" si="12"/>
        <v>281285839.8317284</v>
      </c>
      <c r="BA23">
        <f t="shared" si="12"/>
        <v>286462222.52599597</v>
      </c>
      <c r="BB23">
        <f t="shared" si="12"/>
        <v>291735155.36186558</v>
      </c>
    </row>
    <row r="24" spans="1:54">
      <c r="C24" s="4" t="s">
        <v>38</v>
      </c>
      <c r="D24">
        <f>SUM(D18:D23)</f>
        <v>536952267.71939218</v>
      </c>
      <c r="E24">
        <f t="shared" ref="E24:BB24" si="13">SUM(E18:E23)</f>
        <v>639478210.27056026</v>
      </c>
      <c r="F24">
        <f t="shared" si="13"/>
        <v>663451193.09650254</v>
      </c>
      <c r="G24">
        <f t="shared" si="13"/>
        <v>675207310.77064633</v>
      </c>
      <c r="H24">
        <f t="shared" si="13"/>
        <v>687179656.22347581</v>
      </c>
      <c r="I24">
        <f t="shared" si="13"/>
        <v>699372309.91247463</v>
      </c>
      <c r="J24">
        <f t="shared" si="13"/>
        <v>711789430.68847144</v>
      </c>
      <c r="K24">
        <f t="shared" si="13"/>
        <v>725079457.53253317</v>
      </c>
      <c r="L24">
        <f t="shared" si="13"/>
        <v>738620842.49567056</v>
      </c>
      <c r="M24">
        <f t="shared" si="13"/>
        <v>752418390.33913982</v>
      </c>
      <c r="N24">
        <f t="shared" si="13"/>
        <v>766476998.46823084</v>
      </c>
      <c r="O24">
        <f t="shared" si="13"/>
        <v>780801658.73121452</v>
      </c>
      <c r="P24">
        <f t="shared" si="13"/>
        <v>795397459.25342441</v>
      </c>
      <c r="Q24">
        <f t="shared" si="13"/>
        <v>810269586.30715859</v>
      </c>
      <c r="R24">
        <f t="shared" si="13"/>
        <v>825423326.21810246</v>
      </c>
      <c r="S24">
        <f t="shared" si="13"/>
        <v>840864067.30899239</v>
      </c>
      <c r="T24">
        <f t="shared" si="13"/>
        <v>856597301.88124955</v>
      </c>
      <c r="U24">
        <f t="shared" si="13"/>
        <v>872628628.23532796</v>
      </c>
      <c r="V24">
        <f t="shared" si="13"/>
        <v>888963752.73054075</v>
      </c>
      <c r="W24">
        <f t="shared" si="13"/>
        <v>905608491.88513041</v>
      </c>
      <c r="X24">
        <f t="shared" si="13"/>
        <v>912619503.41964996</v>
      </c>
      <c r="Y24">
        <f t="shared" si="13"/>
        <v>929714999.72937202</v>
      </c>
      <c r="Z24">
        <f t="shared" si="13"/>
        <v>947134708.30378377</v>
      </c>
      <c r="AA24">
        <f t="shared" si="13"/>
        <v>954479219.58798254</v>
      </c>
      <c r="AB24">
        <f t="shared" si="13"/>
        <v>972371051.83160555</v>
      </c>
      <c r="AC24">
        <f t="shared" si="13"/>
        <v>990602391.17546153</v>
      </c>
      <c r="AD24">
        <f t="shared" si="13"/>
        <v>1009179744.9456465</v>
      </c>
      <c r="AE24">
        <f t="shared" si="13"/>
        <v>1028109746.2181574</v>
      </c>
      <c r="AF24">
        <f t="shared" si="13"/>
        <v>1047399156.2650727</v>
      </c>
      <c r="AG24">
        <f t="shared" si="13"/>
        <v>1067054867.0485728</v>
      </c>
      <c r="AH24">
        <f t="shared" si="13"/>
        <v>1087083903.7637396</v>
      </c>
      <c r="AI24">
        <f t="shared" si="13"/>
        <v>1107493427.4310939</v>
      </c>
      <c r="AJ24">
        <f t="shared" si="13"/>
        <v>1128290737.539849</v>
      </c>
      <c r="AK24">
        <f t="shared" si="13"/>
        <v>1149483274.7428706</v>
      </c>
      <c r="AL24">
        <f t="shared" si="13"/>
        <v>1171078623.6043694</v>
      </c>
      <c r="AM24">
        <f t="shared" si="13"/>
        <v>1193084515.4013529</v>
      </c>
      <c r="AN24">
        <f t="shared" si="13"/>
        <v>1215508830.9798956</v>
      </c>
      <c r="AO24">
        <f t="shared" si="13"/>
        <v>1238359603.66731</v>
      </c>
      <c r="AP24">
        <f t="shared" si="13"/>
        <v>1261645022.2413077</v>
      </c>
      <c r="AQ24">
        <f t="shared" si="13"/>
        <v>1285373433.9572771</v>
      </c>
      <c r="AR24">
        <f t="shared" si="13"/>
        <v>1309553347.6348205</v>
      </c>
      <c r="AS24">
        <f t="shared" si="13"/>
        <v>1334193436.804709</v>
      </c>
      <c r="AT24">
        <f t="shared" si="13"/>
        <v>1359302542.9174509</v>
      </c>
      <c r="AU24">
        <f t="shared" si="13"/>
        <v>1384889678.6146779</v>
      </c>
      <c r="AV24">
        <f t="shared" si="13"/>
        <v>1410964031.0645881</v>
      </c>
      <c r="AW24">
        <f t="shared" si="13"/>
        <v>1437534965.3627059</v>
      </c>
      <c r="AX24">
        <f t="shared" si="13"/>
        <v>1464612027.9992356</v>
      </c>
      <c r="AY24">
        <f t="shared" si="13"/>
        <v>1492204950.3943319</v>
      </c>
      <c r="AZ24">
        <f t="shared" si="13"/>
        <v>1520323652.5026073</v>
      </c>
      <c r="BA24">
        <f t="shared" si="13"/>
        <v>1548978246.4882481</v>
      </c>
      <c r="BB24">
        <f t="shared" si="13"/>
        <v>1578179040.4721265</v>
      </c>
    </row>
    <row r="27" spans="1:54">
      <c r="B27" s="81" t="s">
        <v>183</v>
      </c>
    </row>
    <row r="28" spans="1:54">
      <c r="B28" s="4" t="s">
        <v>184</v>
      </c>
    </row>
    <row r="29" spans="1:54">
      <c r="A29">
        <v>2020</v>
      </c>
      <c r="B29">
        <f>D24</f>
        <v>536952267.71939218</v>
      </c>
    </row>
    <row r="30" spans="1:54">
      <c r="A30">
        <v>2021</v>
      </c>
      <c r="B30">
        <f>E24</f>
        <v>639478210.27056026</v>
      </c>
    </row>
    <row r="31" spans="1:54">
      <c r="A31">
        <v>2022</v>
      </c>
      <c r="B31">
        <f>F24</f>
        <v>663451193.09650254</v>
      </c>
    </row>
    <row r="32" spans="1:54">
      <c r="A32">
        <v>2023</v>
      </c>
      <c r="B32">
        <f>G24</f>
        <v>675207310.77064633</v>
      </c>
    </row>
    <row r="33" spans="1:2">
      <c r="A33">
        <v>2024</v>
      </c>
      <c r="B33">
        <f>H24</f>
        <v>687179656.22347581</v>
      </c>
    </row>
    <row r="34" spans="1:2">
      <c r="A34">
        <v>2025</v>
      </c>
      <c r="B34">
        <f>I24</f>
        <v>699372309.91247463</v>
      </c>
    </row>
    <row r="35" spans="1:2">
      <c r="A35">
        <v>2026</v>
      </c>
      <c r="B35">
        <f>J24</f>
        <v>711789430.68847144</v>
      </c>
    </row>
    <row r="36" spans="1:2">
      <c r="A36">
        <v>2027</v>
      </c>
      <c r="B36">
        <f>K24</f>
        <v>725079457.53253317</v>
      </c>
    </row>
    <row r="37" spans="1:2">
      <c r="A37">
        <v>2028</v>
      </c>
      <c r="B37">
        <f>L24</f>
        <v>738620842.49567056</v>
      </c>
    </row>
    <row r="38" spans="1:2">
      <c r="A38">
        <v>2029</v>
      </c>
      <c r="B38">
        <f>M24</f>
        <v>752418390.33913982</v>
      </c>
    </row>
    <row r="39" spans="1:2">
      <c r="A39">
        <v>2030</v>
      </c>
      <c r="B39">
        <f>N24</f>
        <v>766476998.46823084</v>
      </c>
    </row>
    <row r="40" spans="1:2">
      <c r="A40">
        <v>2031</v>
      </c>
      <c r="B40">
        <f>O24</f>
        <v>780801658.73121452</v>
      </c>
    </row>
    <row r="41" spans="1:2">
      <c r="A41">
        <v>2032</v>
      </c>
      <c r="B41">
        <f>P24</f>
        <v>795397459.25342441</v>
      </c>
    </row>
    <row r="42" spans="1:2">
      <c r="A42">
        <v>2033</v>
      </c>
      <c r="B42">
        <f>Q24</f>
        <v>810269586.30715859</v>
      </c>
    </row>
    <row r="43" spans="1:2">
      <c r="A43">
        <v>2034</v>
      </c>
      <c r="B43">
        <f>R24</f>
        <v>825423326.21810246</v>
      </c>
    </row>
    <row r="44" spans="1:2">
      <c r="A44">
        <v>2035</v>
      </c>
      <c r="B44">
        <f>S24</f>
        <v>840864067.30899239</v>
      </c>
    </row>
    <row r="45" spans="1:2">
      <c r="A45">
        <v>2036</v>
      </c>
      <c r="B45">
        <f>T24</f>
        <v>856597301.88124955</v>
      </c>
    </row>
    <row r="46" spans="1:2">
      <c r="A46">
        <v>2037</v>
      </c>
      <c r="B46">
        <f>U24</f>
        <v>872628628.23532796</v>
      </c>
    </row>
    <row r="47" spans="1:2">
      <c r="A47">
        <v>2038</v>
      </c>
      <c r="B47">
        <f>V24</f>
        <v>888963752.73054075</v>
      </c>
    </row>
    <row r="48" spans="1:2">
      <c r="A48">
        <v>2039</v>
      </c>
      <c r="B48">
        <f>W24</f>
        <v>905608491.88513041</v>
      </c>
    </row>
    <row r="49" spans="1:2">
      <c r="A49">
        <v>2040</v>
      </c>
      <c r="B49">
        <f>X24</f>
        <v>912619503.41964996</v>
      </c>
    </row>
    <row r="50" spans="1:2">
      <c r="A50">
        <v>2041</v>
      </c>
      <c r="B50">
        <f>Y24</f>
        <v>929714999.72937202</v>
      </c>
    </row>
    <row r="51" spans="1:2">
      <c r="A51">
        <v>2042</v>
      </c>
      <c r="B51">
        <f>Z24</f>
        <v>947134708.30378377</v>
      </c>
    </row>
    <row r="52" spans="1:2">
      <c r="A52">
        <v>2043</v>
      </c>
      <c r="B52">
        <f>AA24</f>
        <v>954479219.58798254</v>
      </c>
    </row>
    <row r="53" spans="1:2">
      <c r="A53">
        <v>2044</v>
      </c>
      <c r="B53">
        <f>AB24</f>
        <v>972371051.83160555</v>
      </c>
    </row>
    <row r="54" spans="1:2">
      <c r="A54">
        <v>2045</v>
      </c>
      <c r="B54">
        <f>AC24</f>
        <v>990602391.17546153</v>
      </c>
    </row>
    <row r="55" spans="1:2">
      <c r="A55">
        <v>2046</v>
      </c>
      <c r="B55">
        <f>AD24</f>
        <v>1009179744.9456465</v>
      </c>
    </row>
    <row r="56" spans="1:2">
      <c r="A56">
        <v>2047</v>
      </c>
      <c r="B56">
        <f>AE24</f>
        <v>1028109746.2181574</v>
      </c>
    </row>
    <row r="57" spans="1:2">
      <c r="A57">
        <v>2048</v>
      </c>
      <c r="B57">
        <f>AF24</f>
        <v>1047399156.2650727</v>
      </c>
    </row>
    <row r="58" spans="1:2">
      <c r="A58">
        <v>2049</v>
      </c>
      <c r="B58">
        <f>AG24</f>
        <v>1067054867.0485728</v>
      </c>
    </row>
    <row r="59" spans="1:2">
      <c r="A59">
        <v>2050</v>
      </c>
      <c r="B59">
        <f>AH24</f>
        <v>1087083903.7637396</v>
      </c>
    </row>
    <row r="60" spans="1:2">
      <c r="A60">
        <v>2051</v>
      </c>
      <c r="B60">
        <f>AI24</f>
        <v>1107493427.4310939</v>
      </c>
    </row>
    <row r="61" spans="1:2">
      <c r="A61">
        <v>2052</v>
      </c>
      <c r="B61">
        <f>AJ24</f>
        <v>1128290737.539849</v>
      </c>
    </row>
    <row r="62" spans="1:2">
      <c r="A62">
        <v>2053</v>
      </c>
      <c r="B62">
        <f>AK24</f>
        <v>1149483274.7428706</v>
      </c>
    </row>
    <row r="63" spans="1:2">
      <c r="A63">
        <v>2054</v>
      </c>
      <c r="B63">
        <f>AL24</f>
        <v>1171078623.6043694</v>
      </c>
    </row>
    <row r="64" spans="1:2">
      <c r="A64">
        <v>2055</v>
      </c>
      <c r="B64">
        <f>AM24</f>
        <v>1193084515.4013529</v>
      </c>
    </row>
    <row r="65" spans="1:2">
      <c r="A65">
        <v>2056</v>
      </c>
      <c r="B65">
        <f>AN24</f>
        <v>1215508830.9798956</v>
      </c>
    </row>
    <row r="66" spans="1:2">
      <c r="A66">
        <v>2057</v>
      </c>
      <c r="B66">
        <f>AO24</f>
        <v>1238359603.66731</v>
      </c>
    </row>
    <row r="67" spans="1:2">
      <c r="A67">
        <v>2058</v>
      </c>
      <c r="B67">
        <f>AP24</f>
        <v>1261645022.2413077</v>
      </c>
    </row>
    <row r="68" spans="1:2">
      <c r="A68">
        <v>2059</v>
      </c>
      <c r="B68">
        <f>AQ24</f>
        <v>1285373433.9572771</v>
      </c>
    </row>
    <row r="69" spans="1:2">
      <c r="A69">
        <v>2060</v>
      </c>
      <c r="B69">
        <f>AR24</f>
        <v>1309553347.6348205</v>
      </c>
    </row>
    <row r="70" spans="1:2">
      <c r="A70">
        <v>2061</v>
      </c>
      <c r="B70">
        <f>AS24</f>
        <v>1334193436.804709</v>
      </c>
    </row>
    <row r="71" spans="1:2">
      <c r="A71">
        <v>2062</v>
      </c>
      <c r="B71">
        <f>AT24</f>
        <v>1359302542.9174509</v>
      </c>
    </row>
    <row r="72" spans="1:2">
      <c r="A72">
        <v>2063</v>
      </c>
      <c r="B72">
        <f>AU24</f>
        <v>1384889678.6146779</v>
      </c>
    </row>
    <row r="73" spans="1:2">
      <c r="A73">
        <v>2064</v>
      </c>
      <c r="B73">
        <f>AV24</f>
        <v>1410964031.0645881</v>
      </c>
    </row>
    <row r="74" spans="1:2">
      <c r="A74">
        <v>2065</v>
      </c>
      <c r="B74">
        <f>AW24</f>
        <v>1437534965.3627059</v>
      </c>
    </row>
    <row r="75" spans="1:2">
      <c r="A75">
        <v>2066</v>
      </c>
      <c r="B75">
        <f>AX24</f>
        <v>1464612027.9992356</v>
      </c>
    </row>
    <row r="76" spans="1:2">
      <c r="A76">
        <v>2067</v>
      </c>
      <c r="B76">
        <f>AY24</f>
        <v>1492204950.3943319</v>
      </c>
    </row>
    <row r="77" spans="1:2">
      <c r="A77">
        <v>2068</v>
      </c>
      <c r="B77">
        <f>AZ24</f>
        <v>1520323652.5026073</v>
      </c>
    </row>
    <row r="78" spans="1:2">
      <c r="A78">
        <v>2069</v>
      </c>
      <c r="B78">
        <f>BA24</f>
        <v>1548978246.4882481</v>
      </c>
    </row>
    <row r="79" spans="1:2">
      <c r="A79">
        <v>2070</v>
      </c>
      <c r="B79">
        <f>BB24</f>
        <v>1578179040.4721265</v>
      </c>
    </row>
  </sheetData>
  <conditionalFormatting sqref="B1">
    <cfRule type="expression" dxfId="8" priority="2">
      <formula>MOD(ROW(),3)=2</formula>
    </cfRule>
  </conditionalFormatting>
  <conditionalFormatting sqref="B9">
    <cfRule type="expression" dxfId="7" priority="1">
      <formula>MOD(ROW(),3)=2</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24EED-B847-B14A-869B-1023673DB4BB}">
  <dimension ref="B1:L53"/>
  <sheetViews>
    <sheetView zoomScale="80" zoomScaleNormal="80" workbookViewId="0">
      <selection activeCell="M7" sqref="M7"/>
    </sheetView>
  </sheetViews>
  <sheetFormatPr defaultColWidth="11.42578125" defaultRowHeight="15" customHeight="1"/>
  <cols>
    <col min="2" max="2" width="13.5703125" customWidth="1"/>
    <col min="3" max="3" width="35.42578125" customWidth="1"/>
    <col min="4" max="5" width="12" bestFit="1" customWidth="1"/>
    <col min="6" max="6" width="17.42578125" customWidth="1"/>
    <col min="7" max="7" width="17.42578125" style="204" customWidth="1"/>
    <col min="12" max="12" width="15.42578125" customWidth="1"/>
  </cols>
  <sheetData>
    <row r="1" spans="2:12">
      <c r="C1" s="80" t="s">
        <v>142</v>
      </c>
      <c r="D1" s="80" t="s">
        <v>143</v>
      </c>
      <c r="E1" s="80" t="s">
        <v>144</v>
      </c>
      <c r="F1" s="80" t="s">
        <v>145</v>
      </c>
      <c r="G1" s="203"/>
      <c r="I1" s="198" t="s">
        <v>248</v>
      </c>
      <c r="J1" s="198"/>
      <c r="K1" s="198"/>
      <c r="L1" s="198"/>
    </row>
    <row r="2" spans="2:12">
      <c r="B2" s="62">
        <v>2020</v>
      </c>
      <c r="C2" cm="1">
        <f t="array" ref="C2">'Sum of Property Damage - AC'!I5*(1+home_contents_prop)*(invol)+'THC - Involuntary'!B29</f>
        <v>622163457.45928478</v>
      </c>
      <c r="D2" cm="1">
        <f t="array" ref="D2">'Sum of Property Damage - AC'!P5*(1+home_contents_prop)*(invol)+'THC - Involuntary'!B29</f>
        <v>622163457.45928478</v>
      </c>
      <c r="E2" cm="1">
        <f t="array" ref="E2">'Sum of Property Damage - AC'!W5*(1+home_contents_prop)*(invol)+'THC - Involuntary'!B29</f>
        <v>622163457.45928478</v>
      </c>
      <c r="F2" cm="1">
        <f t="array" ref="F2">'Sum of Property Damage - AC'!AD5*(1+home_contents_prop)*(invol)+'THC - Involuntary'!B29</f>
        <v>622163457.45928478</v>
      </c>
      <c r="I2" s="80" t="s">
        <v>142</v>
      </c>
      <c r="J2" s="80" t="s">
        <v>143</v>
      </c>
      <c r="K2" s="80" t="s">
        <v>144</v>
      </c>
      <c r="L2" s="80" t="s">
        <v>145</v>
      </c>
    </row>
    <row r="3" spans="2:12">
      <c r="B3" s="62">
        <v>2021</v>
      </c>
      <c r="C3" cm="1">
        <f t="array" ref="C3">'Sum of Property Damage - AC'!I6*(1+home_contents_prop)*(invol)+'THC - Involuntary'!B30</f>
        <v>726786630.09042013</v>
      </c>
      <c r="D3" cm="1">
        <f t="array" ref="D3">'Sum of Property Damage - AC'!P6*(1+home_contents_prop)*(invol)+'THC - Involuntary'!B30</f>
        <v>726786630.09042013</v>
      </c>
      <c r="E3" cm="1">
        <f t="array" ref="E3">'Sum of Property Damage - AC'!W6*(1+home_contents_prop)*(invol)+'THC - Involuntary'!B30</f>
        <v>726786630.09042013</v>
      </c>
      <c r="F3" cm="1">
        <f t="array" ref="F3">'Sum of Property Damage - AC'!AD6*(1+home_contents_prop)*(invol)+'THC - Involuntary'!B30</f>
        <v>726786630.09042013</v>
      </c>
      <c r="H3" s="62">
        <v>2020</v>
      </c>
      <c r="I3" s="160">
        <f>C3/C2-1</f>
        <v>0.16816026620782698</v>
      </c>
      <c r="J3" s="160">
        <f>D3/D2-1</f>
        <v>0.16816026620782698</v>
      </c>
      <c r="K3" s="160">
        <f>E3/E2-1</f>
        <v>0.16816026620782698</v>
      </c>
      <c r="L3" s="160">
        <f>F3/F2-1</f>
        <v>0.16816026620782698</v>
      </c>
    </row>
    <row r="4" spans="2:12">
      <c r="B4" s="62">
        <v>2022</v>
      </c>
      <c r="C4" cm="1">
        <f t="array" ref="C4">'Sum of Property Damage - AC'!I7*(1+home_contents_prop)*(invol)+'THC - Involuntary'!B31</f>
        <v>752429652.48619771</v>
      </c>
      <c r="D4" cm="1">
        <f t="array" ref="D4">'Sum of Property Damage - AC'!P7*(1+home_contents_prop)*(invol)+'THC - Involuntary'!B31</f>
        <v>752429652.48619771</v>
      </c>
      <c r="E4" cm="1">
        <f t="array" ref="E4">'Sum of Property Damage - AC'!W7*(1+home_contents_prop)*(invol)+'THC - Involuntary'!B31</f>
        <v>752429652.48619771</v>
      </c>
      <c r="F4" cm="1">
        <f t="array" ref="F4">'Sum of Property Damage - AC'!AD7*(1+home_contents_prop)*(invol)+'THC - Involuntary'!B31</f>
        <v>752429652.48619771</v>
      </c>
      <c r="H4" s="62">
        <v>2021</v>
      </c>
      <c r="I4" s="160">
        <f t="shared" ref="I4:I52" si="0">C4/C3-1</f>
        <v>3.5282738198675112E-2</v>
      </c>
      <c r="J4" s="160">
        <f t="shared" ref="J4:J52" si="1">D4/D3-1</f>
        <v>3.5282738198675112E-2</v>
      </c>
      <c r="K4" s="160">
        <f t="shared" ref="K4:K52" si="2">E4/E3-1</f>
        <v>3.5282738198675112E-2</v>
      </c>
      <c r="L4" s="160">
        <f t="shared" ref="L4:L52" si="3">F4/F3-1</f>
        <v>3.5282738198675112E-2</v>
      </c>
    </row>
    <row r="5" spans="2:12">
      <c r="B5" s="62">
        <v>2023</v>
      </c>
      <c r="C5" cm="1">
        <f t="array" ref="C5">'Sum of Property Damage - AC'!I8*(1+home_contents_prop)*(invol)+'THC - Involuntary'!B32</f>
        <v>765888352.20654345</v>
      </c>
      <c r="D5" cm="1">
        <f t="array" ref="D5">'Sum of Property Damage - AC'!P8*(1+home_contents_prop)*(invol)+'THC - Involuntary'!B32</f>
        <v>765888352.20654345</v>
      </c>
      <c r="E5" cm="1">
        <f t="array" ref="E5">'Sum of Property Damage - AC'!W8*(1+home_contents_prop)*(invol)+'THC - Involuntary'!B32</f>
        <v>765888352.20654345</v>
      </c>
      <c r="F5" cm="1">
        <f t="array" ref="F5">'Sum of Property Damage - AC'!AD8*(1+home_contents_prop)*(invol)+'THC - Involuntary'!B32</f>
        <v>765888352.20654345</v>
      </c>
      <c r="H5" s="62">
        <v>2022</v>
      </c>
      <c r="I5" s="160">
        <f t="shared" si="0"/>
        <v>1.7886987409221788E-2</v>
      </c>
      <c r="J5" s="160">
        <f t="shared" si="1"/>
        <v>1.7886987409221788E-2</v>
      </c>
      <c r="K5" s="160">
        <f t="shared" si="2"/>
        <v>1.7886987409221788E-2</v>
      </c>
      <c r="L5" s="160">
        <f t="shared" si="3"/>
        <v>1.7886987409221788E-2</v>
      </c>
    </row>
    <row r="6" spans="2:12">
      <c r="B6" s="62">
        <v>2024</v>
      </c>
      <c r="C6" cm="1">
        <f t="array" ref="C6">'Sum of Property Damage - AC'!I9*(1+home_contents_prop)*(invol)+'THC - Involuntary'!B33</f>
        <v>779596462.85442054</v>
      </c>
      <c r="D6" cm="1">
        <f t="array" ref="D6">'Sum of Property Damage - AC'!P9*(1+home_contents_prop)*(invol)+'THC - Involuntary'!B33</f>
        <v>779596462.85442054</v>
      </c>
      <c r="E6" cm="1">
        <f t="array" ref="E6">'Sum of Property Damage - AC'!W9*(1+home_contents_prop)*(invol)+'THC - Involuntary'!B33</f>
        <v>779596462.85442054</v>
      </c>
      <c r="F6" cm="1">
        <f t="array" ref="F6">'Sum of Property Damage - AC'!AD9*(1+home_contents_prop)*(invol)+'THC - Involuntary'!B33</f>
        <v>779596462.85442054</v>
      </c>
      <c r="H6" s="62">
        <v>2023</v>
      </c>
      <c r="I6" s="160">
        <f t="shared" si="0"/>
        <v>1.789831456293034E-2</v>
      </c>
      <c r="J6" s="160">
        <f t="shared" si="1"/>
        <v>1.789831456293034E-2</v>
      </c>
      <c r="K6" s="160">
        <f t="shared" si="2"/>
        <v>1.789831456293034E-2</v>
      </c>
      <c r="L6" s="160">
        <f t="shared" si="3"/>
        <v>1.789831456293034E-2</v>
      </c>
    </row>
    <row r="7" spans="2:12">
      <c r="B7" s="62">
        <v>2025</v>
      </c>
      <c r="C7" cm="1">
        <f t="array" ref="C7">'Sum of Property Damage - AC'!I10*(1+home_contents_prop)*(invol)+'THC - Involuntary'!B34</f>
        <v>793558718.24780035</v>
      </c>
      <c r="D7" cm="1">
        <f t="array" ref="D7">'Sum of Property Damage - AC'!P10*(1+home_contents_prop)*(invol)+'THC - Involuntary'!B34</f>
        <v>793558718.24780035</v>
      </c>
      <c r="E7" cm="1">
        <f t="array" ref="E7">'Sum of Property Damage - AC'!W10*(1+home_contents_prop)*(invol)+'THC - Involuntary'!B34</f>
        <v>793558718.24780035</v>
      </c>
      <c r="F7" cm="1">
        <f t="array" ref="F7">'Sum of Property Damage - AC'!AD10*(1+home_contents_prop)*(invol)+'THC - Involuntary'!B34</f>
        <v>793558718.24780035</v>
      </c>
      <c r="H7" s="62">
        <v>2024</v>
      </c>
      <c r="I7" s="160">
        <f t="shared" si="0"/>
        <v>1.7909593050561501E-2</v>
      </c>
      <c r="J7" s="160">
        <f t="shared" si="1"/>
        <v>1.7909593050561501E-2</v>
      </c>
      <c r="K7" s="160">
        <f t="shared" si="2"/>
        <v>1.7909593050561501E-2</v>
      </c>
      <c r="L7" s="160">
        <f t="shared" si="3"/>
        <v>1.7909593050561501E-2</v>
      </c>
    </row>
    <row r="8" spans="2:12">
      <c r="B8" s="62">
        <v>2026</v>
      </c>
      <c r="C8" cm="1">
        <f t="array" ref="C8">'Sum of Property Damage - AC'!I11*(1+home_contents_prop)*(invol)+'THC - Involuntary'!B35</f>
        <v>807813569.04189622</v>
      </c>
      <c r="D8" cm="1">
        <f t="array" ref="D8">'Sum of Property Damage - AC'!P11*(1+home_contents_prop)*(invol)+'THC - Involuntary'!B35</f>
        <v>807813569.04189622</v>
      </c>
      <c r="E8" cm="1">
        <f t="array" ref="E8">'Sum of Property Damage - AC'!W11*(1+home_contents_prop)*(invol)+'THC - Involuntary'!B35</f>
        <v>807813569.04189622</v>
      </c>
      <c r="F8" cm="1">
        <f t="array" ref="F8">'Sum of Property Damage - AC'!AD11*(1+home_contents_prop)*(invol)+'THC - Involuntary'!B35</f>
        <v>807813569.04189622</v>
      </c>
      <c r="H8" s="62">
        <v>2025</v>
      </c>
      <c r="I8" s="160">
        <f t="shared" si="0"/>
        <v>1.7963196000884363E-2</v>
      </c>
      <c r="J8" s="160">
        <f t="shared" si="1"/>
        <v>1.7963196000884363E-2</v>
      </c>
      <c r="K8" s="160">
        <f t="shared" si="2"/>
        <v>1.7963196000884363E-2</v>
      </c>
      <c r="L8" s="160">
        <f t="shared" si="3"/>
        <v>1.7963196000884363E-2</v>
      </c>
    </row>
    <row r="9" spans="2:12">
      <c r="B9" s="62">
        <v>2027</v>
      </c>
      <c r="C9" cm="1">
        <f t="array" ref="C9">'Sum of Property Damage - AC'!I12*(1+home_contents_prop)*(invol)+'THC - Involuntary'!B36</f>
        <v>822977409.31119061</v>
      </c>
      <c r="D9" cm="1">
        <f t="array" ref="D9">'Sum of Property Damage - AC'!P12*(1+home_contents_prop)*(invol)+'THC - Involuntary'!B36</f>
        <v>822977409.31119061</v>
      </c>
      <c r="E9" cm="1">
        <f t="array" ref="E9">'Sum of Property Damage - AC'!W12*(1+home_contents_prop)*(invol)+'THC - Involuntary'!B36</f>
        <v>822977409.31119061</v>
      </c>
      <c r="F9" cm="1">
        <f t="array" ref="F9">'Sum of Property Damage - AC'!AD12*(1+home_contents_prop)*(invol)+'THC - Involuntary'!B36</f>
        <v>822977409.31119061</v>
      </c>
      <c r="H9" s="62">
        <v>2026</v>
      </c>
      <c r="I9" s="160">
        <f t="shared" si="0"/>
        <v>1.8771460211146618E-2</v>
      </c>
      <c r="J9" s="160">
        <f t="shared" si="1"/>
        <v>1.8771460211146618E-2</v>
      </c>
      <c r="K9" s="160">
        <f t="shared" si="2"/>
        <v>1.8771460211146618E-2</v>
      </c>
      <c r="L9" s="160">
        <f t="shared" si="3"/>
        <v>1.8771460211146618E-2</v>
      </c>
    </row>
    <row r="10" spans="2:12">
      <c r="B10" s="62">
        <v>2028</v>
      </c>
      <c r="C10" cm="1">
        <f t="array" ref="C10">'Sum of Property Damage - AC'!I13*(1+home_contents_prop)*(invol)+'THC - Involuntary'!B37</f>
        <v>838429402.88233197</v>
      </c>
      <c r="D10" cm="1">
        <f t="array" ref="D10">'Sum of Property Damage - AC'!P13*(1+home_contents_prop)*(invol)+'THC - Involuntary'!B37</f>
        <v>838429402.88233197</v>
      </c>
      <c r="E10" cm="1">
        <f t="array" ref="E10">'Sum of Property Damage - AC'!W13*(1+home_contents_prop)*(invol)+'THC - Involuntary'!B37</f>
        <v>838429402.88233197</v>
      </c>
      <c r="F10" cm="1">
        <f t="array" ref="F10">'Sum of Property Damage - AC'!AD13*(1+home_contents_prop)*(invol)+'THC - Involuntary'!B37</f>
        <v>838429402.88233197</v>
      </c>
      <c r="H10" s="62">
        <v>2027</v>
      </c>
      <c r="I10" s="160">
        <f t="shared" si="0"/>
        <v>1.877572020363738E-2</v>
      </c>
      <c r="J10" s="160">
        <f t="shared" si="1"/>
        <v>1.877572020363738E-2</v>
      </c>
      <c r="K10" s="160">
        <f t="shared" si="2"/>
        <v>1.877572020363738E-2</v>
      </c>
      <c r="L10" s="160">
        <f t="shared" si="3"/>
        <v>1.877572020363738E-2</v>
      </c>
    </row>
    <row r="11" spans="2:12">
      <c r="B11" s="62">
        <v>2029</v>
      </c>
      <c r="C11" cm="1">
        <f t="array" ref="C11">'Sum of Property Damage - AC'!I14*(1+home_contents_prop)*(invol)+'THC - Involuntary'!B38</f>
        <v>854175080.38048184</v>
      </c>
      <c r="D11" cm="1">
        <f t="array" ref="D11">'Sum of Property Damage - AC'!P14*(1+home_contents_prop)*(invol)+'THC - Involuntary'!B38</f>
        <v>854175080.38048184</v>
      </c>
      <c r="E11" cm="1">
        <f t="array" ref="E11">'Sum of Property Damage - AC'!W14*(1+home_contents_prop)*(invol)+'THC - Involuntary'!B38</f>
        <v>854175080.38048184</v>
      </c>
      <c r="F11" cm="1">
        <f t="array" ref="F11">'Sum of Property Damage - AC'!AD14*(1+home_contents_prop)*(invol)+'THC - Involuntary'!B38</f>
        <v>854175080.38048184</v>
      </c>
      <c r="H11" s="62">
        <v>2028</v>
      </c>
      <c r="I11" s="160">
        <f t="shared" si="0"/>
        <v>1.8779968169078787E-2</v>
      </c>
      <c r="J11" s="160">
        <f t="shared" si="1"/>
        <v>1.8779968169078787E-2</v>
      </c>
      <c r="K11" s="160">
        <f t="shared" si="2"/>
        <v>1.8779968169078787E-2</v>
      </c>
      <c r="L11" s="160">
        <f t="shared" si="3"/>
        <v>1.8779968169078787E-2</v>
      </c>
    </row>
    <row r="12" spans="2:12">
      <c r="B12" s="62">
        <v>2030</v>
      </c>
      <c r="C12" cm="1">
        <f t="array" ref="C12">'Sum of Property Damage - AC'!I15*(1+home_contents_prop)*(invol)+'THC - Involuntary'!B39</f>
        <v>881517700.96077073</v>
      </c>
      <c r="D12" cm="1">
        <f t="array" ref="D12">'Sum of Property Damage - AC'!P15*(1+home_contents_prop)*(invol)+'THC - Involuntary'!B39</f>
        <v>883028200.21975839</v>
      </c>
      <c r="E12" cm="1">
        <f t="array" ref="E12">'Sum of Property Damage - AC'!W15*(1+home_contents_prop)*(invol)+'THC - Involuntary'!B39</f>
        <v>886471433.07729959</v>
      </c>
      <c r="F12" cm="1">
        <f t="array" ref="F12">'Sum of Property Damage - AC'!AD15*(1+home_contents_prop)*(invol)+'THC - Involuntary'!B39</f>
        <v>888634476.31561625</v>
      </c>
      <c r="H12" s="62">
        <v>2029</v>
      </c>
      <c r="I12" s="160">
        <f t="shared" si="0"/>
        <v>3.2010557564041253E-2</v>
      </c>
      <c r="J12" s="160">
        <f t="shared" si="1"/>
        <v>3.3778929521596668E-2</v>
      </c>
      <c r="K12" s="160">
        <f t="shared" si="2"/>
        <v>3.780999169682131E-2</v>
      </c>
      <c r="L12" s="160">
        <f t="shared" si="3"/>
        <v>4.0342310056370234E-2</v>
      </c>
    </row>
    <row r="13" spans="2:12">
      <c r="B13" s="62">
        <v>2031</v>
      </c>
      <c r="C13" cm="1">
        <f t="array" ref="C13">'Sum of Property Damage - AC'!I16*(1+home_contents_prop)*(invol)+'THC - Involuntary'!B40</f>
        <v>910860854.21496141</v>
      </c>
      <c r="D13" cm="1">
        <f t="array" ref="D13">'Sum of Property Damage - AC'!P16*(1+home_contents_prop)*(invol)+'THC - Involuntary'!B40</f>
        <v>914298664.47490668</v>
      </c>
      <c r="E13" cm="1">
        <f t="array" ref="E13">'Sum of Property Damage - AC'!W16*(1+home_contents_prop)*(invol)+'THC - Involuntary'!B40</f>
        <v>922302890.57654142</v>
      </c>
      <c r="F13" cm="1">
        <f t="array" ref="F13">'Sum of Property Damage - AC'!AD16*(1+home_contents_prop)*(invol)+'THC - Involuntary'!B40</f>
        <v>927450328.4941051</v>
      </c>
      <c r="H13" s="62">
        <v>2030</v>
      </c>
      <c r="I13" s="160">
        <f t="shared" si="0"/>
        <v>3.3287083426923214E-2</v>
      </c>
      <c r="J13" s="160">
        <f t="shared" si="1"/>
        <v>3.5412758332481475E-2</v>
      </c>
      <c r="K13" s="160">
        <f t="shared" si="2"/>
        <v>4.0420318311732206E-2</v>
      </c>
      <c r="L13" s="160">
        <f t="shared" si="3"/>
        <v>4.3680335630712941E-2</v>
      </c>
    </row>
    <row r="14" spans="2:12">
      <c r="B14" s="62">
        <v>2032</v>
      </c>
      <c r="C14" cm="1">
        <f t="array" ref="C14">'Sum of Property Damage - AC'!I17*(1+home_contents_prop)*(invol)+'THC - Involuntary'!B41</f>
        <v>942436134.60089302</v>
      </c>
      <c r="D14" cm="1">
        <f t="array" ref="D14">'Sum of Property Damage - AC'!P17*(1+home_contents_prop)*(invol)+'THC - Involuntary'!B41</f>
        <v>948304426.27922821</v>
      </c>
      <c r="E14" cm="1">
        <f t="array" ref="E14">'Sum of Property Damage - AC'!W17*(1+home_contents_prop)*(invol)+'THC - Involuntary'!B41</f>
        <v>962260563.08957982</v>
      </c>
      <c r="F14" cm="1">
        <f t="array" ref="F14">'Sum of Property Damage - AC'!AD17*(1+home_contents_prop)*(invol)+'THC - Involuntary'!B41</f>
        <v>971447925.07698977</v>
      </c>
      <c r="H14" s="62">
        <v>2031</v>
      </c>
      <c r="I14" s="160">
        <f t="shared" si="0"/>
        <v>3.4665317144565666E-2</v>
      </c>
      <c r="J14" s="160">
        <f t="shared" si="1"/>
        <v>3.7193275157906491E-2</v>
      </c>
      <c r="K14" s="160">
        <f t="shared" si="2"/>
        <v>4.3323807093416322E-2</v>
      </c>
      <c r="L14" s="160">
        <f t="shared" si="3"/>
        <v>4.743930238757188E-2</v>
      </c>
    </row>
    <row r="15" spans="2:12">
      <c r="B15" s="62">
        <v>2033</v>
      </c>
      <c r="C15" cm="1">
        <f t="array" ref="C15">'Sum of Property Damage - AC'!I18*(1+home_contents_prop)*(invol)+'THC - Involuntary'!B42</f>
        <v>976504818.86998403</v>
      </c>
      <c r="D15" cm="1">
        <f t="array" ref="D15">'Sum of Property Damage - AC'!P18*(1+home_contents_prop)*(invol)+'THC - Involuntary'!B42</f>
        <v>985409043.16933286</v>
      </c>
      <c r="E15" cm="1">
        <f t="array" ref="E15">'Sum of Property Damage - AC'!W18*(1+home_contents_prop)*(invol)+'THC - Involuntary'!B42</f>
        <v>1007040721.0591624</v>
      </c>
      <c r="F15" cm="1">
        <f t="array" ref="F15">'Sum of Property Damage - AC'!AD18*(1+home_contents_prop)*(invol)+'THC - Involuntary'!B42</f>
        <v>1021617129.9300842</v>
      </c>
      <c r="H15" s="62">
        <v>2032</v>
      </c>
      <c r="I15" s="160">
        <f t="shared" si="0"/>
        <v>3.6149594670962681E-2</v>
      </c>
      <c r="J15" s="160">
        <f t="shared" si="1"/>
        <v>3.9127326480683511E-2</v>
      </c>
      <c r="K15" s="160">
        <f t="shared" si="2"/>
        <v>4.653641610937953E-2</v>
      </c>
      <c r="L15" s="160">
        <f t="shared" si="3"/>
        <v>5.1643740810006333E-2</v>
      </c>
    </row>
    <row r="16" spans="2:12">
      <c r="B16" s="62">
        <v>2034</v>
      </c>
      <c r="C16" cm="1">
        <f t="array" ref="C16">'Sum of Property Damage - AC'!I19*(1+home_contents_prop)*(invol)+'THC - Involuntary'!B43</f>
        <v>1013361732.5568719</v>
      </c>
      <c r="D16" cm="1">
        <f t="array" ref="D16">'Sum of Property Damage - AC'!P19*(1+home_contents_prop)*(invol)+'THC - Involuntary'!B43</f>
        <v>1026028298.7112465</v>
      </c>
      <c r="E16" cm="1">
        <f t="array" ref="E16">'Sum of Property Damage - AC'!W19*(1+home_contents_prop)*(invol)+'THC - Involuntary'!B43</f>
        <v>1057463634.2822556</v>
      </c>
      <c r="F16" cm="1">
        <f t="array" ref="F16">'Sum of Property Damage - AC'!AD19*(1+home_contents_prop)*(invol)+'THC - Involuntary'!B43</f>
        <v>1079145370.2409801</v>
      </c>
      <c r="H16" s="62">
        <v>2033</v>
      </c>
      <c r="I16" s="160">
        <f t="shared" si="0"/>
        <v>3.7743708965552125E-2</v>
      </c>
      <c r="J16" s="160">
        <f t="shared" si="1"/>
        <v>4.1220705070121433E-2</v>
      </c>
      <c r="K16" s="160">
        <f t="shared" si="2"/>
        <v>5.0070381632691729E-2</v>
      </c>
      <c r="L16" s="160">
        <f t="shared" si="3"/>
        <v>5.6310958993838423E-2</v>
      </c>
    </row>
    <row r="17" spans="2:12">
      <c r="B17" s="62">
        <v>2035</v>
      </c>
      <c r="C17" cm="1">
        <f t="array" ref="C17">'Sum of Property Damage - AC'!I20*(1+home_contents_prop)*(invol)+'THC - Involuntary'!B44</f>
        <v>1053339621.4098737</v>
      </c>
      <c r="D17" cm="1">
        <f t="array" ref="D17">'Sum of Property Damage - AC'!P20*(1+home_contents_prop)*(invol)+'THC - Involuntary'!B44</f>
        <v>1070637787.2393422</v>
      </c>
      <c r="E17" cm="1">
        <f t="array" ref="E17">'Sum of Property Damage - AC'!W20*(1+home_contents_prop)*(invol)+'THC - Involuntary'!B44</f>
        <v>1114495788.7997978</v>
      </c>
      <c r="F17" cm="1">
        <f t="array" ref="F17">'Sum of Property Damage - AC'!AD20*(1+home_contents_prop)*(invol)+'THC - Involuntary'!B44</f>
        <v>1145457239.8828175</v>
      </c>
      <c r="H17" s="62">
        <v>2034</v>
      </c>
      <c r="I17" s="160">
        <f t="shared" si="0"/>
        <v>3.9450758370489503E-2</v>
      </c>
      <c r="J17" s="160">
        <f t="shared" si="1"/>
        <v>4.3477834465314391E-2</v>
      </c>
      <c r="K17" s="160">
        <f t="shared" si="2"/>
        <v>5.3932970050787787E-2</v>
      </c>
      <c r="L17" s="160">
        <f t="shared" si="3"/>
        <v>6.1448504965581741E-2</v>
      </c>
    </row>
    <row r="18" spans="2:12">
      <c r="B18" s="62">
        <v>2036</v>
      </c>
      <c r="C18" cm="1">
        <f t="array" ref="C18">'Sum of Property Damage - AC'!I21*(1+home_contents_prop)*(invol)+'THC - Involuntary'!B45</f>
        <v>1096814093.7371438</v>
      </c>
      <c r="D18" cm="1">
        <f t="array" ref="D18">'Sum of Property Damage - AC'!P21*(1+home_contents_prop)*(invol)+'THC - Involuntary'!B45</f>
        <v>1119781601.8389199</v>
      </c>
      <c r="E18" cm="1">
        <f t="array" ref="E18">'Sum of Property Damage - AC'!W21*(1+home_contents_prop)*(invol)+'THC - Involuntary'!B45</f>
        <v>1179276087.2704384</v>
      </c>
      <c r="F18" cm="1">
        <f t="array" ref="F18">'Sum of Property Damage - AC'!AD21*(1+home_contents_prop)*(invol)+'THC - Involuntary'!B45</f>
        <v>1222262045.4844975</v>
      </c>
      <c r="H18" s="62">
        <v>2035</v>
      </c>
      <c r="I18" s="160">
        <f t="shared" si="0"/>
        <v>4.1272986835034553E-2</v>
      </c>
      <c r="J18" s="160">
        <f t="shared" si="1"/>
        <v>4.5901438549349027E-2</v>
      </c>
      <c r="K18" s="160">
        <f t="shared" si="2"/>
        <v>5.8125207041295868E-2</v>
      </c>
      <c r="L18" s="160">
        <f t="shared" si="3"/>
        <v>6.7051656689984585E-2</v>
      </c>
    </row>
    <row r="19" spans="2:12">
      <c r="B19" s="62">
        <v>2037</v>
      </c>
      <c r="C19" cm="1">
        <f t="array" ref="C19">'Sum of Property Damage - AC'!I22*(1+home_contents_prop)*(invol)+'THC - Involuntary'!B46</f>
        <v>1144209208.2651772</v>
      </c>
      <c r="D19" cm="1">
        <f t="array" ref="D19">'Sum of Property Damage - AC'!P22*(1+home_contents_prop)*(invol)+'THC - Involuntary'!B46</f>
        <v>1174082286.0948458</v>
      </c>
      <c r="E19" cm="1">
        <f t="array" ref="E19">'Sum of Property Damage - AC'!W22*(1+home_contents_prop)*(invol)+'THC - Involuntary'!B46</f>
        <v>1253146747.1751001</v>
      </c>
      <c r="F19" cm="1">
        <f t="array" ref="F19">'Sum of Property Damage - AC'!AD22*(1+home_contents_prop)*(invol)+'THC - Involuntary'!B46</f>
        <v>1311610888.3425493</v>
      </c>
      <c r="H19" s="62">
        <v>2036</v>
      </c>
      <c r="I19" s="160">
        <f t="shared" si="0"/>
        <v>4.3211620637136017E-2</v>
      </c>
      <c r="J19" s="160">
        <f t="shared" si="1"/>
        <v>4.8492209701206601E-2</v>
      </c>
      <c r="K19" s="160">
        <f t="shared" si="2"/>
        <v>6.2640683298889943E-2</v>
      </c>
      <c r="L19" s="160">
        <f t="shared" si="3"/>
        <v>7.3101216869279728E-2</v>
      </c>
    </row>
    <row r="20" spans="2:12">
      <c r="B20" s="62">
        <v>2038</v>
      </c>
      <c r="C20" cm="1">
        <f t="array" ref="C20">'Sum of Property Damage - AC'!I23*(1+home_contents_prop)*(invol)+'THC - Involuntary'!B47</f>
        <v>1196003791.8549638</v>
      </c>
      <c r="D20" cm="1">
        <f t="array" ref="D20">'Sum of Property Damage - AC'!P23*(1+home_contents_prop)*(invol)+'THC - Involuntary'!B47</f>
        <v>1234252233.4879394</v>
      </c>
      <c r="E20" cm="1">
        <f t="array" ref="E20">'Sum of Property Damage - AC'!W23*(1+home_contents_prop)*(invol)+'THC - Involuntary'!B47</f>
        <v>1337689739.312264</v>
      </c>
      <c r="F20" cm="1">
        <f t="array" ref="F20">'Sum of Property Damage - AC'!AD23*(1+home_contents_prop)*(invol)+'THC - Involuntary'!B47</f>
        <v>1415965194.8812723</v>
      </c>
      <c r="H20" s="62">
        <v>2037</v>
      </c>
      <c r="I20" s="160">
        <f t="shared" si="0"/>
        <v>4.5266707535343231E-2</v>
      </c>
      <c r="J20" s="160">
        <f t="shared" si="1"/>
        <v>5.124849263608855E-2</v>
      </c>
      <c r="K20" s="160">
        <f t="shared" si="2"/>
        <v>6.7464558582420286E-2</v>
      </c>
      <c r="L20" s="160">
        <f t="shared" si="3"/>
        <v>7.9561939799533743E-2</v>
      </c>
    </row>
    <row r="21" spans="2:12">
      <c r="B21" s="62">
        <v>2039</v>
      </c>
      <c r="C21" cm="1">
        <f t="array" ref="C21">'Sum of Property Damage - AC'!I24*(1+home_contents_prop)*(invol)+'THC - Involuntary'!B48</f>
        <v>1252738582.4438949</v>
      </c>
      <c r="D21" cm="1">
        <f t="array" ref="D21">'Sum of Property Damage - AC'!P24*(1+home_contents_prop)*(invol)+'THC - Involuntary'!B48</f>
        <v>1301106745.0796609</v>
      </c>
      <c r="E21" cm="1">
        <f t="array" ref="E21">'Sum of Property Damage - AC'!W24*(1+home_contents_prop)*(invol)+'THC - Involuntary'!B48</f>
        <v>1434769760.1348808</v>
      </c>
      <c r="F21" cm="1">
        <f t="array" ref="F21">'Sum of Property Damage - AC'!AD24*(1+home_contents_prop)*(invol)+'THC - Involuntary'!B48</f>
        <v>1538278992.0470862</v>
      </c>
      <c r="H21" s="62">
        <v>2038</v>
      </c>
      <c r="I21" s="160">
        <f t="shared" si="0"/>
        <v>4.7436965480633919E-2</v>
      </c>
      <c r="J21" s="160">
        <f t="shared" si="1"/>
        <v>5.4166004142276236E-2</v>
      </c>
      <c r="K21" s="160">
        <f t="shared" si="2"/>
        <v>7.2572897862345664E-2</v>
      </c>
      <c r="L21" s="160">
        <f t="shared" si="3"/>
        <v>8.63819235161849E-2</v>
      </c>
    </row>
    <row r="22" spans="2:12">
      <c r="B22" s="62">
        <v>2040</v>
      </c>
      <c r="C22" cm="1">
        <f t="array" ref="C22">'Sum of Property Damage - AC'!I25*(1+home_contents_prop)*(invol)+'THC - Involuntary'!B49</f>
        <v>1333904890.1262496</v>
      </c>
      <c r="D22" cm="1">
        <f t="array" ref="D22">'Sum of Property Damage - AC'!P25*(1+home_contents_prop)*(invol)+'THC - Involuntary'!B49</f>
        <v>1415984793.1270573</v>
      </c>
      <c r="E22" cm="1">
        <f t="array" ref="E22">'Sum of Property Damage - AC'!W25*(1+home_contents_prop)*(invol)+'THC - Involuntary'!B49</f>
        <v>1629090266.2311468</v>
      </c>
      <c r="F22" cm="1">
        <f t="array" ref="F22">'Sum of Property Damage - AC'!AD25*(1+home_contents_prop)*(invol)+'THC - Involuntary'!B49</f>
        <v>1837690239.053267</v>
      </c>
      <c r="H22" s="62">
        <v>2039</v>
      </c>
      <c r="I22" s="160">
        <f t="shared" si="0"/>
        <v>6.4791097536097242E-2</v>
      </c>
      <c r="J22" s="160">
        <f t="shared" si="1"/>
        <v>8.8292562068274405E-2</v>
      </c>
      <c r="K22" s="160">
        <f t="shared" si="2"/>
        <v>0.13543671709250282</v>
      </c>
      <c r="L22" s="160">
        <f t="shared" si="3"/>
        <v>0.19464040564432006</v>
      </c>
    </row>
    <row r="23" spans="2:12">
      <c r="B23" s="62">
        <v>2041</v>
      </c>
      <c r="C23" cm="1">
        <f t="array" ref="C23">'Sum of Property Damage - AC'!I26*(1+home_contents_prop)*(invol)+'THC - Involuntary'!B50</f>
        <v>1440998133.757935</v>
      </c>
      <c r="D23" cm="1">
        <f t="array" ref="D23">'Sum of Property Damage - AC'!P26*(1+home_contents_prop)*(invol)+'THC - Involuntary'!B50</f>
        <v>1570368050.4587891</v>
      </c>
      <c r="E23" cm="1">
        <f t="array" ref="E23">'Sum of Property Damage - AC'!W26*(1+home_contents_prop)*(invol)+'THC - Involuntary'!B50</f>
        <v>1899800102.60501</v>
      </c>
      <c r="F23" cm="1">
        <f t="array" ref="F23">'Sum of Property Damage - AC'!AD26*(1+home_contents_prop)*(invol)+'THC - Involuntary'!B50</f>
        <v>2282327007.2813501</v>
      </c>
      <c r="H23" s="62">
        <v>2040</v>
      </c>
      <c r="I23" s="160">
        <f t="shared" si="0"/>
        <v>8.0285516924335942E-2</v>
      </c>
      <c r="J23" s="160">
        <f t="shared" si="1"/>
        <v>0.10902889500020141</v>
      </c>
      <c r="K23" s="160">
        <f t="shared" si="2"/>
        <v>0.16617239816928175</v>
      </c>
      <c r="L23" s="160">
        <f t="shared" si="3"/>
        <v>0.24195414372835167</v>
      </c>
    </row>
    <row r="24" spans="2:12">
      <c r="B24" s="62">
        <v>2042</v>
      </c>
      <c r="C24" cm="1">
        <f t="array" ref="C24">'Sum of Property Damage - AC'!I27*(1+home_contents_prop)*(invol)+'THC - Involuntary'!B51</f>
        <v>1567642833.2420688</v>
      </c>
      <c r="D24" cm="1">
        <f t="array" ref="D24">'Sum of Property Damage - AC'!P27*(1+home_contents_prop)*(invol)+'THC - Involuntary'!B51</f>
        <v>1762521113.6542158</v>
      </c>
      <c r="E24" cm="1">
        <f t="array" ref="E24">'Sum of Property Damage - AC'!W27*(1+home_contents_prop)*(invol)+'THC - Involuntary'!B51</f>
        <v>2260610679.2132726</v>
      </c>
      <c r="F24" cm="1">
        <f t="array" ref="F24">'Sum of Property Damage - AC'!AD27*(1+home_contents_prop)*(invol)+'THC - Involuntary'!B51</f>
        <v>2924889605.7556243</v>
      </c>
      <c r="H24" s="62">
        <v>2041</v>
      </c>
      <c r="I24" s="160">
        <f t="shared" si="0"/>
        <v>8.7886789383870179E-2</v>
      </c>
      <c r="J24" s="160">
        <f t="shared" si="1"/>
        <v>0.12236180119640649</v>
      </c>
      <c r="K24" s="160">
        <f t="shared" si="2"/>
        <v>0.18992028483076639</v>
      </c>
      <c r="L24" s="160">
        <f t="shared" si="3"/>
        <v>0.28153835818631379</v>
      </c>
    </row>
    <row r="25" spans="2:12">
      <c r="B25" s="62">
        <v>2043</v>
      </c>
      <c r="C25" cm="1">
        <f t="array" ref="C25">'Sum of Property Damage - AC'!I28*(1+home_contents_prop)*(invol)+'THC - Involuntary'!B52</f>
        <v>1707547591.3011298</v>
      </c>
      <c r="D25" cm="1">
        <f t="array" ref="D25">'Sum of Property Damage - AC'!P28*(1+home_contents_prop)*(invol)+'THC - Involuntary'!B52</f>
        <v>1992258423.6649323</v>
      </c>
      <c r="E25" cm="1">
        <f t="array" ref="E25">'Sum of Property Damage - AC'!W28*(1+home_contents_prop)*(invol)+'THC - Involuntary'!B52</f>
        <v>2732903415.2326269</v>
      </c>
      <c r="F25" cm="1">
        <f t="array" ref="F25">'Sum of Property Damage - AC'!AD28*(1+home_contents_prop)*(invol)+'THC - Involuntary'!B52</f>
        <v>3846308350.7058311</v>
      </c>
      <c r="H25" s="62">
        <v>2042</v>
      </c>
      <c r="I25" s="160">
        <f t="shared" si="0"/>
        <v>8.9245301986117465E-2</v>
      </c>
      <c r="J25" s="160">
        <f t="shared" si="1"/>
        <v>0.13034584847293229</v>
      </c>
      <c r="K25" s="160">
        <f t="shared" si="2"/>
        <v>0.20892263332300964</v>
      </c>
      <c r="L25" s="160">
        <f t="shared" si="3"/>
        <v>0.31502684516264501</v>
      </c>
    </row>
    <row r="26" spans="2:12">
      <c r="B26" s="62">
        <v>2044</v>
      </c>
      <c r="C26" cm="1">
        <f t="array" ref="C26">'Sum of Property Damage - AC'!I29*(1+home_contents_prop)*(invol)+'THC - Involuntary'!B53</f>
        <v>1886320696.759526</v>
      </c>
      <c r="D26" cm="1">
        <f t="array" ref="D26">'Sum of Property Damage - AC'!P29*(1+home_contents_prop)*(invol)+'THC - Involuntary'!B53</f>
        <v>2293202455.6926517</v>
      </c>
      <c r="E26" cm="1">
        <f t="array" ref="E26">'Sum of Property Damage - AC'!W29*(1+home_contents_prop)*(invol)+'THC - Involuntary'!B53</f>
        <v>3380332390.043457</v>
      </c>
      <c r="F26" cm="1">
        <f t="array" ref="F26">'Sum of Property Damage - AC'!AD29*(1+home_contents_prop)*(invol)+'THC - Involuntary'!B53</f>
        <v>5200748161.3669748</v>
      </c>
      <c r="H26" s="62">
        <v>2043</v>
      </c>
      <c r="I26" s="160">
        <f t="shared" si="0"/>
        <v>0.10469582597236626</v>
      </c>
      <c r="J26" s="160">
        <f t="shared" si="1"/>
        <v>0.15105672459605257</v>
      </c>
      <c r="K26" s="160">
        <f t="shared" si="2"/>
        <v>0.23690152063267123</v>
      </c>
      <c r="L26" s="160">
        <f t="shared" si="3"/>
        <v>0.35214020488310371</v>
      </c>
    </row>
    <row r="27" spans="2:12">
      <c r="B27" s="62">
        <v>2045</v>
      </c>
      <c r="C27" cm="1">
        <f t="array" ref="C27">'Sum of Property Damage - AC'!I30*(1+home_contents_prop)*(invol)+'THC - Involuntary'!B54</f>
        <v>2099805427.069356</v>
      </c>
      <c r="D27" cm="1">
        <f t="array" ref="D27">'Sum of Property Damage - AC'!P30*(1+home_contents_prop)*(invol)+'THC - Involuntary'!B54</f>
        <v>2671691479.0689788</v>
      </c>
      <c r="E27" cm="1">
        <f t="array" ref="E27">'Sum of Property Damage - AC'!W30*(1+home_contents_prop)*(invol)+'THC - Involuntary'!B54</f>
        <v>4250955074.0186729</v>
      </c>
      <c r="F27" cm="1">
        <f t="array" ref="F27">'Sum of Property Damage - AC'!AD30*(1+home_contents_prop)*(invol)+'THC - Involuntary'!B54</f>
        <v>7173267434.6576481</v>
      </c>
      <c r="H27" s="62">
        <v>2044</v>
      </c>
      <c r="I27" s="160">
        <f t="shared" si="0"/>
        <v>0.1131752043417491</v>
      </c>
      <c r="J27" s="160">
        <f t="shared" si="1"/>
        <v>0.16504823742743024</v>
      </c>
      <c r="K27" s="160">
        <f t="shared" si="2"/>
        <v>0.25755534767515087</v>
      </c>
      <c r="L27" s="160">
        <f t="shared" si="3"/>
        <v>0.37927606030671801</v>
      </c>
    </row>
    <row r="28" spans="2:12">
      <c r="B28" s="62">
        <v>2046</v>
      </c>
      <c r="C28" cm="1">
        <f t="array" ref="C28">'Sum of Property Damage - AC'!I31*(1+home_contents_prop)*(invol)+'THC - Involuntary'!B55</f>
        <v>2355352345.523674</v>
      </c>
      <c r="D28" cm="1">
        <f t="array" ref="D28">'Sum of Property Damage - AC'!P31*(1+home_contents_prop)*(invol)+'THC - Involuntary'!B55</f>
        <v>3148791564.4059219</v>
      </c>
      <c r="E28" cm="1">
        <f t="array" ref="E28">'Sum of Property Damage - AC'!W31*(1+home_contents_prop)*(invol)+'THC - Involuntary'!B55</f>
        <v>5423670074.3315268</v>
      </c>
      <c r="F28" cm="1">
        <f t="array" ref="F28">'Sum of Property Damage - AC'!AD31*(1+home_contents_prop)*(invol)+'THC - Involuntary'!B55</f>
        <v>10049392263.562256</v>
      </c>
      <c r="H28" s="62">
        <v>2045</v>
      </c>
      <c r="I28" s="160">
        <f t="shared" si="0"/>
        <v>0.12170028477875605</v>
      </c>
      <c r="J28" s="160">
        <f t="shared" si="1"/>
        <v>0.17857604033801144</v>
      </c>
      <c r="K28" s="160">
        <f t="shared" si="2"/>
        <v>0.27587094662099521</v>
      </c>
      <c r="L28" s="160">
        <f t="shared" si="3"/>
        <v>0.40095045320750322</v>
      </c>
    </row>
    <row r="29" spans="2:12">
      <c r="B29" s="62">
        <v>2047</v>
      </c>
      <c r="C29" cm="1">
        <f t="array" ref="C29">'Sum of Property Damage - AC'!I32*(1+home_contents_prop)*(invol)+'THC - Involuntary'!B56</f>
        <v>2661881397.0182681</v>
      </c>
      <c r="D29" cm="1">
        <f t="array" ref="D29">'Sum of Property Damage - AC'!P32*(1+home_contents_prop)*(invol)+'THC - Involuntary'!B56</f>
        <v>3751313639.3557258</v>
      </c>
      <c r="E29" cm="1">
        <f t="array" ref="E29">'Sum of Property Damage - AC'!W32*(1+home_contents_prop)*(invol)+'THC - Involuntary'!B56</f>
        <v>7005305367.7738638</v>
      </c>
      <c r="F29" cm="1">
        <f t="array" ref="F29">'Sum of Property Damage - AC'!AD32*(1+home_contents_prop)*(invol)+'THC - Involuntary'!B56</f>
        <v>14246618816.454708</v>
      </c>
      <c r="H29" s="62">
        <v>2046</v>
      </c>
      <c r="I29" s="160">
        <f t="shared" si="0"/>
        <v>0.13014148480890753</v>
      </c>
      <c r="J29" s="160">
        <f t="shared" si="1"/>
        <v>0.19135025695595087</v>
      </c>
      <c r="K29" s="160">
        <f t="shared" si="2"/>
        <v>0.29161716545549199</v>
      </c>
      <c r="L29" s="160">
        <f t="shared" si="3"/>
        <v>0.4176597392969752</v>
      </c>
    </row>
    <row r="30" spans="2:12">
      <c r="B30" s="62">
        <v>2048</v>
      </c>
      <c r="C30" cm="1">
        <f t="array" ref="C30">'Sum of Property Damage - AC'!I33*(1+home_contents_prop)*(invol)+'THC - Involuntary'!B57</f>
        <v>3030217245.4718609</v>
      </c>
      <c r="D30" cm="1">
        <f t="array" ref="D30">'Sum of Property Damage - AC'!P33*(1+home_contents_prop)*(invol)+'THC - Involuntary'!B57</f>
        <v>4513380634.6517229</v>
      </c>
      <c r="E30" cm="1">
        <f t="array" ref="E30">'Sum of Property Damage - AC'!W33*(1+home_contents_prop)*(invol)+'THC - Involuntary'!B57</f>
        <v>9140506055.3997326</v>
      </c>
      <c r="F30" cm="1">
        <f t="array" ref="F30">'Sum of Property Damage - AC'!AD33*(1+home_contents_prop)*(invol)+'THC - Involuntary'!B57</f>
        <v>20375412378.705772</v>
      </c>
      <c r="H30" s="62">
        <v>2047</v>
      </c>
      <c r="I30" s="160">
        <f t="shared" si="0"/>
        <v>0.13837425246150614</v>
      </c>
      <c r="J30" s="160">
        <f t="shared" si="1"/>
        <v>0.20314670234474974</v>
      </c>
      <c r="K30" s="160">
        <f t="shared" si="2"/>
        <v>0.30479766056285285</v>
      </c>
      <c r="L30" s="160">
        <f t="shared" si="3"/>
        <v>0.43019285075363745</v>
      </c>
    </row>
    <row r="31" spans="2:12">
      <c r="B31" s="62">
        <v>2049</v>
      </c>
      <c r="C31" cm="1">
        <f t="array" ref="C31">'Sum of Property Damage - AC'!I34*(1+home_contents_prop)*(invol)+'THC - Involuntary'!B58</f>
        <v>3473496273.5542994</v>
      </c>
      <c r="D31" cm="1">
        <f t="array" ref="D31">'Sum of Property Damage - AC'!P34*(1+home_contents_prop)*(invol)+'THC - Involuntary'!B58</f>
        <v>5478422159.7621841</v>
      </c>
      <c r="E31" cm="1">
        <f t="array" ref="E31">'Sum of Property Damage - AC'!W34*(1+home_contents_prop)*(invol)+'THC - Involuntary'!B58</f>
        <v>12025122765.396086</v>
      </c>
      <c r="F31" cm="1">
        <f t="array" ref="F31">'Sum of Property Damage - AC'!AD34*(1+home_contents_prop)*(invol)+'THC - Involuntary'!B58</f>
        <v>29328401881.271301</v>
      </c>
      <c r="H31" s="62">
        <v>2048</v>
      </c>
      <c r="I31" s="160">
        <f t="shared" si="0"/>
        <v>0.14628622048298445</v>
      </c>
      <c r="J31" s="160">
        <f t="shared" si="1"/>
        <v>0.21381789023095088</v>
      </c>
      <c r="K31" s="160">
        <f t="shared" si="2"/>
        <v>0.31558610568309531</v>
      </c>
      <c r="L31" s="160">
        <f t="shared" si="3"/>
        <v>0.43940163448776359</v>
      </c>
    </row>
    <row r="32" spans="2:12">
      <c r="B32" s="62">
        <v>2050</v>
      </c>
      <c r="C32" cm="1">
        <f t="array" ref="C32">'Sum of Property Damage - AC'!I35*(1+home_contents_prop)*(invol)+'THC - Involuntary'!B59</f>
        <v>4117161329.7707434</v>
      </c>
      <c r="D32" cm="1">
        <f t="array" ref="D32">'Sum of Property Damage - AC'!P35*(1+home_contents_prop)*(invol)+'THC - Involuntary'!B59</f>
        <v>7201989900.1099567</v>
      </c>
      <c r="E32" cm="1">
        <f t="array" ref="E32">'Sum of Property Damage - AC'!W35*(1+home_contents_prop)*(invol)+'THC - Involuntary'!B59</f>
        <v>17886895204.797405</v>
      </c>
      <c r="F32" cm="1">
        <f t="array" ref="F32">'Sum of Property Damage - AC'!AD35*(1+home_contents_prop)*(invol)+'THC - Involuntary'!B59</f>
        <v>52932627321.710876</v>
      </c>
      <c r="H32" s="62">
        <v>2049</v>
      </c>
      <c r="I32" s="160">
        <f t="shared" si="0"/>
        <v>0.18530754189000631</v>
      </c>
      <c r="J32" s="160">
        <f t="shared" si="1"/>
        <v>0.31461024544749439</v>
      </c>
      <c r="K32" s="160">
        <f t="shared" si="2"/>
        <v>0.48746050695377185</v>
      </c>
      <c r="L32" s="160">
        <f t="shared" si="3"/>
        <v>0.80482480893419894</v>
      </c>
    </row>
    <row r="33" spans="2:12">
      <c r="B33" s="62">
        <v>2051</v>
      </c>
      <c r="C33" cm="1">
        <f t="array" ref="C33">'Sum of Property Damage - AC'!I36*(1+home_contents_prop)*(invol)+'THC - Involuntary'!B60</f>
        <v>4922831747.4336624</v>
      </c>
      <c r="D33" cm="1">
        <f t="array" ref="D33">'Sum of Property Damage - AC'!P36*(1+home_contents_prop)*(invol)+'THC - Involuntary'!B60</f>
        <v>9583811506.9650097</v>
      </c>
      <c r="E33" cm="1">
        <f t="array" ref="E33">'Sum of Property Damage - AC'!W36*(1+home_contents_prop)*(invol)+'THC - Involuntary'!B60</f>
        <v>26863333190.401642</v>
      </c>
      <c r="F33" cm="1">
        <f t="array" ref="F33">'Sum of Property Damage - AC'!AD36*(1+home_contents_prop)*(invol)+'THC - Involuntary'!B60</f>
        <v>96218526378.764359</v>
      </c>
      <c r="H33" s="62">
        <v>2050</v>
      </c>
      <c r="I33" s="160">
        <f t="shared" si="0"/>
        <v>0.19568589936886971</v>
      </c>
      <c r="J33" s="160">
        <f t="shared" si="1"/>
        <v>0.33071715454900708</v>
      </c>
      <c r="K33" s="160">
        <f t="shared" si="2"/>
        <v>0.50184438846584656</v>
      </c>
      <c r="L33" s="160">
        <f t="shared" si="3"/>
        <v>0.81775459196410072</v>
      </c>
    </row>
    <row r="34" spans="2:12">
      <c r="B34" s="62">
        <v>2052</v>
      </c>
      <c r="C34" cm="1">
        <f t="array" ref="C34">'Sum of Property Damage - AC'!I37*(1+home_contents_prop)*(invol)+'THC - Involuntary'!B61</f>
        <v>5932404388.3300886</v>
      </c>
      <c r="D34" cm="1">
        <f t="array" ref="D34">'Sum of Property Damage - AC'!P37*(1+home_contents_prop)*(invol)+'THC - Involuntary'!B61</f>
        <v>12877958754.673944</v>
      </c>
      <c r="E34" cm="1">
        <f t="array" ref="E34">'Sum of Property Damage - AC'!W37*(1+home_contents_prop)*(invol)+'THC - Involuntary'!B61</f>
        <v>40614724801.780098</v>
      </c>
      <c r="F34" cm="1">
        <f t="array" ref="F34">'Sum of Property Damage - AC'!AD37*(1+home_contents_prop)*(invol)+'THC - Involuntary'!B61</f>
        <v>175610541854.53802</v>
      </c>
      <c r="H34" s="62">
        <v>2051</v>
      </c>
      <c r="I34" s="160">
        <f t="shared" si="0"/>
        <v>0.20507965591607502</v>
      </c>
      <c r="J34" s="160">
        <f t="shared" si="1"/>
        <v>0.34371995372769204</v>
      </c>
      <c r="K34" s="160">
        <f t="shared" si="2"/>
        <v>0.51190191157260689</v>
      </c>
      <c r="L34" s="160">
        <f t="shared" si="3"/>
        <v>0.82512192260404094</v>
      </c>
    </row>
    <row r="35" spans="2:12">
      <c r="B35" s="62">
        <v>2053</v>
      </c>
      <c r="C35" cm="1">
        <f t="array" ref="C35">'Sum of Property Damage - AC'!I38*(1+home_contents_prop)*(invol)+'THC - Involuntary'!B62</f>
        <v>7198633598.6772108</v>
      </c>
      <c r="D35" cm="1">
        <f t="array" ref="D35">'Sum of Property Damage - AC'!P38*(1+home_contents_prop)*(invol)+'THC - Involuntary'!B62</f>
        <v>17436623368.37001</v>
      </c>
      <c r="E35" cm="1">
        <f t="array" ref="E35">'Sum of Property Damage - AC'!W38*(1+home_contents_prop)*(invol)+'THC - Involuntary'!B62</f>
        <v>61686498141.957687</v>
      </c>
      <c r="F35" cm="1">
        <f t="array" ref="F35">'Sum of Property Damage - AC'!AD38*(1+home_contents_prop)*(invol)+'THC - Involuntary'!B62</f>
        <v>321239772412.56104</v>
      </c>
      <c r="H35" s="62">
        <v>2052</v>
      </c>
      <c r="I35" s="160">
        <f t="shared" si="0"/>
        <v>0.21344283488798932</v>
      </c>
      <c r="J35" s="160">
        <f t="shared" si="1"/>
        <v>0.35398968893587557</v>
      </c>
      <c r="K35" s="160">
        <f t="shared" si="2"/>
        <v>0.51882102963933008</v>
      </c>
      <c r="L35" s="160">
        <f t="shared" si="3"/>
        <v>0.82927385235591844</v>
      </c>
    </row>
    <row r="36" spans="2:12">
      <c r="B36" s="62">
        <v>2054</v>
      </c>
      <c r="C36" cm="1">
        <f t="array" ref="C36">'Sum of Property Damage - AC'!I39*(1+home_contents_prop)*(invol)+'THC - Involuntary'!B63</f>
        <v>8787945450.7748489</v>
      </c>
      <c r="D36" cm="1">
        <f t="array" ref="D36">'Sum of Property Damage - AC'!P39*(1+home_contents_prop)*(invol)+'THC - Involuntary'!B63</f>
        <v>23748011893.13464</v>
      </c>
      <c r="E36" cm="1">
        <f t="array" ref="E36">'Sum of Property Damage - AC'!W39*(1+home_contents_prop)*(invol)+'THC - Involuntary'!B63</f>
        <v>93981120679.061569</v>
      </c>
      <c r="F36" cm="1">
        <f t="array" ref="F36">'Sum of Property Damage - AC'!AD39*(1+home_contents_prop)*(invol)+'THC - Involuntary'!B63</f>
        <v>588382674468.21814</v>
      </c>
      <c r="H36" s="62">
        <v>2053</v>
      </c>
      <c r="I36" s="160">
        <f t="shared" si="0"/>
        <v>0.22077965634890528</v>
      </c>
      <c r="J36" s="160">
        <f t="shared" si="1"/>
        <v>0.36196162476121785</v>
      </c>
      <c r="K36" s="160">
        <f t="shared" si="2"/>
        <v>0.52352821946198058</v>
      </c>
      <c r="L36" s="160">
        <f t="shared" si="3"/>
        <v>0.83159971148457745</v>
      </c>
    </row>
    <row r="37" spans="2:12">
      <c r="B37" s="62">
        <v>2055</v>
      </c>
      <c r="C37" cm="1">
        <f t="array" ref="C37">'Sum of Property Damage - AC'!I40*(1+home_contents_prop)*(invol)+'THC - Involuntary'!B64</f>
        <v>10783981471.679218</v>
      </c>
      <c r="D37" cm="1">
        <f t="array" ref="D37">'Sum of Property Damage - AC'!P40*(1+home_contents_prop)*(invol)+'THC - Involuntary'!B64</f>
        <v>32488876307.149208</v>
      </c>
      <c r="E37" cm="1">
        <f t="array" ref="E37">'Sum of Property Damage - AC'!W40*(1+home_contents_prop)*(invol)+'THC - Involuntary'!B64</f>
        <v>143481588845.52014</v>
      </c>
      <c r="F37" cm="1">
        <f t="array" ref="F37">'Sum of Property Damage - AC'!AD40*(1+home_contents_prop)*(invol)+'THC - Involuntary'!B64</f>
        <v>1078445867148.2308</v>
      </c>
      <c r="H37" s="62">
        <v>2054</v>
      </c>
      <c r="I37" s="160">
        <f t="shared" si="0"/>
        <v>0.22713341042966717</v>
      </c>
      <c r="J37" s="160">
        <f t="shared" si="1"/>
        <v>0.36806720719815211</v>
      </c>
      <c r="K37" s="160">
        <f t="shared" si="2"/>
        <v>0.52670651093317922</v>
      </c>
      <c r="L37" s="160">
        <f t="shared" si="3"/>
        <v>0.83289874761001959</v>
      </c>
    </row>
    <row r="38" spans="2:12">
      <c r="B38" s="62">
        <v>2056</v>
      </c>
      <c r="C38" cm="1">
        <f t="array" ref="C38">'Sum of Property Damage - AC'!I41*(1+home_contents_prop)*(invol)+'THC - Involuntary'!B65</f>
        <v>13292060959.468952</v>
      </c>
      <c r="D38" cm="1">
        <f t="array" ref="D38">'Sum of Property Damage - AC'!P41*(1+home_contents_prop)*(invol)+'THC - Involuntary'!B65</f>
        <v>44597333128.793564</v>
      </c>
      <c r="E38" cm="1">
        <f t="array" ref="E38">'Sum of Property Damage - AC'!W41*(1+home_contents_prop)*(invol)+'THC - Involuntary'!B65</f>
        <v>219360643836.83722</v>
      </c>
      <c r="F38" cm="1">
        <f t="array" ref="F38">'Sum of Property Damage - AC'!AD41*(1+home_contents_prop)*(invol)+'THC - Involuntary'!B65</f>
        <v>1977463761032.6255</v>
      </c>
      <c r="H38" s="62">
        <v>2055</v>
      </c>
      <c r="I38" s="160">
        <f t="shared" si="0"/>
        <v>0.23257453607245404</v>
      </c>
      <c r="J38" s="160">
        <f t="shared" si="1"/>
        <v>0.37269546373876516</v>
      </c>
      <c r="K38" s="160">
        <f t="shared" si="2"/>
        <v>0.5288417531604872</v>
      </c>
      <c r="L38" s="160">
        <f t="shared" si="3"/>
        <v>0.83362357005613696</v>
      </c>
    </row>
    <row r="39" spans="2:12">
      <c r="B39" s="62">
        <v>2057</v>
      </c>
      <c r="C39" cm="1">
        <f t="array" ref="C39">'Sum of Property Damage - AC'!I42*(1+home_contents_prop)*(invol)+'THC - Involuntary'!B66</f>
        <v>16444800009.154121</v>
      </c>
      <c r="D39" cm="1">
        <f t="array" ref="D39">'Sum of Property Damage - AC'!P42*(1+home_contents_prop)*(invol)+'THC - Involuntary'!B66</f>
        <v>61373807076.187531</v>
      </c>
      <c r="E39" cm="1">
        <f t="array" ref="E39">'Sum of Property Damage - AC'!W42*(1+home_contents_prop)*(invol)+'THC - Involuntary'!B66</f>
        <v>335681365566.55896</v>
      </c>
      <c r="F39" cm="1">
        <f t="array" ref="F39">'Sum of Property Damage - AC'!AD42*(1+home_contents_prop)*(invol)+'THC - Involuntary'!B66</f>
        <v>3626724437221.561</v>
      </c>
      <c r="H39" s="62">
        <v>2056</v>
      </c>
      <c r="I39" s="160">
        <f t="shared" si="0"/>
        <v>0.23718963216454636</v>
      </c>
      <c r="J39" s="160">
        <f t="shared" si="1"/>
        <v>0.3761766179817263</v>
      </c>
      <c r="K39" s="160">
        <f t="shared" si="2"/>
        <v>0.53027160977993093</v>
      </c>
      <c r="L39" s="160">
        <f t="shared" si="3"/>
        <v>0.83402826827415377</v>
      </c>
    </row>
    <row r="40" spans="2:12">
      <c r="B40" s="62">
        <v>2058</v>
      </c>
      <c r="C40" cm="1">
        <f t="array" ref="C40">'Sum of Property Damage - AC'!I43*(1+home_contents_prop)*(invol)+'THC - Involuntary'!B67</f>
        <v>20409187100.36264</v>
      </c>
      <c r="D40" cm="1">
        <f t="array" ref="D40">'Sum of Property Damage - AC'!P43*(1+home_contents_prop)*(invol)+'THC - Involuntary'!B67</f>
        <v>84620961943.367172</v>
      </c>
      <c r="E40" cm="1">
        <f t="array" ref="E40">'Sum of Property Damage - AC'!W43*(1+home_contents_prop)*(invol)+'THC - Involuntary'!B67</f>
        <v>514004442866.38257</v>
      </c>
      <c r="F40" cm="1">
        <f t="array" ref="F40">'Sum of Property Damage - AC'!AD43*(1+home_contents_prop)*(invol)+'THC - Involuntary'!B67</f>
        <v>6652336703744.4102</v>
      </c>
      <c r="H40" s="62">
        <v>2057</v>
      </c>
      <c r="I40" s="160">
        <f t="shared" si="0"/>
        <v>0.24107238087430138</v>
      </c>
      <c r="J40" s="160">
        <f t="shared" si="1"/>
        <v>0.378779742933681</v>
      </c>
      <c r="K40" s="160">
        <f t="shared" si="2"/>
        <v>0.53122721602032352</v>
      </c>
      <c r="L40" s="160">
        <f t="shared" si="3"/>
        <v>0.83425479903313948</v>
      </c>
    </row>
    <row r="41" spans="2:12">
      <c r="B41" s="62">
        <v>2059</v>
      </c>
      <c r="C41" cm="1">
        <f t="array" ref="C41">'Sum of Property Damage - AC'!I44*(1+home_contents_prop)*(invol)+'THC - Involuntary'!B68</f>
        <v>25395492832.407787</v>
      </c>
      <c r="D41" cm="1">
        <f t="array" ref="D41">'Sum of Property Damage - AC'!P44*(1+home_contents_prop)*(invol)+'THC - Involuntary'!B68</f>
        <v>116837676988.9398</v>
      </c>
      <c r="E41" cm="1">
        <f t="array" ref="E41">'Sum of Property Damage - AC'!W44*(1+home_contents_prop)*(invol)+'THC - Involuntary'!B68</f>
        <v>787385524374.20508</v>
      </c>
      <c r="F41" cm="1">
        <f t="array" ref="F41">'Sum of Property Damage - AC'!AD44*(1+home_contents_prop)*(invol)+'THC - Involuntary'!B68</f>
        <v>12202928438117.584</v>
      </c>
      <c r="H41" s="62">
        <v>2058</v>
      </c>
      <c r="I41" s="160">
        <f t="shared" si="0"/>
        <v>0.24431672400889237</v>
      </c>
      <c r="J41" s="160">
        <f t="shared" si="1"/>
        <v>0.3807179014005273</v>
      </c>
      <c r="K41" s="160">
        <f t="shared" si="2"/>
        <v>0.53186521109291074</v>
      </c>
      <c r="L41" s="160">
        <f t="shared" si="3"/>
        <v>0.83438226018368922</v>
      </c>
    </row>
    <row r="42" spans="2:12">
      <c r="B42" s="62">
        <v>2060</v>
      </c>
      <c r="C42" cm="1">
        <f t="array" ref="C42">'Sum of Property Damage - AC'!I45*(1+home_contents_prop)*(invol)+'THC - Involuntary'!B69</f>
        <v>31960527399.042305</v>
      </c>
      <c r="D42" cm="1">
        <f t="array" ref="D42">'Sum of Property Damage - AC'!P45*(1+home_contents_prop)*(invol)+'THC - Involuntary'!B69</f>
        <v>171074588815.78497</v>
      </c>
      <c r="E42" cm="1">
        <f t="array" ref="E42">'Sum of Property Damage - AC'!W45*(1+home_contents_prop)*(invol)+'THC - Involuntary'!B69</f>
        <v>1359629694783.3083</v>
      </c>
      <c r="F42" cm="1">
        <f t="array" ref="F42">'Sum of Property Damage - AC'!AD45*(1+home_contents_prop)*(invol)+'THC - Involuntary'!B69</f>
        <v>28886565440631.238</v>
      </c>
      <c r="H42" s="62">
        <v>2059</v>
      </c>
      <c r="I42" s="160">
        <f t="shared" si="0"/>
        <v>0.25851180010402164</v>
      </c>
      <c r="J42" s="160">
        <f t="shared" si="1"/>
        <v>0.46420737919994237</v>
      </c>
      <c r="K42" s="160">
        <f t="shared" si="2"/>
        <v>0.72676491082803318</v>
      </c>
      <c r="L42" s="160">
        <f t="shared" si="3"/>
        <v>1.3671830566833401</v>
      </c>
    </row>
    <row r="43" spans="2:12">
      <c r="B43" s="62">
        <v>2061</v>
      </c>
      <c r="C43" cm="1">
        <f t="array" ref="C43">'Sum of Property Damage - AC'!I46*(1+home_contents_prop)*(invol)+'THC - Involuntary'!B70</f>
        <v>40300572555.711731</v>
      </c>
      <c r="D43" cm="1">
        <f t="array" ref="D43">'Sum of Property Damage - AC'!P46*(1+home_contents_prop)*(invol)+'THC - Involuntary'!B70</f>
        <v>250746995356.15808</v>
      </c>
      <c r="E43" cm="1">
        <f t="array" ref="E43">'Sum of Property Damage - AC'!W46*(1+home_contents_prop)*(invol)+'THC - Involuntary'!B70</f>
        <v>2348410737605.2661</v>
      </c>
      <c r="F43" cm="1">
        <f t="array" ref="F43">'Sum of Property Damage - AC'!AD46*(1+home_contents_prop)*(invol)+'THC - Involuntary'!B70</f>
        <v>68382259601028.008</v>
      </c>
      <c r="H43" s="62">
        <v>2060</v>
      </c>
      <c r="I43" s="160">
        <f t="shared" si="0"/>
        <v>0.2609482957693412</v>
      </c>
      <c r="J43" s="160">
        <f t="shared" si="1"/>
        <v>0.46571736393980312</v>
      </c>
      <c r="K43" s="160">
        <f t="shared" si="2"/>
        <v>0.72724290048662499</v>
      </c>
      <c r="L43" s="160">
        <f t="shared" si="3"/>
        <v>1.3672686094014814</v>
      </c>
    </row>
    <row r="44" spans="2:12">
      <c r="B44" s="62">
        <v>2062</v>
      </c>
      <c r="C44" cm="1">
        <f t="array" ref="C44">'Sum of Property Damage - AC'!I47*(1+home_contents_prop)*(invol)+'THC - Involuntary'!B71</f>
        <v>50897097423.722328</v>
      </c>
      <c r="D44" cm="1">
        <f t="array" ref="D44">'Sum of Property Damage - AC'!P47*(1+home_contents_prop)*(invol)+'THC - Involuntary'!B71</f>
        <v>367788508739.03003</v>
      </c>
      <c r="E44" cm="1">
        <f t="array" ref="E44">'Sum of Property Damage - AC'!W47*(1+home_contents_prop)*(invol)+'THC - Involuntary'!B71</f>
        <v>4056941553769.8926</v>
      </c>
      <c r="F44" cm="1">
        <f t="array" ref="F44">'Sum of Property Damage - AC'!AD47*(1+home_contents_prop)*(invol)+'THC - Involuntary'!B71</f>
        <v>161881873884875.97</v>
      </c>
      <c r="H44" s="62">
        <v>2061</v>
      </c>
      <c r="I44" s="160">
        <f t="shared" si="0"/>
        <v>0.26293732808291748</v>
      </c>
      <c r="J44" s="160">
        <f t="shared" si="1"/>
        <v>0.46677134940990039</v>
      </c>
      <c r="K44" s="160">
        <f t="shared" si="2"/>
        <v>0.72752640277350222</v>
      </c>
      <c r="L44" s="160">
        <f t="shared" si="3"/>
        <v>1.3673080537169375</v>
      </c>
    </row>
    <row r="45" spans="2:12">
      <c r="B45" s="62">
        <v>2063</v>
      </c>
      <c r="C45" cm="1">
        <f t="array" ref="C45">'Sum of Property Damage - AC'!I48*(1+home_contents_prop)*(invol)+'THC - Involuntary'!B72</f>
        <v>64362203557.195297</v>
      </c>
      <c r="D45" cm="1">
        <f t="array" ref="D45">'Sum of Property Damage - AC'!P48*(1+home_contents_prop)*(invol)+'THC - Involuntary'!B72</f>
        <v>539731850771.29456</v>
      </c>
      <c r="E45" cm="1">
        <f t="array" ref="E45">'Sum of Property Damage - AC'!W48*(1+home_contents_prop)*(invol)+'THC - Involuntary'!B72</f>
        <v>7009157766425.9785</v>
      </c>
      <c r="F45" cm="1">
        <f t="array" ref="F45">'Sum of Property Damage - AC'!AD48*(1+home_contents_prop)*(invol)+'THC - Involuntary'!B72</f>
        <v>383227434383631.44</v>
      </c>
      <c r="H45" s="62">
        <v>2062</v>
      </c>
      <c r="I45" s="160">
        <f t="shared" si="0"/>
        <v>0.264555481845554</v>
      </c>
      <c r="J45" s="160">
        <f t="shared" si="1"/>
        <v>0.46750602029893651</v>
      </c>
      <c r="K45" s="160">
        <f t="shared" si="2"/>
        <v>0.72769503171983185</v>
      </c>
      <c r="L45" s="160">
        <f t="shared" si="3"/>
        <v>1.367327639511807</v>
      </c>
    </row>
    <row r="46" spans="2:12">
      <c r="B46" s="62">
        <v>2064</v>
      </c>
      <c r="C46" cm="1">
        <f t="array" ref="C46">'Sum of Property Damage - AC'!I49*(1+home_contents_prop)*(invol)+'THC - Involuntary'!B73</f>
        <v>81474070182.883881</v>
      </c>
      <c r="D46" cm="1">
        <f t="array" ref="D46">'Sum of Property Damage - AC'!P49*(1+home_contents_prop)*(invol)+'THC - Involuntary'!B73</f>
        <v>792335939020.84607</v>
      </c>
      <c r="E46" cm="1">
        <f t="array" ref="E46">'Sum of Property Damage - AC'!W49*(1+home_contents_prop)*(invol)+'THC - Involuntary'!B73</f>
        <v>12110393738725.111</v>
      </c>
      <c r="F46" cm="1">
        <f t="array" ref="F46">'Sum of Property Damage - AC'!AD49*(1+home_contents_prop)*(invol)+'THC - Involuntary'!B73</f>
        <v>907229123206264</v>
      </c>
      <c r="H46" s="62">
        <v>2063</v>
      </c>
      <c r="I46" s="160">
        <f t="shared" si="0"/>
        <v>0.26586825310420226</v>
      </c>
      <c r="J46" s="160">
        <f t="shared" si="1"/>
        <v>0.46801775342435681</v>
      </c>
      <c r="K46" s="160">
        <f t="shared" si="2"/>
        <v>0.72779585540707425</v>
      </c>
      <c r="L46" s="160">
        <f t="shared" si="3"/>
        <v>1.3673386657858071</v>
      </c>
    </row>
    <row r="47" spans="2:12">
      <c r="B47" s="62">
        <v>2065</v>
      </c>
      <c r="C47" cm="1">
        <f t="array" ref="C47">'Sum of Property Damage - AC'!I50*(1+home_contents_prop)*(invol)+'THC - Involuntary'!B74</f>
        <v>103222017386.63229</v>
      </c>
      <c r="D47" cm="1">
        <f t="array" ref="D47">'Sum of Property Damage - AC'!P50*(1+home_contents_prop)*(invol)+'THC - Involuntary'!B74</f>
        <v>1163445616427.2913</v>
      </c>
      <c r="E47" cm="1">
        <f t="array" ref="E47">'Sum of Property Damage - AC'!W50*(1+home_contents_prop)*(invol)+'THC - Involuntary'!B74</f>
        <v>20925024596844.535</v>
      </c>
      <c r="F47" cm="1">
        <f t="array" ref="F47">'Sum of Property Damage - AC'!AD50*(1+home_contents_prop)*(invol)+'THC - Involuntary'!B74</f>
        <v>2147725231946929.5</v>
      </c>
      <c r="H47" s="62">
        <v>2064</v>
      </c>
      <c r="I47" s="160">
        <f t="shared" si="0"/>
        <v>0.2669309039665142</v>
      </c>
      <c r="J47" s="160">
        <f t="shared" si="1"/>
        <v>0.46837415688231387</v>
      </c>
      <c r="K47" s="160">
        <f t="shared" si="2"/>
        <v>0.72785666992255527</v>
      </c>
      <c r="L47" s="160">
        <f t="shared" si="3"/>
        <v>1.3673459956362439</v>
      </c>
    </row>
    <row r="48" spans="2:12">
      <c r="B48" s="62">
        <v>2066</v>
      </c>
      <c r="C48" cm="1">
        <f t="array" ref="C48">'Sum of Property Damage - AC'!I51*(1+home_contents_prop)*(invol)+'THC - Involuntary'!B75</f>
        <v>130863797144.27406</v>
      </c>
      <c r="D48" cm="1">
        <f t="array" ref="D48">'Sum of Property Damage - AC'!P51*(1+home_contents_prop)*(invol)+'THC - Involuntary'!B75</f>
        <v>1708662397999.2671</v>
      </c>
      <c r="E48" cm="1">
        <f t="array" ref="E48">'Sum of Property Damage - AC'!W51*(1+home_contents_prop)*(invol)+'THC - Involuntary'!B75</f>
        <v>36156221931417.281</v>
      </c>
      <c r="F48" cm="1">
        <f t="array" ref="F48">'Sum of Property Damage - AC'!AD51*(1+home_contents_prop)*(invol)+'THC - Involuntary'!B75</f>
        <v>5084421026425543</v>
      </c>
      <c r="H48" s="62">
        <v>2065</v>
      </c>
      <c r="I48" s="160">
        <f t="shared" si="0"/>
        <v>0.26778957103798584</v>
      </c>
      <c r="J48" s="160">
        <f t="shared" si="1"/>
        <v>0.46862248984720711</v>
      </c>
      <c r="K48" s="160">
        <f t="shared" si="2"/>
        <v>0.72789387960239682</v>
      </c>
      <c r="L48" s="160">
        <f t="shared" si="3"/>
        <v>1.3673517220899232</v>
      </c>
    </row>
    <row r="49" spans="2:12">
      <c r="B49" s="62">
        <v>2067</v>
      </c>
      <c r="C49" cm="1">
        <f t="array" ref="C49">'Sum of Property Damage - AC'!I52*(1+home_contents_prop)*(invol)+'THC - Involuntary'!B76</f>
        <v>165998430335.52145</v>
      </c>
      <c r="D49" cm="1">
        <f t="array" ref="D49">'Sum of Property Damage - AC'!P52*(1+home_contents_prop)*(invol)+'THC - Involuntary'!B76</f>
        <v>2509675993868.1333</v>
      </c>
      <c r="E49" cm="1">
        <f t="array" ref="E49">'Sum of Property Damage - AC'!W52*(1+home_contents_prop)*(invol)+'THC - Involuntary'!B76</f>
        <v>62474956390345.594</v>
      </c>
      <c r="F49" cm="1">
        <f t="array" ref="F49">'Sum of Property Damage - AC'!AD52*(1+home_contents_prop)*(invol)+'THC - Involuntary'!B76</f>
        <v>1.2036638416317232E+16</v>
      </c>
      <c r="H49" s="62">
        <v>2066</v>
      </c>
      <c r="I49" s="160">
        <f t="shared" si="0"/>
        <v>0.2684824524273306</v>
      </c>
      <c r="J49" s="160">
        <f t="shared" si="1"/>
        <v>0.46879570639981383</v>
      </c>
      <c r="K49" s="160">
        <f t="shared" si="2"/>
        <v>0.72791716205445489</v>
      </c>
      <c r="L49" s="160">
        <f t="shared" si="3"/>
        <v>1.3673567459812128</v>
      </c>
    </row>
    <row r="50" spans="2:12">
      <c r="B50" s="62">
        <v>2068</v>
      </c>
      <c r="C50" cm="1">
        <f t="array" ref="C50">'Sum of Property Damage - AC'!I53*(1+home_contents_prop)*(invol)+'THC - Involuntary'!B77</f>
        <v>210658808320.53171</v>
      </c>
      <c r="D50" cm="1">
        <f t="array" ref="D50">'Sum of Property Damage - AC'!P53*(1+home_contents_prop)*(invol)+'THC - Involuntary'!B77</f>
        <v>3686505096076.3247</v>
      </c>
      <c r="E50" cm="1">
        <f t="array" ref="E50">'Sum of Property Damage - AC'!W53*(1+home_contents_prop)*(invol)+'THC - Involuntary'!B77</f>
        <v>107952490417074.19</v>
      </c>
      <c r="F50" cm="1">
        <f t="array" ref="F50">'Sum of Property Damage - AC'!AD53*(1+home_contents_prop)*(invol)+'THC - Involuntary'!B77</f>
        <v>2.8495073835248704E+16</v>
      </c>
      <c r="H50" s="62">
        <v>2067</v>
      </c>
      <c r="I50" s="160">
        <f t="shared" si="0"/>
        <v>0.2690409655967303</v>
      </c>
      <c r="J50" s="160">
        <f t="shared" si="1"/>
        <v>0.46891674665714866</v>
      </c>
      <c r="K50" s="160">
        <f t="shared" si="2"/>
        <v>0.7279322252357161</v>
      </c>
      <c r="L50" s="160">
        <f t="shared" si="3"/>
        <v>1.3673614550570794</v>
      </c>
    </row>
    <row r="51" spans="2:12">
      <c r="B51" s="62">
        <v>2069</v>
      </c>
      <c r="C51" cm="1">
        <f t="array" ref="C51">'Sum of Property Damage - AC'!I54*(1+home_contents_prop)*(invol)+'THC - Involuntary'!B78</f>
        <v>267429422460.99573</v>
      </c>
      <c r="D51" cm="1">
        <f t="array" ref="D51">'Sum of Property Damage - AC'!P54*(1+home_contents_prop)*(invol)+'THC - Involuntary'!B78</f>
        <v>5415481740911.9229</v>
      </c>
      <c r="E51" cm="1">
        <f t="array" ref="E51">'Sum of Property Damage - AC'!W54*(1+home_contents_prop)*(invol)+'THC - Involuntary'!B78</f>
        <v>186535689191132.72</v>
      </c>
      <c r="F51" cm="1">
        <f t="array" ref="F51">'Sum of Property Damage - AC'!AD54*(1+home_contents_prop)*(invol)+'THC - Involuntary'!B78</f>
        <v>6.7458269428030936E+16</v>
      </c>
      <c r="H51" s="62">
        <v>2068</v>
      </c>
      <c r="I51" s="160">
        <f t="shared" si="0"/>
        <v>0.26949081594577184</v>
      </c>
      <c r="J51" s="160">
        <f t="shared" si="1"/>
        <v>0.46900156103834179</v>
      </c>
      <c r="K51" s="160">
        <f t="shared" si="2"/>
        <v>0.72794243532921321</v>
      </c>
      <c r="L51" s="160">
        <f t="shared" si="3"/>
        <v>1.3673660162474945</v>
      </c>
    </row>
    <row r="52" spans="2:12">
      <c r="B52" s="62">
        <v>2070</v>
      </c>
      <c r="C52" cm="1">
        <f t="array" ref="C52">'Sum of Property Damage - AC'!I55*(1+home_contents_prop)*(invol)+'THC - Involuntary'!B79</f>
        <v>336302259206.56586</v>
      </c>
      <c r="D52" cm="1">
        <f t="array" ref="D52">'Sum of Property Damage - AC'!P55*(1+home_contents_prop)*(invol)+'THC - Involuntary'!B79</f>
        <v>8174269221232.7822</v>
      </c>
      <c r="E52" cm="1">
        <f t="array" ref="E52">'Sum of Property Damage - AC'!W55*(1+home_contents_prop)*(invol)+'THC - Involuntary'!B79</f>
        <v>359616992182116.19</v>
      </c>
      <c r="F52" cm="1">
        <f t="array" ref="F52">'Sum of Property Damage - AC'!AD55*(1+home_contents_prop)*(invol)+'THC - Involuntary'!B79</f>
        <v>2.1055043078368342E+17</v>
      </c>
      <c r="H52" s="62">
        <v>2069</v>
      </c>
      <c r="I52" s="160">
        <f t="shared" si="0"/>
        <v>0.25753649733740547</v>
      </c>
      <c r="J52" s="160">
        <f t="shared" si="1"/>
        <v>0.50942605151435738</v>
      </c>
      <c r="K52" s="160">
        <f t="shared" si="2"/>
        <v>0.92787232159973798</v>
      </c>
      <c r="L52" s="160">
        <f t="shared" si="3"/>
        <v>2.121195259957164</v>
      </c>
    </row>
    <row r="53" spans="2:12">
      <c r="H53" s="62"/>
      <c r="I53" s="160"/>
      <c r="J53" s="160"/>
      <c r="K53" s="160"/>
      <c r="L53" s="160"/>
    </row>
  </sheetData>
  <mergeCells count="1">
    <mergeCell ref="I1:L1"/>
  </mergeCells>
  <conditionalFormatting sqref="I3:L53">
    <cfRule type="colorScale" priority="1">
      <colorScale>
        <cfvo type="min"/>
        <cfvo type="percentile" val="50"/>
        <cfvo type="max"/>
        <color rgb="FF63BE7B"/>
        <color rgb="FFFCFCFF"/>
        <color rgb="FFF8696B"/>
      </colorScale>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E8F06-C037-4F6B-A562-11467DFE4E42}">
  <dimension ref="A1:BA21"/>
  <sheetViews>
    <sheetView workbookViewId="0">
      <selection activeCell="A18" sqref="A18"/>
    </sheetView>
  </sheetViews>
  <sheetFormatPr defaultColWidth="8.85546875" defaultRowHeight="14.45"/>
  <cols>
    <col min="1" max="1" width="34" customWidth="1"/>
    <col min="2" max="2" width="27.7109375" customWidth="1"/>
    <col min="3" max="3" width="20.42578125" customWidth="1"/>
    <col min="4" max="53" width="18.42578125" bestFit="1" customWidth="1"/>
  </cols>
  <sheetData>
    <row r="1" spans="1:53" ht="15">
      <c r="A1" s="208" t="s">
        <v>249</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c r="AR1">
        <v>2061</v>
      </c>
      <c r="AS1">
        <v>2062</v>
      </c>
      <c r="AT1">
        <v>2063</v>
      </c>
      <c r="AU1">
        <v>2064</v>
      </c>
      <c r="AV1">
        <v>2065</v>
      </c>
      <c r="AW1">
        <v>2066</v>
      </c>
      <c r="AX1">
        <v>2067</v>
      </c>
      <c r="AY1">
        <v>2068</v>
      </c>
      <c r="AZ1">
        <v>2069</v>
      </c>
      <c r="BA1">
        <v>2070</v>
      </c>
    </row>
    <row r="2" spans="1:53">
      <c r="A2" s="22" t="s">
        <v>26</v>
      </c>
      <c r="B2" s="21">
        <v>534828123000</v>
      </c>
      <c r="C2" s="21">
        <v>531771287000</v>
      </c>
      <c r="D2" s="21">
        <f>C2*Inflation!$C$3</f>
        <v>552191304420.80005</v>
      </c>
      <c r="E2" s="21">
        <f>D2*Inflation!$C$4</f>
        <v>563235130509.21606</v>
      </c>
      <c r="F2" s="21">
        <f>E2*Inflation!$C$5</f>
        <v>574499833119.40039</v>
      </c>
      <c r="G2" s="21">
        <f>F2*Inflation!$C$6</f>
        <v>585989829781.78845</v>
      </c>
      <c r="H2" s="21">
        <f>G2*Inflation!$C$7</f>
        <v>597709626377.42419</v>
      </c>
      <c r="I2" s="21">
        <f>H2*Inflation!$C$8</f>
        <v>609663818904.97266</v>
      </c>
      <c r="J2" s="21">
        <f>I2*Inflation!$C$9</f>
        <v>621857095283.07214</v>
      </c>
      <c r="K2" s="21">
        <f>J2*Inflation!$C$10</f>
        <v>634294237188.73364</v>
      </c>
      <c r="L2" s="21">
        <f>K2*Inflation!$C$11</f>
        <v>646980121932.5083</v>
      </c>
      <c r="M2" s="21">
        <f>L2*Inflation!$C$12</f>
        <v>659919724371.15845</v>
      </c>
      <c r="N2" s="21">
        <f>M2*Inflation!$C$13</f>
        <v>673118118858.58167</v>
      </c>
      <c r="O2" s="21">
        <f>N2*Inflation!$C$14</f>
        <v>686580481235.7533</v>
      </c>
      <c r="P2" s="21">
        <f>O2*Inflation!$C$15</f>
        <v>700312090860.46838</v>
      </c>
      <c r="Q2" s="21">
        <f>P2*Inflation!$C$16</f>
        <v>714318332677.67773</v>
      </c>
      <c r="R2" s="21">
        <f>Q2*Inflation!$C$17</f>
        <v>728604699331.23132</v>
      </c>
      <c r="S2" s="21">
        <f>R2*Inflation!$C$18</f>
        <v>743176793317.85596</v>
      </c>
      <c r="T2" s="21">
        <f>S2*Inflation!$C$19</f>
        <v>758040329184.21313</v>
      </c>
      <c r="U2" s="21">
        <f>T2*Inflation!$C$20</f>
        <v>773201135767.89746</v>
      </c>
      <c r="V2" s="21">
        <f>U2*Inflation!$C$21</f>
        <v>788665158483.25537</v>
      </c>
      <c r="W2" s="21">
        <f>V2*Inflation!$C$22</f>
        <v>804438461652.92053</v>
      </c>
      <c r="X2" s="21">
        <f>W2*Inflation!$C$23</f>
        <v>820527230885.979</v>
      </c>
      <c r="Y2" s="21">
        <f>X2*Inflation!$C$24</f>
        <v>836937775503.69861</v>
      </c>
      <c r="Z2" s="21">
        <f>Y2*Inflation!$C$25</f>
        <v>853676531013.77258</v>
      </c>
      <c r="AA2" s="21">
        <f>Z2*Inflation!$C$26</f>
        <v>870750061634.0481</v>
      </c>
      <c r="AB2" s="21">
        <f>AA2*Inflation!$C$27</f>
        <v>888165062866.72913</v>
      </c>
      <c r="AC2" s="21">
        <f>AB2*Inflation!$C$28</f>
        <v>905928364124.06372</v>
      </c>
      <c r="AD2" s="21">
        <f>AC2*Inflation!$C$29</f>
        <v>924046931406.54504</v>
      </c>
      <c r="AE2" s="21">
        <f>AD2*Inflation!$C$30</f>
        <v>942527870034.6759</v>
      </c>
      <c r="AF2" s="21">
        <f>AE2*Inflation!$C$31</f>
        <v>961378427435.36938</v>
      </c>
      <c r="AG2" s="21">
        <f>AF2*Inflation!$C$32</f>
        <v>980605995984.07678</v>
      </c>
      <c r="AH2" s="21">
        <f>AG2*Inflation!$C$33</f>
        <v>1000218115903.7583</v>
      </c>
      <c r="AI2" s="21">
        <f>AH2*Inflation!$C$34</f>
        <v>1020222478221.8335</v>
      </c>
      <c r="AJ2" s="21">
        <f>AI2*Inflation!$C$35</f>
        <v>1040626927786.2701</v>
      </c>
      <c r="AK2" s="21">
        <f>AJ2*Inflation!$C$36</f>
        <v>1061439466341.9956</v>
      </c>
      <c r="AL2" s="21">
        <f>AK2*Inflation!$C$37</f>
        <v>1082668255668.8356</v>
      </c>
      <c r="AM2" s="21">
        <f>AL2*Inflation!$C$38</f>
        <v>1104321620782.2124</v>
      </c>
      <c r="AN2" s="21">
        <f>AM2*Inflation!$C$39</f>
        <v>1126408053197.8567</v>
      </c>
      <c r="AO2" s="21">
        <f>AN2*Inflation!$C$40</f>
        <v>1148936214261.814</v>
      </c>
      <c r="AP2" s="21">
        <f>AO2*Inflation!$C$41</f>
        <v>1171914938547.0503</v>
      </c>
      <c r="AQ2" s="21">
        <f>AP2*Inflation!$C$42</f>
        <v>1195353237317.9912</v>
      </c>
      <c r="AR2" s="21">
        <f>AQ2*Inflation!$C$43</f>
        <v>1219260302064.3511</v>
      </c>
      <c r="AS2" s="21">
        <f>AR2*Inflation!$C$44</f>
        <v>1243645508105.6382</v>
      </c>
      <c r="AT2" s="21">
        <f>AS2*Inflation!$C$45</f>
        <v>1268518418267.751</v>
      </c>
      <c r="AU2" s="21">
        <f>AT2*Inflation!$C$46</f>
        <v>1293888786633.106</v>
      </c>
      <c r="AV2" s="21">
        <f>AU2*Inflation!$C$47</f>
        <v>1319766562365.7681</v>
      </c>
      <c r="AW2" s="21">
        <f>AV2*Inflation!$C$48</f>
        <v>1346161893613.0835</v>
      </c>
      <c r="AX2" s="21">
        <f>AW2*Inflation!$C$49</f>
        <v>1373085131485.3452</v>
      </c>
      <c r="AY2" s="21">
        <f>AX2*Inflation!$C$50</f>
        <v>1400546834115.0522</v>
      </c>
      <c r="AZ2" s="21">
        <f>AY2*Inflation!$C$51</f>
        <v>1428557770797.3533</v>
      </c>
      <c r="BA2" s="21">
        <f>AZ2*Inflation!$C$52</f>
        <v>1457128926213.3003</v>
      </c>
    </row>
    <row r="3" spans="1:53">
      <c r="A3" s="22" t="s">
        <v>27</v>
      </c>
      <c r="B3" s="21">
        <v>223457321000</v>
      </c>
      <c r="C3" s="21">
        <v>222153795000</v>
      </c>
      <c r="D3" s="21">
        <f>C3*Inflation!$C$3</f>
        <v>230684500728</v>
      </c>
      <c r="E3" s="21">
        <f>D3*Inflation!$C$4</f>
        <v>235298190742.56</v>
      </c>
      <c r="F3" s="21">
        <f>E3*Inflation!$C$5</f>
        <v>240004154557.41119</v>
      </c>
      <c r="G3" s="21">
        <f>F3*Inflation!$C$6</f>
        <v>244804237648.55942</v>
      </c>
      <c r="H3" s="21">
        <f>G3*Inflation!$C$7</f>
        <v>249700322401.53061</v>
      </c>
      <c r="I3" s="21">
        <f>H3*Inflation!$C$8</f>
        <v>254694328849.56122</v>
      </c>
      <c r="J3" s="21">
        <f>I3*Inflation!$C$9</f>
        <v>259788215426.55246</v>
      </c>
      <c r="K3" s="21">
        <f>J3*Inflation!$C$10</f>
        <v>264983979735.08353</v>
      </c>
      <c r="L3" s="21">
        <f>K3*Inflation!$C$11</f>
        <v>270283659329.78519</v>
      </c>
      <c r="M3" s="21">
        <f>L3*Inflation!$C$12</f>
        <v>275689332516.38092</v>
      </c>
      <c r="N3" s="21">
        <f>M3*Inflation!$C$13</f>
        <v>281203119166.70856</v>
      </c>
      <c r="O3" s="21">
        <f>N3*Inflation!$C$14</f>
        <v>286827181550.04272</v>
      </c>
      <c r="P3" s="21">
        <f>O3*Inflation!$C$15</f>
        <v>292563725181.04358</v>
      </c>
      <c r="Q3" s="21">
        <f>P3*Inflation!$C$16</f>
        <v>298414999684.66443</v>
      </c>
      <c r="R3" s="21">
        <f>Q3*Inflation!$C$17</f>
        <v>304383299678.35773</v>
      </c>
      <c r="S3" s="21">
        <f>R3*Inflation!$C$18</f>
        <v>310470965671.92487</v>
      </c>
      <c r="T3" s="21">
        <f>S3*Inflation!$C$19</f>
        <v>316680384985.36334</v>
      </c>
      <c r="U3" s="21">
        <f>T3*Inflation!$C$20</f>
        <v>323013992685.07062</v>
      </c>
      <c r="V3" s="21">
        <f>U3*Inflation!$C$21</f>
        <v>329474272538.77203</v>
      </c>
      <c r="W3" s="21">
        <f>V3*Inflation!$C$22</f>
        <v>336063757989.54749</v>
      </c>
      <c r="X3" s="21">
        <f>W3*Inflation!$C$23</f>
        <v>342785033149.33844</v>
      </c>
      <c r="Y3" s="21">
        <f>X3*Inflation!$C$24</f>
        <v>349640733812.3252</v>
      </c>
      <c r="Z3" s="21">
        <f>Y3*Inflation!$C$25</f>
        <v>356633548488.57172</v>
      </c>
      <c r="AA3" s="21">
        <f>Z3*Inflation!$C$26</f>
        <v>363766219458.34314</v>
      </c>
      <c r="AB3" s="21">
        <f>AA3*Inflation!$C$27</f>
        <v>371041543847.51001</v>
      </c>
      <c r="AC3" s="21">
        <f>AB3*Inflation!$C$28</f>
        <v>378462374724.46021</v>
      </c>
      <c r="AD3" s="21">
        <f>AC3*Inflation!$C$29</f>
        <v>386031622218.9494</v>
      </c>
      <c r="AE3" s="21">
        <f>AD3*Inflation!$C$30</f>
        <v>393752254663.32837</v>
      </c>
      <c r="AF3" s="21">
        <f>AE3*Inflation!$C$31</f>
        <v>401627299756.59497</v>
      </c>
      <c r="AG3" s="21">
        <f>AF3*Inflation!$C$32</f>
        <v>409659845751.72687</v>
      </c>
      <c r="AH3" s="21">
        <f>AG3*Inflation!$C$33</f>
        <v>417853042666.76141</v>
      </c>
      <c r="AI3" s="21">
        <f>AH3*Inflation!$C$34</f>
        <v>426210103520.09668</v>
      </c>
      <c r="AJ3" s="21">
        <f>AI3*Inflation!$C$35</f>
        <v>434734305590.4986</v>
      </c>
      <c r="AK3" s="21">
        <f>AJ3*Inflation!$C$36</f>
        <v>443428991702.30859</v>
      </c>
      <c r="AL3" s="21">
        <f>AK3*Inflation!$C$37</f>
        <v>452297571536.3548</v>
      </c>
      <c r="AM3" s="21">
        <f>AL3*Inflation!$C$38</f>
        <v>461343522967.08191</v>
      </c>
      <c r="AN3" s="21">
        <f>AM3*Inflation!$C$39</f>
        <v>470570393426.42358</v>
      </c>
      <c r="AO3" s="21">
        <f>AN3*Inflation!$C$40</f>
        <v>479981801294.95209</v>
      </c>
      <c r="AP3" s="21">
        <f>AO3*Inflation!$C$41</f>
        <v>489581437320.85114</v>
      </c>
      <c r="AQ3" s="21">
        <f>AP3*Inflation!$C$42</f>
        <v>499373066067.26819</v>
      </c>
      <c r="AR3" s="21">
        <f>AQ3*Inflation!$C$43</f>
        <v>509360527388.61359</v>
      </c>
      <c r="AS3" s="21">
        <f>AR3*Inflation!$C$44</f>
        <v>519547737936.38586</v>
      </c>
      <c r="AT3" s="21">
        <f>AS3*Inflation!$C$45</f>
        <v>529938692695.11359</v>
      </c>
      <c r="AU3" s="21">
        <f>AT3*Inflation!$C$46</f>
        <v>540537466549.01587</v>
      </c>
      <c r="AV3" s="21">
        <f>AU3*Inflation!$C$47</f>
        <v>551348215879.99622</v>
      </c>
      <c r="AW3" s="21">
        <f>AV3*Inflation!$C$48</f>
        <v>562375180197.59619</v>
      </c>
      <c r="AX3" s="21">
        <f>AW3*Inflation!$C$49</f>
        <v>573622683801.5481</v>
      </c>
      <c r="AY3" s="21">
        <f>AX3*Inflation!$C$50</f>
        <v>585095137477.5791</v>
      </c>
      <c r="AZ3" s="21">
        <f>AY3*Inflation!$C$51</f>
        <v>596797040227.13074</v>
      </c>
      <c r="BA3" s="21">
        <f>AZ3*Inflation!$C$52</f>
        <v>608732981031.67334</v>
      </c>
    </row>
    <row r="4" spans="1:53">
      <c r="A4" s="22" t="s">
        <v>28</v>
      </c>
      <c r="B4" s="21">
        <v>414066160000</v>
      </c>
      <c r="C4" s="21">
        <v>417708522000</v>
      </c>
      <c r="D4" s="21">
        <f>C4*Inflation!$C$3</f>
        <v>433748529244.79999</v>
      </c>
      <c r="E4" s="21">
        <f>D4*Inflation!$C$4</f>
        <v>442423499829.69598</v>
      </c>
      <c r="F4" s="21">
        <f>E4*Inflation!$C$5</f>
        <v>451271969826.28992</v>
      </c>
      <c r="G4" s="21">
        <f>F4*Inflation!$C$6</f>
        <v>460297409222.81573</v>
      </c>
      <c r="H4" s="21">
        <f>G4*Inflation!$C$7</f>
        <v>469503357407.27203</v>
      </c>
      <c r="I4" s="21">
        <f>H4*Inflation!$C$8</f>
        <v>478893424555.41748</v>
      </c>
      <c r="J4" s="21">
        <f>I4*Inflation!$C$9</f>
        <v>488471293046.52582</v>
      </c>
      <c r="K4" s="21">
        <f>J4*Inflation!$C$10</f>
        <v>498240718907.45636</v>
      </c>
      <c r="L4" s="21">
        <f>K4*Inflation!$C$11</f>
        <v>508205533285.60547</v>
      </c>
      <c r="M4" s="21">
        <f>L4*Inflation!$C$12</f>
        <v>518369643951.31757</v>
      </c>
      <c r="N4" s="21">
        <f>M4*Inflation!$C$13</f>
        <v>528737036830.34393</v>
      </c>
      <c r="O4" s="21">
        <f>N4*Inflation!$C$14</f>
        <v>539311777566.95081</v>
      </c>
      <c r="P4" s="21">
        <f>O4*Inflation!$C$15</f>
        <v>550098013118.28979</v>
      </c>
      <c r="Q4" s="21">
        <f>P4*Inflation!$C$16</f>
        <v>561099973380.65564</v>
      </c>
      <c r="R4" s="21">
        <f>Q4*Inflation!$C$17</f>
        <v>572321972848.2688</v>
      </c>
      <c r="S4" s="21">
        <f>R4*Inflation!$C$18</f>
        <v>583768412305.23413</v>
      </c>
      <c r="T4" s="21">
        <f>S4*Inflation!$C$19</f>
        <v>595443780551.33887</v>
      </c>
      <c r="U4" s="21">
        <f>T4*Inflation!$C$20</f>
        <v>607352656162.3656</v>
      </c>
      <c r="V4" s="21">
        <f>U4*Inflation!$C$21</f>
        <v>619499709285.61292</v>
      </c>
      <c r="W4" s="21">
        <f>V4*Inflation!$C$22</f>
        <v>631889703471.3252</v>
      </c>
      <c r="X4" s="21">
        <f>W4*Inflation!$C$23</f>
        <v>644527497540.75171</v>
      </c>
      <c r="Y4" s="21">
        <f>X4*Inflation!$C$24</f>
        <v>657418047491.56677</v>
      </c>
      <c r="Z4" s="21">
        <f>Y4*Inflation!$C$25</f>
        <v>670566408441.39807</v>
      </c>
      <c r="AA4" s="21">
        <f>Z4*Inflation!$C$26</f>
        <v>683977736610.22607</v>
      </c>
      <c r="AB4" s="21">
        <f>AA4*Inflation!$C$27</f>
        <v>697657291342.43066</v>
      </c>
      <c r="AC4" s="21">
        <f>AB4*Inflation!$C$28</f>
        <v>711610437169.2793</v>
      </c>
      <c r="AD4" s="21">
        <f>AC4*Inflation!$C$29</f>
        <v>725842645912.66492</v>
      </c>
      <c r="AE4" s="21">
        <f>AD4*Inflation!$C$30</f>
        <v>740359498830.91821</v>
      </c>
      <c r="AF4" s="21">
        <f>AE4*Inflation!$C$31</f>
        <v>755166688807.53662</v>
      </c>
      <c r="AG4" s="21">
        <f>AF4*Inflation!$C$32</f>
        <v>770270022583.68738</v>
      </c>
      <c r="AH4" s="21">
        <f>AG4*Inflation!$C$33</f>
        <v>785675423035.36108</v>
      </c>
      <c r="AI4" s="21">
        <f>AH4*Inflation!$C$34</f>
        <v>801388931496.06836</v>
      </c>
      <c r="AJ4" s="21">
        <f>AI4*Inflation!$C$35</f>
        <v>817416710125.98975</v>
      </c>
      <c r="AK4" s="21">
        <f>AJ4*Inflation!$C$36</f>
        <v>833765044328.50952</v>
      </c>
      <c r="AL4" s="21">
        <f>AK4*Inflation!$C$37</f>
        <v>850440345215.07971</v>
      </c>
      <c r="AM4" s="21">
        <f>AL4*Inflation!$C$38</f>
        <v>867449152119.38135</v>
      </c>
      <c r="AN4" s="21">
        <f>AM4*Inflation!$C$39</f>
        <v>884798135161.76904</v>
      </c>
      <c r="AO4" s="21">
        <f>AN4*Inflation!$C$40</f>
        <v>902494097865.00439</v>
      </c>
      <c r="AP4" s="21">
        <f>AO4*Inflation!$C$41</f>
        <v>920543979822.30444</v>
      </c>
      <c r="AQ4" s="21">
        <f>AP4*Inflation!$C$42</f>
        <v>938954859418.75049</v>
      </c>
      <c r="AR4" s="21">
        <f>AQ4*Inflation!$C$43</f>
        <v>957733956607.12549</v>
      </c>
      <c r="AS4" s="21">
        <f>AR4*Inflation!$C$44</f>
        <v>976888635739.26807</v>
      </c>
      <c r="AT4" s="21">
        <f>AS4*Inflation!$C$45</f>
        <v>996426408454.05347</v>
      </c>
      <c r="AU4" s="21">
        <f>AT4*Inflation!$C$46</f>
        <v>1016354936623.1345</v>
      </c>
      <c r="AV4" s="21">
        <f>AU4*Inflation!$C$47</f>
        <v>1036682035355.5973</v>
      </c>
      <c r="AW4" s="21">
        <f>AV4*Inflation!$C$48</f>
        <v>1057415676062.7092</v>
      </c>
      <c r="AX4" s="21">
        <f>AW4*Inflation!$C$49</f>
        <v>1078563989583.9634</v>
      </c>
      <c r="AY4" s="21">
        <f>AX4*Inflation!$C$50</f>
        <v>1100135269375.6426</v>
      </c>
      <c r="AZ4" s="21">
        <f>AY4*Inflation!$C$51</f>
        <v>1122137974763.1555</v>
      </c>
      <c r="BA4" s="21">
        <f>AZ4*Inflation!$C$52</f>
        <v>1144580734258.4187</v>
      </c>
    </row>
    <row r="5" spans="1:53">
      <c r="A5" s="22" t="s">
        <v>29</v>
      </c>
      <c r="B5" s="21">
        <v>46354925000</v>
      </c>
      <c r="C5" s="21">
        <v>45815957000</v>
      </c>
      <c r="D5" s="21">
        <f>C5*Inflation!$C$3</f>
        <v>47575289748.800003</v>
      </c>
      <c r="E5" s="21">
        <f>D5*Inflation!$C$4</f>
        <v>48526795543.776001</v>
      </c>
      <c r="F5" s="21">
        <f>E5*Inflation!$C$5</f>
        <v>49497331454.65152</v>
      </c>
      <c r="G5" s="21">
        <f>F5*Inflation!$C$6</f>
        <v>50487278083.744553</v>
      </c>
      <c r="H5" s="21">
        <f>G5*Inflation!$C$7</f>
        <v>51497023645.419441</v>
      </c>
      <c r="I5" s="21">
        <f>H5*Inflation!$C$8</f>
        <v>52526964118.327827</v>
      </c>
      <c r="J5" s="21">
        <f>I5*Inflation!$C$9</f>
        <v>53577503400.694382</v>
      </c>
      <c r="K5" s="21">
        <f>J5*Inflation!$C$10</f>
        <v>54649053468.708267</v>
      </c>
      <c r="L5" s="21">
        <f>K5*Inflation!$C$11</f>
        <v>55742034538.082436</v>
      </c>
      <c r="M5" s="21">
        <f>L5*Inflation!$C$12</f>
        <v>56856875228.844086</v>
      </c>
      <c r="N5" s="21">
        <f>M5*Inflation!$C$13</f>
        <v>57994012733.420967</v>
      </c>
      <c r="O5" s="21">
        <f>N5*Inflation!$C$14</f>
        <v>59153892988.089386</v>
      </c>
      <c r="P5" s="21">
        <f>O5*Inflation!$C$15</f>
        <v>60336970847.851173</v>
      </c>
      <c r="Q5" s="21">
        <f>P5*Inflation!$C$16</f>
        <v>61543710264.808197</v>
      </c>
      <c r="R5" s="21">
        <f>Q5*Inflation!$C$17</f>
        <v>62774584470.104362</v>
      </c>
      <c r="S5" s="21">
        <f>R5*Inflation!$C$18</f>
        <v>64030076159.506454</v>
      </c>
      <c r="T5" s="21">
        <f>S5*Inflation!$C$19</f>
        <v>65310677682.696587</v>
      </c>
      <c r="U5" s="21">
        <f>T5*Inflation!$C$20</f>
        <v>66616891236.350517</v>
      </c>
      <c r="V5" s="21">
        <f>U5*Inflation!$C$21</f>
        <v>67949229061.07753</v>
      </c>
      <c r="W5" s="21">
        <f>V5*Inflation!$C$22</f>
        <v>69308213642.299088</v>
      </c>
      <c r="X5" s="21">
        <f>W5*Inflation!$C$23</f>
        <v>70694377915.145065</v>
      </c>
      <c r="Y5" s="21">
        <f>X5*Inflation!$C$24</f>
        <v>72108265473.447968</v>
      </c>
      <c r="Z5" s="21">
        <f>Y5*Inflation!$C$25</f>
        <v>73550430782.916931</v>
      </c>
      <c r="AA5" s="21">
        <f>Z5*Inflation!$C$26</f>
        <v>75021439398.575272</v>
      </c>
      <c r="AB5" s="21">
        <f>AA5*Inflation!$C$27</f>
        <v>76521868186.546783</v>
      </c>
      <c r="AC5" s="21">
        <f>AB5*Inflation!$C$28</f>
        <v>78052305550.277725</v>
      </c>
      <c r="AD5" s="21">
        <f>AC5*Inflation!$C$29</f>
        <v>79613351661.283279</v>
      </c>
      <c r="AE5" s="21">
        <f>AD5*Inflation!$C$30</f>
        <v>81205618694.508942</v>
      </c>
      <c r="AF5" s="21">
        <f>AE5*Inflation!$C$31</f>
        <v>82829731068.399124</v>
      </c>
      <c r="AG5" s="21">
        <f>AF5*Inflation!$C$32</f>
        <v>84486325689.767105</v>
      </c>
      <c r="AH5" s="21">
        <f>AG5*Inflation!$C$33</f>
        <v>86176052203.562454</v>
      </c>
      <c r="AI5" s="21">
        <f>AH5*Inflation!$C$34</f>
        <v>87899573247.633698</v>
      </c>
      <c r="AJ5" s="21">
        <f>AI5*Inflation!$C$35</f>
        <v>89657564712.58638</v>
      </c>
      <c r="AK5" s="21">
        <f>AJ5*Inflation!$C$36</f>
        <v>91450716006.838104</v>
      </c>
      <c r="AL5" s="21">
        <f>AK5*Inflation!$C$37</f>
        <v>93279730326.974869</v>
      </c>
      <c r="AM5" s="21">
        <f>AL5*Inflation!$C$38</f>
        <v>95145324933.514374</v>
      </c>
      <c r="AN5" s="21">
        <f>AM5*Inflation!$C$39</f>
        <v>97048231432.184662</v>
      </c>
      <c r="AO5" s="21">
        <f>AN5*Inflation!$C$40</f>
        <v>98989196060.828354</v>
      </c>
      <c r="AP5" s="21">
        <f>AO5*Inflation!$C$41</f>
        <v>100968979982.04492</v>
      </c>
      <c r="AQ5" s="21">
        <f>AP5*Inflation!$C$42</f>
        <v>102988359581.68582</v>
      </c>
      <c r="AR5" s="21">
        <f>AQ5*Inflation!$C$43</f>
        <v>105048126773.31953</v>
      </c>
      <c r="AS5" s="21">
        <f>AR5*Inflation!$C$44</f>
        <v>107149089308.78593</v>
      </c>
      <c r="AT5" s="21">
        <f>AS5*Inflation!$C$45</f>
        <v>109292071094.96165</v>
      </c>
      <c r="AU5" s="21">
        <f>AT5*Inflation!$C$46</f>
        <v>111477912516.86089</v>
      </c>
      <c r="AV5" s="21">
        <f>AU5*Inflation!$C$47</f>
        <v>113707470767.1981</v>
      </c>
      <c r="AW5" s="21">
        <f>AV5*Inflation!$C$48</f>
        <v>115981620182.54207</v>
      </c>
      <c r="AX5" s="21">
        <f>AW5*Inflation!$C$49</f>
        <v>118301252586.19292</v>
      </c>
      <c r="AY5" s="21">
        <f>AX5*Inflation!$C$50</f>
        <v>120667277637.91678</v>
      </c>
      <c r="AZ5" s="21">
        <f>AY5*Inflation!$C$51</f>
        <v>123080623190.67511</v>
      </c>
      <c r="BA5" s="21">
        <f>AZ5*Inflation!$C$52</f>
        <v>125542235654.48862</v>
      </c>
    </row>
    <row r="6" spans="1:53">
      <c r="A6" s="22" t="s">
        <v>30</v>
      </c>
      <c r="B6" s="21">
        <v>68360180000</v>
      </c>
      <c r="C6" s="21">
        <v>69643447000</v>
      </c>
      <c r="D6" s="21">
        <f>C6*Inflation!$C$3</f>
        <v>72317755364.800003</v>
      </c>
      <c r="E6" s="21">
        <f>D6*Inflation!$C$4</f>
        <v>73764110472.096008</v>
      </c>
      <c r="F6" s="21">
        <f>E6*Inflation!$C$5</f>
        <v>75239392681.537933</v>
      </c>
      <c r="G6" s="21">
        <f>F6*Inflation!$C$6</f>
        <v>76744180535.168686</v>
      </c>
      <c r="H6" s="21">
        <f>G6*Inflation!$C$7</f>
        <v>78279064145.872055</v>
      </c>
      <c r="I6" s="21">
        <f>H6*Inflation!$C$8</f>
        <v>79844645428.789505</v>
      </c>
      <c r="J6" s="21">
        <f>I6*Inflation!$C$9</f>
        <v>81441538337.365295</v>
      </c>
      <c r="K6" s="21">
        <f>J6*Inflation!$C$10</f>
        <v>83070369104.11261</v>
      </c>
      <c r="L6" s="21">
        <f>K6*Inflation!$C$11</f>
        <v>84731776486.19487</v>
      </c>
      <c r="M6" s="21">
        <f>L6*Inflation!$C$12</f>
        <v>86426412015.918762</v>
      </c>
      <c r="N6" s="21">
        <f>M6*Inflation!$C$13</f>
        <v>88154940256.237137</v>
      </c>
      <c r="O6" s="21">
        <f>N6*Inflation!$C$14</f>
        <v>89918039061.361877</v>
      </c>
      <c r="P6" s="21">
        <f>O6*Inflation!$C$15</f>
        <v>91716399842.589111</v>
      </c>
      <c r="Q6" s="21">
        <f>P6*Inflation!$C$16</f>
        <v>93550727839.440903</v>
      </c>
      <c r="R6" s="21">
        <f>Q6*Inflation!$C$17</f>
        <v>95421742396.229721</v>
      </c>
      <c r="S6" s="21">
        <f>R6*Inflation!$C$18</f>
        <v>97330177244.154312</v>
      </c>
      <c r="T6" s="21">
        <f>S6*Inflation!$C$19</f>
        <v>99276780789.037399</v>
      </c>
      <c r="U6" s="21">
        <f>T6*Inflation!$C$20</f>
        <v>101262316404.81815</v>
      </c>
      <c r="V6" s="21">
        <f>U6*Inflation!$C$21</f>
        <v>103287562732.91451</v>
      </c>
      <c r="W6" s="21">
        <f>V6*Inflation!$C$22</f>
        <v>105353313987.5728</v>
      </c>
      <c r="X6" s="21">
        <f>W6*Inflation!$C$23</f>
        <v>107460380267.32426</v>
      </c>
      <c r="Y6" s="21">
        <f>X6*Inflation!$C$24</f>
        <v>109609587872.67075</v>
      </c>
      <c r="Z6" s="21">
        <f>Y6*Inflation!$C$25</f>
        <v>111801779630.12416</v>
      </c>
      <c r="AA6" s="21">
        <f>Z6*Inflation!$C$26</f>
        <v>114037815222.72664</v>
      </c>
      <c r="AB6" s="21">
        <f>AA6*Inflation!$C$27</f>
        <v>116318571527.18117</v>
      </c>
      <c r="AC6" s="21">
        <f>AB6*Inflation!$C$28</f>
        <v>118644942957.72479</v>
      </c>
      <c r="AD6" s="21">
        <f>AC6*Inflation!$C$29</f>
        <v>121017841816.87929</v>
      </c>
      <c r="AE6" s="21">
        <f>AD6*Inflation!$C$30</f>
        <v>123438198653.21687</v>
      </c>
      <c r="AF6" s="21">
        <f>AE6*Inflation!$C$31</f>
        <v>125906962626.28122</v>
      </c>
      <c r="AG6" s="21">
        <f>AF6*Inflation!$C$32</f>
        <v>128425101878.80684</v>
      </c>
      <c r="AH6" s="21">
        <f>AG6*Inflation!$C$33</f>
        <v>130993603916.38298</v>
      </c>
      <c r="AI6" s="21">
        <f>AH6*Inflation!$C$34</f>
        <v>133613475994.71065</v>
      </c>
      <c r="AJ6" s="21">
        <f>AI6*Inflation!$C$35</f>
        <v>136285745514.60486</v>
      </c>
      <c r="AK6" s="21">
        <f>AJ6*Inflation!$C$36</f>
        <v>139011460424.89697</v>
      </c>
      <c r="AL6" s="21">
        <f>AK6*Inflation!$C$37</f>
        <v>141791689633.39493</v>
      </c>
      <c r="AM6" s="21">
        <f>AL6*Inflation!$C$38</f>
        <v>144627523426.06284</v>
      </c>
      <c r="AN6" s="21">
        <f>AM6*Inflation!$C$39</f>
        <v>147520073894.58411</v>
      </c>
      <c r="AO6" s="21">
        <f>AN6*Inflation!$C$40</f>
        <v>150470475372.4758</v>
      </c>
      <c r="AP6" s="21">
        <f>AO6*Inflation!$C$41</f>
        <v>153479884879.92532</v>
      </c>
      <c r="AQ6" s="21">
        <f>AP6*Inflation!$C$42</f>
        <v>156549482577.52383</v>
      </c>
      <c r="AR6" s="21">
        <f>AQ6*Inflation!$C$43</f>
        <v>159680472229.07431</v>
      </c>
      <c r="AS6" s="21">
        <f>AR6*Inflation!$C$44</f>
        <v>162874081673.65579</v>
      </c>
      <c r="AT6" s="21">
        <f>AS6*Inflation!$C$45</f>
        <v>166131563307.12891</v>
      </c>
      <c r="AU6" s="21">
        <f>AT6*Inflation!$C$46</f>
        <v>169454194573.27148</v>
      </c>
      <c r="AV6" s="21">
        <f>AU6*Inflation!$C$47</f>
        <v>172843278464.73691</v>
      </c>
      <c r="AW6" s="21">
        <f>AV6*Inflation!$C$48</f>
        <v>176300144034.03165</v>
      </c>
      <c r="AX6" s="21">
        <f>AW6*Inflation!$C$49</f>
        <v>179826146914.71228</v>
      </c>
      <c r="AY6" s="21">
        <f>AX6*Inflation!$C$50</f>
        <v>183422669853.00653</v>
      </c>
      <c r="AZ6" s="21">
        <f>AY6*Inflation!$C$51</f>
        <v>187091123250.06665</v>
      </c>
      <c r="BA6" s="21">
        <f>AZ6*Inflation!$C$52</f>
        <v>190832945715.06799</v>
      </c>
    </row>
    <row r="7" spans="1:53">
      <c r="A7" s="22" t="s">
        <v>31</v>
      </c>
      <c r="B7" s="21">
        <v>9766147000</v>
      </c>
      <c r="C7" s="21">
        <v>9845914000</v>
      </c>
      <c r="D7" s="21">
        <f>C7*Inflation!$C$3</f>
        <v>10223997097.6</v>
      </c>
      <c r="E7" s="21">
        <f>D7*Inflation!$C$4</f>
        <v>10428477039.552</v>
      </c>
      <c r="F7" s="21">
        <f>E7*Inflation!$C$5</f>
        <v>10637046580.34304</v>
      </c>
      <c r="G7" s="21">
        <f>F7*Inflation!$C$6</f>
        <v>10849787511.949902</v>
      </c>
      <c r="H7" s="21">
        <f>G7*Inflation!$C$7</f>
        <v>11066783262.1889</v>
      </c>
      <c r="I7" s="21">
        <f>H7*Inflation!$C$8</f>
        <v>11288118927.432678</v>
      </c>
      <c r="J7" s="21">
        <f>I7*Inflation!$C$9</f>
        <v>11513881305.981333</v>
      </c>
      <c r="K7" s="21">
        <f>J7*Inflation!$C$10</f>
        <v>11744158932.10096</v>
      </c>
      <c r="L7" s="21">
        <f>K7*Inflation!$C$11</f>
        <v>11979042110.742979</v>
      </c>
      <c r="M7" s="21">
        <f>L7*Inflation!$C$12</f>
        <v>12218622952.957838</v>
      </c>
      <c r="N7" s="21">
        <f>M7*Inflation!$C$13</f>
        <v>12462995412.016994</v>
      </c>
      <c r="O7" s="21">
        <f>N7*Inflation!$C$14</f>
        <v>12712255320.257334</v>
      </c>
      <c r="P7" s="21">
        <f>O7*Inflation!$C$15</f>
        <v>12966500426.662481</v>
      </c>
      <c r="Q7" s="21">
        <f>P7*Inflation!$C$16</f>
        <v>13225830435.195732</v>
      </c>
      <c r="R7" s="21">
        <f>Q7*Inflation!$C$17</f>
        <v>13490347043.899647</v>
      </c>
      <c r="S7" s="21">
        <f>R7*Inflation!$C$18</f>
        <v>13760153984.777639</v>
      </c>
      <c r="T7" s="21">
        <f>S7*Inflation!$C$19</f>
        <v>14035357064.473192</v>
      </c>
      <c r="U7" s="21">
        <f>T7*Inflation!$C$20</f>
        <v>14316064205.762657</v>
      </c>
      <c r="V7" s="21">
        <f>U7*Inflation!$C$21</f>
        <v>14602385489.877911</v>
      </c>
      <c r="W7" s="21">
        <f>V7*Inflation!$C$22</f>
        <v>14894433199.675468</v>
      </c>
      <c r="X7" s="21">
        <f>W7*Inflation!$C$23</f>
        <v>15192321863.668978</v>
      </c>
      <c r="Y7" s="21">
        <f>X7*Inflation!$C$24</f>
        <v>15496168300.942358</v>
      </c>
      <c r="Z7" s="21">
        <f>Y7*Inflation!$C$25</f>
        <v>15806091666.961205</v>
      </c>
      <c r="AA7" s="21">
        <f>Z7*Inflation!$C$26</f>
        <v>16122213500.300428</v>
      </c>
      <c r="AB7" s="21">
        <f>AA7*Inflation!$C$27</f>
        <v>16444657770.306437</v>
      </c>
      <c r="AC7" s="21">
        <f>AB7*Inflation!$C$28</f>
        <v>16773550925.712566</v>
      </c>
      <c r="AD7" s="21">
        <f>AC7*Inflation!$C$29</f>
        <v>17109021944.226818</v>
      </c>
      <c r="AE7" s="21">
        <f>AD7*Inflation!$C$30</f>
        <v>17451202383.111355</v>
      </c>
      <c r="AF7" s="21">
        <f>AE7*Inflation!$C$31</f>
        <v>17800226430.773582</v>
      </c>
      <c r="AG7" s="21">
        <f>AF7*Inflation!$C$32</f>
        <v>18156230959.389053</v>
      </c>
      <c r="AH7" s="21">
        <f>AG7*Inflation!$C$33</f>
        <v>18519355578.576836</v>
      </c>
      <c r="AI7" s="21">
        <f>AH7*Inflation!$C$34</f>
        <v>18889742690.148373</v>
      </c>
      <c r="AJ7" s="21">
        <f>AI7*Inflation!$C$35</f>
        <v>19267537543.95134</v>
      </c>
      <c r="AK7" s="21">
        <f>AJ7*Inflation!$C$36</f>
        <v>19652888294.830368</v>
      </c>
      <c r="AL7" s="21">
        <f>AK7*Inflation!$C$37</f>
        <v>20045946060.726974</v>
      </c>
      <c r="AM7" s="21">
        <f>AL7*Inflation!$C$38</f>
        <v>20446864981.941513</v>
      </c>
      <c r="AN7" s="21">
        <f>AM7*Inflation!$C$39</f>
        <v>20855802281.580345</v>
      </c>
      <c r="AO7" s="21">
        <f>AN7*Inflation!$C$40</f>
        <v>21272918327.211952</v>
      </c>
      <c r="AP7" s="21">
        <f>AO7*Inflation!$C$41</f>
        <v>21698376693.756191</v>
      </c>
      <c r="AQ7" s="21">
        <f>AP7*Inflation!$C$42</f>
        <v>22132344227.631317</v>
      </c>
      <c r="AR7" s="21">
        <f>AQ7*Inflation!$C$43</f>
        <v>22574991112.183945</v>
      </c>
      <c r="AS7" s="21">
        <f>AR7*Inflation!$C$44</f>
        <v>23026490934.427624</v>
      </c>
      <c r="AT7" s="21">
        <f>AS7*Inflation!$C$45</f>
        <v>23487020753.116177</v>
      </c>
      <c r="AU7" s="21">
        <f>AT7*Inflation!$C$46</f>
        <v>23956761168.178501</v>
      </c>
      <c r="AV7" s="21">
        <f>AU7*Inflation!$C$47</f>
        <v>24435896391.542072</v>
      </c>
      <c r="AW7" s="21">
        <f>AV7*Inflation!$C$48</f>
        <v>24924614319.372913</v>
      </c>
      <c r="AX7" s="21">
        <f>AW7*Inflation!$C$49</f>
        <v>25423106605.760372</v>
      </c>
      <c r="AY7" s="21">
        <f>AX7*Inflation!$C$50</f>
        <v>25931568737.87558</v>
      </c>
      <c r="AZ7" s="21">
        <f>AY7*Inflation!$C$51</f>
        <v>26450200112.633091</v>
      </c>
      <c r="BA7" s="21">
        <f>AZ7*Inflation!$C$52</f>
        <v>26979204114.885754</v>
      </c>
    </row>
    <row r="8" spans="1:53">
      <c r="A8" s="22" t="s">
        <v>38</v>
      </c>
      <c r="B8" s="21">
        <f>SUM(B2:B7)</f>
        <v>1296832856000</v>
      </c>
      <c r="C8" s="21">
        <f>SUM(C2:C7)</f>
        <v>1296938922000</v>
      </c>
      <c r="D8" s="21">
        <f>C8*Inflation!$C$3</f>
        <v>1346741376604.8</v>
      </c>
      <c r="E8" s="21">
        <f>D8*Inflation!$C$4</f>
        <v>1373676204136.896</v>
      </c>
      <c r="F8" s="21">
        <f>E8*Inflation!$C$5</f>
        <v>1401149728219.634</v>
      </c>
      <c r="G8" s="21">
        <f>F8*Inflation!$C$6</f>
        <v>1429172722784.0269</v>
      </c>
      <c r="H8" s="21">
        <f>G8*Inflation!$C$7</f>
        <v>1457756177239.7075</v>
      </c>
      <c r="I8" s="21">
        <f>H8*Inflation!$C$8</f>
        <v>1486911300784.5017</v>
      </c>
      <c r="J8" s="21">
        <f>I8*Inflation!$C$9</f>
        <v>1516649526800.1917</v>
      </c>
      <c r="K8" s="21">
        <f>J8*Inflation!$C$10</f>
        <v>1546982517336.1956</v>
      </c>
      <c r="L8" s="21">
        <f>K8*Inflation!$C$11</f>
        <v>1577922167682.9194</v>
      </c>
      <c r="M8" s="21">
        <f>L8*Inflation!$C$12</f>
        <v>1609480611036.5779</v>
      </c>
      <c r="N8" s="21">
        <f>M8*Inflation!$C$13</f>
        <v>1641670223257.3096</v>
      </c>
      <c r="O8" s="21">
        <f>N8*Inflation!$C$14</f>
        <v>1674503627722.4558</v>
      </c>
      <c r="P8" s="21">
        <f>O8*Inflation!$C$15</f>
        <v>1707993700276.905</v>
      </c>
      <c r="Q8" s="21">
        <f>P8*Inflation!$C$16</f>
        <v>1742153574282.4431</v>
      </c>
      <c r="R8" s="21">
        <f>Q8*Inflation!$C$17</f>
        <v>1776996645768.092</v>
      </c>
      <c r="S8" s="21">
        <f>R8*Inflation!$C$18</f>
        <v>1812536578683.4539</v>
      </c>
      <c r="T8" s="21">
        <f>S8*Inflation!$C$19</f>
        <v>1848787310257.123</v>
      </c>
      <c r="U8" s="21">
        <f>T8*Inflation!$C$20</f>
        <v>1885763056462.2656</v>
      </c>
      <c r="V8" s="21">
        <f>U8*Inflation!$C$21</f>
        <v>1923478317591.511</v>
      </c>
      <c r="W8" s="21">
        <f>V8*Inflation!$C$22</f>
        <v>1961947883943.3413</v>
      </c>
      <c r="X8" s="21">
        <f>W8*Inflation!$C$23</f>
        <v>2001186841622.2083</v>
      </c>
      <c r="Y8" s="21">
        <f>X8*Inflation!$C$24</f>
        <v>2041210578454.6523</v>
      </c>
      <c r="Z8" s="21">
        <f>Y8*Inflation!$C$25</f>
        <v>2082034790023.7454</v>
      </c>
      <c r="AA8" s="21">
        <f>Z8*Inflation!$C$26</f>
        <v>2123675485824.2202</v>
      </c>
      <c r="AB8" s="21">
        <f>AA8*Inflation!$C$27</f>
        <v>2166148995540.7046</v>
      </c>
      <c r="AC8" s="21">
        <f>AB8*Inflation!$C$28</f>
        <v>2209471975451.5186</v>
      </c>
      <c r="AD8" s="21">
        <f>AC8*Inflation!$C$29</f>
        <v>2253661414960.5488</v>
      </c>
      <c r="AE8" s="21">
        <f>AD8*Inflation!$C$30</f>
        <v>2298734643259.7598</v>
      </c>
      <c r="AF8" s="21">
        <f>AE8*Inflation!$C$31</f>
        <v>2344709336124.9551</v>
      </c>
      <c r="AG8" s="21">
        <f>AF8*Inflation!$C$32</f>
        <v>2391603522847.4541</v>
      </c>
      <c r="AH8" s="21">
        <f>AG8*Inflation!$C$33</f>
        <v>2439435593304.4033</v>
      </c>
      <c r="AI8" s="21">
        <f>AH8*Inflation!$C$34</f>
        <v>2488224305170.4912</v>
      </c>
      <c r="AJ8" s="21">
        <f>AI8*Inflation!$C$35</f>
        <v>2537988791273.9009</v>
      </c>
      <c r="AK8" s="21">
        <f>AJ8*Inflation!$C$36</f>
        <v>2588748567099.3789</v>
      </c>
      <c r="AL8" s="21">
        <f>AK8*Inflation!$C$37</f>
        <v>2640523538441.3667</v>
      </c>
      <c r="AM8" s="21">
        <f>AL8*Inflation!$C$38</f>
        <v>2693334009210.1938</v>
      </c>
      <c r="AN8" s="21">
        <f>AM8*Inflation!$C$39</f>
        <v>2747200689394.3979</v>
      </c>
      <c r="AO8" s="21">
        <f>AN8*Inflation!$C$40</f>
        <v>2802144703182.2861</v>
      </c>
      <c r="AP8" s="21">
        <f>AO8*Inflation!$C$41</f>
        <v>2858187597245.9321</v>
      </c>
      <c r="AQ8" s="21">
        <f>AP8*Inflation!$C$42</f>
        <v>2915351349190.8506</v>
      </c>
      <c r="AR8" s="21">
        <f>AQ8*Inflation!$C$43</f>
        <v>2973658376174.6675</v>
      </c>
      <c r="AS8" s="21">
        <f>AR8*Inflation!$C$44</f>
        <v>3033131543698.1606</v>
      </c>
      <c r="AT8" s="21">
        <f>AS8*Inflation!$C$45</f>
        <v>3093794174572.124</v>
      </c>
      <c r="AU8" s="21">
        <f>AT8*Inflation!$C$46</f>
        <v>3155670058063.5664</v>
      </c>
      <c r="AV8" s="21">
        <f>AU8*Inflation!$C$47</f>
        <v>3218783459224.8379</v>
      </c>
      <c r="AW8" s="21">
        <f>AV8*Inflation!$C$48</f>
        <v>3283159128409.3345</v>
      </c>
      <c r="AX8" s="21">
        <f>AW8*Inflation!$C$49</f>
        <v>3348822310977.521</v>
      </c>
      <c r="AY8" s="21">
        <f>AX8*Inflation!$C$50</f>
        <v>3415798757197.0713</v>
      </c>
      <c r="AZ8" s="21">
        <f>AY8*Inflation!$C$51</f>
        <v>3484114732341.0127</v>
      </c>
      <c r="BA8" s="21">
        <f>AZ8*Inflation!$C$52</f>
        <v>3553797026987.833</v>
      </c>
    </row>
    <row r="11" spans="1:53">
      <c r="B11" s="4" t="s">
        <v>250</v>
      </c>
      <c r="C11" s="62">
        <v>2020</v>
      </c>
      <c r="D11" s="62">
        <v>2021</v>
      </c>
      <c r="E11" s="62">
        <v>2022</v>
      </c>
      <c r="F11" s="62">
        <v>2023</v>
      </c>
      <c r="G11" s="62">
        <v>2024</v>
      </c>
      <c r="H11" s="62">
        <v>2025</v>
      </c>
      <c r="I11" s="62">
        <v>2026</v>
      </c>
      <c r="J11" s="62">
        <v>2027</v>
      </c>
      <c r="K11" s="62">
        <v>2028</v>
      </c>
      <c r="L11" s="62">
        <v>2029</v>
      </c>
      <c r="M11" s="62">
        <v>2030</v>
      </c>
      <c r="N11" s="62">
        <v>2031</v>
      </c>
      <c r="O11" s="62">
        <v>2032</v>
      </c>
      <c r="P11" s="62">
        <v>2033</v>
      </c>
      <c r="Q11" s="62">
        <v>2034</v>
      </c>
      <c r="R11" s="62">
        <v>2035</v>
      </c>
      <c r="S11" s="62">
        <v>2036</v>
      </c>
      <c r="T11" s="62">
        <v>2037</v>
      </c>
      <c r="U11" s="62">
        <v>2038</v>
      </c>
      <c r="V11" s="62">
        <v>2039</v>
      </c>
      <c r="W11" s="62">
        <v>2040</v>
      </c>
      <c r="X11" s="62">
        <v>2041</v>
      </c>
      <c r="Y11" s="62">
        <v>2042</v>
      </c>
      <c r="Z11" s="62">
        <v>2043</v>
      </c>
      <c r="AA11" s="62">
        <v>2044</v>
      </c>
      <c r="AB11" s="62">
        <v>2045</v>
      </c>
      <c r="AC11" s="62">
        <v>2046</v>
      </c>
      <c r="AD11" s="62">
        <v>2047</v>
      </c>
      <c r="AE11" s="62">
        <v>2048</v>
      </c>
      <c r="AF11" s="62">
        <v>2049</v>
      </c>
      <c r="AG11" s="62">
        <v>2050</v>
      </c>
      <c r="AH11" s="62">
        <v>2051</v>
      </c>
      <c r="AI11" s="62">
        <v>2052</v>
      </c>
      <c r="AJ11" s="62">
        <v>2053</v>
      </c>
      <c r="AK11" s="62">
        <v>2054</v>
      </c>
      <c r="AL11" s="62">
        <v>2055</v>
      </c>
      <c r="AM11" s="62">
        <v>2056</v>
      </c>
      <c r="AN11" s="62">
        <v>2057</v>
      </c>
      <c r="AO11" s="62">
        <v>2058</v>
      </c>
      <c r="AP11" s="62">
        <v>2059</v>
      </c>
      <c r="AQ11" s="62">
        <v>2060</v>
      </c>
      <c r="AR11" s="62">
        <v>2061</v>
      </c>
      <c r="AS11" s="62">
        <v>2062</v>
      </c>
      <c r="AT11" s="62">
        <v>2063</v>
      </c>
      <c r="AU11" s="62">
        <v>2064</v>
      </c>
      <c r="AV11" s="62">
        <v>2065</v>
      </c>
      <c r="AW11" s="62">
        <v>2066</v>
      </c>
      <c r="AX11" s="62">
        <v>2067</v>
      </c>
      <c r="AY11" s="62">
        <v>2068</v>
      </c>
      <c r="AZ11" s="62">
        <v>2069</v>
      </c>
      <c r="BA11" s="62">
        <v>2070</v>
      </c>
    </row>
    <row r="12" spans="1:53">
      <c r="B12" s="80" t="s">
        <v>142</v>
      </c>
      <c r="C12">
        <f>INDEX('Costs - Involuntary'!$B$1:$F$52,MATCH('% of GDP - Involuntary'!C$11,'Costs - Involuntary'!$B$1:$B$52,0),2)</f>
        <v>622163457.45928478</v>
      </c>
      <c r="D12">
        <f>INDEX('Costs - Involuntary'!$B$1:$F$52,MATCH('% of GDP - Involuntary'!D$11,'Costs - Involuntary'!$B$1:$B$52,0),2)</f>
        <v>726786630.09042013</v>
      </c>
      <c r="E12">
        <f>INDEX('Costs - Involuntary'!$B$1:$F$52,MATCH('% of GDP - Involuntary'!E$11,'Costs - Involuntary'!$B$1:$B$52,0),2)</f>
        <v>752429652.48619771</v>
      </c>
      <c r="F12">
        <f>INDEX('Costs - Involuntary'!$B$1:$F$52,MATCH('% of GDP - Involuntary'!F$11,'Costs - Involuntary'!$B$1:$B$52,0),2)</f>
        <v>765888352.20654345</v>
      </c>
      <c r="G12">
        <f>INDEX('Costs - Involuntary'!$B$1:$F$52,MATCH('% of GDP - Involuntary'!G$11,'Costs - Involuntary'!$B$1:$B$52,0),2)</f>
        <v>779596462.85442054</v>
      </c>
      <c r="H12">
        <f>INDEX('Costs - Involuntary'!$B$1:$F$52,MATCH('% of GDP - Involuntary'!H$11,'Costs - Involuntary'!$B$1:$B$52,0),2)</f>
        <v>793558718.24780035</v>
      </c>
      <c r="I12">
        <f>INDEX('Costs - Involuntary'!$B$1:$F$52,MATCH('% of GDP - Involuntary'!I$11,'Costs - Involuntary'!$B$1:$B$52,0),2)</f>
        <v>807813569.04189622</v>
      </c>
      <c r="J12">
        <f>INDEX('Costs - Involuntary'!$B$1:$F$52,MATCH('% of GDP - Involuntary'!J$11,'Costs - Involuntary'!$B$1:$B$52,0),2)</f>
        <v>822977409.31119061</v>
      </c>
      <c r="K12">
        <f>INDEX('Costs - Involuntary'!$B$1:$F$52,MATCH('% of GDP - Involuntary'!K$11,'Costs - Involuntary'!$B$1:$B$52,0),2)</f>
        <v>838429402.88233197</v>
      </c>
      <c r="L12">
        <f>INDEX('Costs - Involuntary'!$B$1:$F$52,MATCH('% of GDP - Involuntary'!L$11,'Costs - Involuntary'!$B$1:$B$52,0),2)</f>
        <v>854175080.38048184</v>
      </c>
      <c r="M12">
        <f>INDEX('Costs - Involuntary'!$B$1:$F$52,MATCH('% of GDP - Involuntary'!M$11,'Costs - Involuntary'!$B$1:$B$52,0),2)</f>
        <v>881517700.96077073</v>
      </c>
      <c r="N12">
        <f>INDEX('Costs - Involuntary'!$B$1:$F$52,MATCH('% of GDP - Involuntary'!N$11,'Costs - Involuntary'!$B$1:$B$52,0),2)</f>
        <v>910860854.21496141</v>
      </c>
      <c r="O12">
        <f>INDEX('Costs - Involuntary'!$B$1:$F$52,MATCH('% of GDP - Involuntary'!O$11,'Costs - Involuntary'!$B$1:$B$52,0),2)</f>
        <v>942436134.60089302</v>
      </c>
      <c r="P12">
        <f>INDEX('Costs - Involuntary'!$B$1:$F$52,MATCH('% of GDP - Involuntary'!P$11,'Costs - Involuntary'!$B$1:$B$52,0),2)</f>
        <v>976504818.86998403</v>
      </c>
      <c r="Q12">
        <f>INDEX('Costs - Involuntary'!$B$1:$F$52,MATCH('% of GDP - Involuntary'!Q$11,'Costs - Involuntary'!$B$1:$B$52,0),2)</f>
        <v>1013361732.5568719</v>
      </c>
      <c r="R12">
        <f>INDEX('Costs - Involuntary'!$B$1:$F$52,MATCH('% of GDP - Involuntary'!R$11,'Costs - Involuntary'!$B$1:$B$52,0),2)</f>
        <v>1053339621.4098737</v>
      </c>
      <c r="S12">
        <f>INDEX('Costs - Involuntary'!$B$1:$F$52,MATCH('% of GDP - Involuntary'!S$11,'Costs - Involuntary'!$B$1:$B$52,0),2)</f>
        <v>1096814093.7371438</v>
      </c>
      <c r="T12">
        <f>INDEX('Costs - Involuntary'!$B$1:$F$52,MATCH('% of GDP - Involuntary'!T$11,'Costs - Involuntary'!$B$1:$B$52,0),2)</f>
        <v>1144209208.2651772</v>
      </c>
      <c r="U12">
        <f>INDEX('Costs - Involuntary'!$B$1:$F$52,MATCH('% of GDP - Involuntary'!U$11,'Costs - Involuntary'!$B$1:$B$52,0),2)</f>
        <v>1196003791.8549638</v>
      </c>
      <c r="V12">
        <f>INDEX('Costs - Involuntary'!$B$1:$F$52,MATCH('% of GDP - Involuntary'!V$11,'Costs - Involuntary'!$B$1:$B$52,0),2)</f>
        <v>1252738582.4438949</v>
      </c>
      <c r="W12">
        <f>INDEX('Costs - Involuntary'!$B$1:$F$52,MATCH('% of GDP - Involuntary'!W$11,'Costs - Involuntary'!$B$1:$B$52,0),2)</f>
        <v>1333904890.1262496</v>
      </c>
      <c r="X12">
        <f>INDEX('Costs - Involuntary'!$B$1:$F$52,MATCH('% of GDP - Involuntary'!X$11,'Costs - Involuntary'!$B$1:$B$52,0),2)</f>
        <v>1440998133.757935</v>
      </c>
      <c r="Y12">
        <f>INDEX('Costs - Involuntary'!$B$1:$F$52,MATCH('% of GDP - Involuntary'!Y$11,'Costs - Involuntary'!$B$1:$B$52,0),2)</f>
        <v>1567642833.2420688</v>
      </c>
      <c r="Z12">
        <f>INDEX('Costs - Involuntary'!$B$1:$F$52,MATCH('% of GDP - Involuntary'!Z$11,'Costs - Involuntary'!$B$1:$B$52,0),2)</f>
        <v>1707547591.3011298</v>
      </c>
      <c r="AA12">
        <f>INDEX('Costs - Involuntary'!$B$1:$F$52,MATCH('% of GDP - Involuntary'!AA$11,'Costs - Involuntary'!$B$1:$B$52,0),2)</f>
        <v>1886320696.759526</v>
      </c>
      <c r="AB12">
        <f>INDEX('Costs - Involuntary'!$B$1:$F$52,MATCH('% of GDP - Involuntary'!AB$11,'Costs - Involuntary'!$B$1:$B$52,0),2)</f>
        <v>2099805427.069356</v>
      </c>
      <c r="AC12">
        <f>INDEX('Costs - Involuntary'!$B$1:$F$52,MATCH('% of GDP - Involuntary'!AC$11,'Costs - Involuntary'!$B$1:$B$52,0),2)</f>
        <v>2355352345.523674</v>
      </c>
      <c r="AD12">
        <f>INDEX('Costs - Involuntary'!$B$1:$F$52,MATCH('% of GDP - Involuntary'!AD$11,'Costs - Involuntary'!$B$1:$B$52,0),2)</f>
        <v>2661881397.0182681</v>
      </c>
      <c r="AE12">
        <f>INDEX('Costs - Involuntary'!$B$1:$F$52,MATCH('% of GDP - Involuntary'!AE$11,'Costs - Involuntary'!$B$1:$B$52,0),2)</f>
        <v>3030217245.4718609</v>
      </c>
      <c r="AF12">
        <f>INDEX('Costs - Involuntary'!$B$1:$F$52,MATCH('% of GDP - Involuntary'!AF$11,'Costs - Involuntary'!$B$1:$B$52,0),2)</f>
        <v>3473496273.5542994</v>
      </c>
      <c r="AG12">
        <f>INDEX('Costs - Involuntary'!$B$1:$F$52,MATCH('% of GDP - Involuntary'!AG$11,'Costs - Involuntary'!$B$1:$B$52,0),2)</f>
        <v>4117161329.7707434</v>
      </c>
      <c r="AH12">
        <f>INDEX('Costs - Involuntary'!$B$1:$F$52,MATCH('% of GDP - Involuntary'!AH$11,'Costs - Involuntary'!$B$1:$B$52,0),2)</f>
        <v>4922831747.4336624</v>
      </c>
      <c r="AI12">
        <f>INDEX('Costs - Involuntary'!$B$1:$F$52,MATCH('% of GDP - Involuntary'!AI$11,'Costs - Involuntary'!$B$1:$B$52,0),2)</f>
        <v>5932404388.3300886</v>
      </c>
      <c r="AJ12">
        <f>INDEX('Costs - Involuntary'!$B$1:$F$52,MATCH('% of GDP - Involuntary'!AJ$11,'Costs - Involuntary'!$B$1:$B$52,0),2)</f>
        <v>7198633598.6772108</v>
      </c>
      <c r="AK12">
        <f>INDEX('Costs - Involuntary'!$B$1:$F$52,MATCH('% of GDP - Involuntary'!AK$11,'Costs - Involuntary'!$B$1:$B$52,0),2)</f>
        <v>8787945450.7748489</v>
      </c>
      <c r="AL12">
        <f>INDEX('Costs - Involuntary'!$B$1:$F$52,MATCH('% of GDP - Involuntary'!AL$11,'Costs - Involuntary'!$B$1:$B$52,0),2)</f>
        <v>10783981471.679218</v>
      </c>
      <c r="AM12">
        <f>INDEX('Costs - Involuntary'!$B$1:$F$52,MATCH('% of GDP - Involuntary'!AM$11,'Costs - Involuntary'!$B$1:$B$52,0),2)</f>
        <v>13292060959.468952</v>
      </c>
      <c r="AN12">
        <f>INDEX('Costs - Involuntary'!$B$1:$F$52,MATCH('% of GDP - Involuntary'!AN$11,'Costs - Involuntary'!$B$1:$B$52,0),2)</f>
        <v>16444800009.154121</v>
      </c>
      <c r="AO12">
        <f>INDEX('Costs - Involuntary'!$B$1:$F$52,MATCH('% of GDP - Involuntary'!AO$11,'Costs - Involuntary'!$B$1:$B$52,0),2)</f>
        <v>20409187100.36264</v>
      </c>
      <c r="AP12">
        <f>INDEX('Costs - Involuntary'!$B$1:$F$52,MATCH('% of GDP - Involuntary'!AP$11,'Costs - Involuntary'!$B$1:$B$52,0),2)</f>
        <v>25395492832.407787</v>
      </c>
      <c r="AQ12">
        <f>INDEX('Costs - Involuntary'!$B$1:$F$52,MATCH('% of GDP - Involuntary'!AQ$11,'Costs - Involuntary'!$B$1:$B$52,0),2)</f>
        <v>31960527399.042305</v>
      </c>
      <c r="AR12">
        <f>INDEX('Costs - Involuntary'!$B$1:$F$52,MATCH('% of GDP - Involuntary'!AR$11,'Costs - Involuntary'!$B$1:$B$52,0),2)</f>
        <v>40300572555.711731</v>
      </c>
      <c r="AS12">
        <f>INDEX('Costs - Involuntary'!$B$1:$F$52,MATCH('% of GDP - Involuntary'!AS$11,'Costs - Involuntary'!$B$1:$B$52,0),2)</f>
        <v>50897097423.722328</v>
      </c>
      <c r="AT12">
        <f>INDEX('Costs - Involuntary'!$B$1:$F$52,MATCH('% of GDP - Involuntary'!AT$11,'Costs - Involuntary'!$B$1:$B$52,0),2)</f>
        <v>64362203557.195297</v>
      </c>
      <c r="AU12">
        <f>INDEX('Costs - Involuntary'!$B$1:$F$52,MATCH('% of GDP - Involuntary'!AU$11,'Costs - Involuntary'!$B$1:$B$52,0),2)</f>
        <v>81474070182.883881</v>
      </c>
      <c r="AV12">
        <f>INDEX('Costs - Involuntary'!$B$1:$F$52,MATCH('% of GDP - Involuntary'!AV$11,'Costs - Involuntary'!$B$1:$B$52,0),2)</f>
        <v>103222017386.63229</v>
      </c>
      <c r="AW12">
        <f>INDEX('Costs - Involuntary'!$B$1:$F$52,MATCH('% of GDP - Involuntary'!AW$11,'Costs - Involuntary'!$B$1:$B$52,0),2)</f>
        <v>130863797144.27406</v>
      </c>
      <c r="AX12">
        <f>INDEX('Costs - Involuntary'!$B$1:$F$52,MATCH('% of GDP - Involuntary'!AX$11,'Costs - Involuntary'!$B$1:$B$52,0),2)</f>
        <v>165998430335.52145</v>
      </c>
      <c r="AY12">
        <f>INDEX('Costs - Involuntary'!$B$1:$F$52,MATCH('% of GDP - Involuntary'!AY$11,'Costs - Involuntary'!$B$1:$B$52,0),2)</f>
        <v>210658808320.53171</v>
      </c>
      <c r="AZ12">
        <f>INDEX('Costs - Involuntary'!$B$1:$F$52,MATCH('% of GDP - Involuntary'!AZ$11,'Costs - Involuntary'!$B$1:$B$52,0),2)</f>
        <v>267429422460.99573</v>
      </c>
      <c r="BA12">
        <f>INDEX('Costs - Involuntary'!$B$1:$F$52,MATCH('% of GDP - Involuntary'!BA$11,'Costs - Involuntary'!$B$1:$B$52,0),2)</f>
        <v>336302259206.56586</v>
      </c>
    </row>
    <row r="13" spans="1:53">
      <c r="B13" s="80" t="s">
        <v>143</v>
      </c>
      <c r="C13">
        <f>INDEX('Costs - Involuntary'!$B$1:$F$52,MATCH('% of GDP - Involuntary'!C$11,'Costs - Involuntary'!$B$1:$B$52,0),3)</f>
        <v>622163457.45928478</v>
      </c>
      <c r="D13">
        <f>INDEX('Costs - Involuntary'!$B$1:$F$52,MATCH('% of GDP - Involuntary'!D$11,'Costs - Involuntary'!$B$1:$B$52,0),3)</f>
        <v>726786630.09042013</v>
      </c>
      <c r="E13">
        <f>INDEX('Costs - Involuntary'!$B$1:$F$52,MATCH('% of GDP - Involuntary'!E$11,'Costs - Involuntary'!$B$1:$B$52,0),3)</f>
        <v>752429652.48619771</v>
      </c>
      <c r="F13">
        <f>INDEX('Costs - Involuntary'!$B$1:$F$52,MATCH('% of GDP - Involuntary'!F$11,'Costs - Involuntary'!$B$1:$B$52,0),3)</f>
        <v>765888352.20654345</v>
      </c>
      <c r="G13">
        <f>INDEX('Costs - Involuntary'!$B$1:$F$52,MATCH('% of GDP - Involuntary'!G$11,'Costs - Involuntary'!$B$1:$B$52,0),3)</f>
        <v>779596462.85442054</v>
      </c>
      <c r="H13">
        <f>INDEX('Costs - Involuntary'!$B$1:$F$52,MATCH('% of GDP - Involuntary'!H$11,'Costs - Involuntary'!$B$1:$B$52,0),3)</f>
        <v>793558718.24780035</v>
      </c>
      <c r="I13">
        <f>INDEX('Costs - Involuntary'!$B$1:$F$52,MATCH('% of GDP - Involuntary'!I$11,'Costs - Involuntary'!$B$1:$B$52,0),3)</f>
        <v>807813569.04189622</v>
      </c>
      <c r="J13">
        <f>INDEX('Costs - Involuntary'!$B$1:$F$52,MATCH('% of GDP - Involuntary'!J$11,'Costs - Involuntary'!$B$1:$B$52,0),3)</f>
        <v>822977409.31119061</v>
      </c>
      <c r="K13">
        <f>INDEX('Costs - Involuntary'!$B$1:$F$52,MATCH('% of GDP - Involuntary'!K$11,'Costs - Involuntary'!$B$1:$B$52,0),3)</f>
        <v>838429402.88233197</v>
      </c>
      <c r="L13">
        <f>INDEX('Costs - Involuntary'!$B$1:$F$52,MATCH('% of GDP - Involuntary'!L$11,'Costs - Involuntary'!$B$1:$B$52,0),3)</f>
        <v>854175080.38048184</v>
      </c>
      <c r="M13">
        <f>INDEX('Costs - Involuntary'!$B$1:$F$52,MATCH('% of GDP - Involuntary'!M$11,'Costs - Involuntary'!$B$1:$B$52,0),3)</f>
        <v>883028200.21975839</v>
      </c>
      <c r="N13">
        <f>INDEX('Costs - Involuntary'!$B$1:$F$52,MATCH('% of GDP - Involuntary'!N$11,'Costs - Involuntary'!$B$1:$B$52,0),3)</f>
        <v>914298664.47490668</v>
      </c>
      <c r="O13">
        <f>INDEX('Costs - Involuntary'!$B$1:$F$52,MATCH('% of GDP - Involuntary'!O$11,'Costs - Involuntary'!$B$1:$B$52,0),3)</f>
        <v>948304426.27922821</v>
      </c>
      <c r="P13">
        <f>INDEX('Costs - Involuntary'!$B$1:$F$52,MATCH('% of GDP - Involuntary'!P$11,'Costs - Involuntary'!$B$1:$B$52,0),3)</f>
        <v>985409043.16933286</v>
      </c>
      <c r="Q13">
        <f>INDEX('Costs - Involuntary'!$B$1:$F$52,MATCH('% of GDP - Involuntary'!Q$11,'Costs - Involuntary'!$B$1:$B$52,0),3)</f>
        <v>1026028298.7112465</v>
      </c>
      <c r="R13">
        <f>INDEX('Costs - Involuntary'!$B$1:$F$52,MATCH('% of GDP - Involuntary'!R$11,'Costs - Involuntary'!$B$1:$B$52,0),3)</f>
        <v>1070637787.2393422</v>
      </c>
      <c r="S13">
        <f>INDEX('Costs - Involuntary'!$B$1:$F$52,MATCH('% of GDP - Involuntary'!S$11,'Costs - Involuntary'!$B$1:$B$52,0),3)</f>
        <v>1119781601.8389199</v>
      </c>
      <c r="T13">
        <f>INDEX('Costs - Involuntary'!$B$1:$F$52,MATCH('% of GDP - Involuntary'!T$11,'Costs - Involuntary'!$B$1:$B$52,0),3)</f>
        <v>1174082286.0948458</v>
      </c>
      <c r="U13">
        <f>INDEX('Costs - Involuntary'!$B$1:$F$52,MATCH('% of GDP - Involuntary'!U$11,'Costs - Involuntary'!$B$1:$B$52,0),3)</f>
        <v>1234252233.4879394</v>
      </c>
      <c r="V13">
        <f>INDEX('Costs - Involuntary'!$B$1:$F$52,MATCH('% of GDP - Involuntary'!V$11,'Costs - Involuntary'!$B$1:$B$52,0),3)</f>
        <v>1301106745.0796609</v>
      </c>
      <c r="W13">
        <f>INDEX('Costs - Involuntary'!$B$1:$F$52,MATCH('% of GDP - Involuntary'!W$11,'Costs - Involuntary'!$B$1:$B$52,0),3)</f>
        <v>1415984793.1270573</v>
      </c>
      <c r="X13">
        <f>INDEX('Costs - Involuntary'!$B$1:$F$52,MATCH('% of GDP - Involuntary'!X$11,'Costs - Involuntary'!$B$1:$B$52,0),3)</f>
        <v>1570368050.4587891</v>
      </c>
      <c r="Y13">
        <f>INDEX('Costs - Involuntary'!$B$1:$F$52,MATCH('% of GDP - Involuntary'!Y$11,'Costs - Involuntary'!$B$1:$B$52,0),3)</f>
        <v>1762521113.6542158</v>
      </c>
      <c r="Z13">
        <f>INDEX('Costs - Involuntary'!$B$1:$F$52,MATCH('% of GDP - Involuntary'!Z$11,'Costs - Involuntary'!$B$1:$B$52,0),3)</f>
        <v>1992258423.6649323</v>
      </c>
      <c r="AA13">
        <f>INDEX('Costs - Involuntary'!$B$1:$F$52,MATCH('% of GDP - Involuntary'!AA$11,'Costs - Involuntary'!$B$1:$B$52,0),3)</f>
        <v>2293202455.6926517</v>
      </c>
      <c r="AB13">
        <f>INDEX('Costs - Involuntary'!$B$1:$F$52,MATCH('% of GDP - Involuntary'!AB$11,'Costs - Involuntary'!$B$1:$B$52,0),3)</f>
        <v>2671691479.0689788</v>
      </c>
      <c r="AC13">
        <f>INDEX('Costs - Involuntary'!$B$1:$F$52,MATCH('% of GDP - Involuntary'!AC$11,'Costs - Involuntary'!$B$1:$B$52,0),3)</f>
        <v>3148791564.4059219</v>
      </c>
      <c r="AD13">
        <f>INDEX('Costs - Involuntary'!$B$1:$F$52,MATCH('% of GDP - Involuntary'!AD$11,'Costs - Involuntary'!$B$1:$B$52,0),3)</f>
        <v>3751313639.3557258</v>
      </c>
      <c r="AE13">
        <f>INDEX('Costs - Involuntary'!$B$1:$F$52,MATCH('% of GDP - Involuntary'!AE$11,'Costs - Involuntary'!$B$1:$B$52,0),3)</f>
        <v>4513380634.6517229</v>
      </c>
      <c r="AF13">
        <f>INDEX('Costs - Involuntary'!$B$1:$F$52,MATCH('% of GDP - Involuntary'!AF$11,'Costs - Involuntary'!$B$1:$B$52,0),3)</f>
        <v>5478422159.7621841</v>
      </c>
      <c r="AG13">
        <f>INDEX('Costs - Involuntary'!$B$1:$F$52,MATCH('% of GDP - Involuntary'!AG$11,'Costs - Involuntary'!$B$1:$B$52,0),3)</f>
        <v>7201989900.1099567</v>
      </c>
      <c r="AH13">
        <f>INDEX('Costs - Involuntary'!$B$1:$F$52,MATCH('% of GDP - Involuntary'!AH$11,'Costs - Involuntary'!$B$1:$B$52,0),3)</f>
        <v>9583811506.9650097</v>
      </c>
      <c r="AI13">
        <f>INDEX('Costs - Involuntary'!$B$1:$F$52,MATCH('% of GDP - Involuntary'!AI$11,'Costs - Involuntary'!$B$1:$B$52,0),3)</f>
        <v>12877958754.673944</v>
      </c>
      <c r="AJ13">
        <f>INDEX('Costs - Involuntary'!$B$1:$F$52,MATCH('% of GDP - Involuntary'!AJ$11,'Costs - Involuntary'!$B$1:$B$52,0),3)</f>
        <v>17436623368.37001</v>
      </c>
      <c r="AK13">
        <f>INDEX('Costs - Involuntary'!$B$1:$F$52,MATCH('% of GDP - Involuntary'!AK$11,'Costs - Involuntary'!$B$1:$B$52,0),3)</f>
        <v>23748011893.13464</v>
      </c>
      <c r="AL13">
        <f>INDEX('Costs - Involuntary'!$B$1:$F$52,MATCH('% of GDP - Involuntary'!AL$11,'Costs - Involuntary'!$B$1:$B$52,0),3)</f>
        <v>32488876307.149208</v>
      </c>
      <c r="AM13">
        <f>INDEX('Costs - Involuntary'!$B$1:$F$52,MATCH('% of GDP - Involuntary'!AM$11,'Costs - Involuntary'!$B$1:$B$52,0),3)</f>
        <v>44597333128.793564</v>
      </c>
      <c r="AN13">
        <f>INDEX('Costs - Involuntary'!$B$1:$F$52,MATCH('% of GDP - Involuntary'!AN$11,'Costs - Involuntary'!$B$1:$B$52,0),3)</f>
        <v>61373807076.187531</v>
      </c>
      <c r="AO13">
        <f>INDEX('Costs - Involuntary'!$B$1:$F$52,MATCH('% of GDP - Involuntary'!AO$11,'Costs - Involuntary'!$B$1:$B$52,0),3)</f>
        <v>84620961943.367172</v>
      </c>
      <c r="AP13">
        <f>INDEX('Costs - Involuntary'!$B$1:$F$52,MATCH('% of GDP - Involuntary'!AP$11,'Costs - Involuntary'!$B$1:$B$52,0),3)</f>
        <v>116837676988.9398</v>
      </c>
      <c r="AQ13">
        <f>INDEX('Costs - Involuntary'!$B$1:$F$52,MATCH('% of GDP - Involuntary'!AQ$11,'Costs - Involuntary'!$B$1:$B$52,0),3)</f>
        <v>171074588815.78497</v>
      </c>
      <c r="AR13">
        <f>INDEX('Costs - Involuntary'!$B$1:$F$52,MATCH('% of GDP - Involuntary'!AR$11,'Costs - Involuntary'!$B$1:$B$52,0),3)</f>
        <v>250746995356.15808</v>
      </c>
      <c r="AS13">
        <f>INDEX('Costs - Involuntary'!$B$1:$F$52,MATCH('% of GDP - Involuntary'!AS$11,'Costs - Involuntary'!$B$1:$B$52,0),3)</f>
        <v>367788508739.03003</v>
      </c>
      <c r="AT13">
        <f>INDEX('Costs - Involuntary'!$B$1:$F$52,MATCH('% of GDP - Involuntary'!AT$11,'Costs - Involuntary'!$B$1:$B$52,0),3)</f>
        <v>539731850771.29456</v>
      </c>
      <c r="AU13">
        <f>INDEX('Costs - Involuntary'!$B$1:$F$52,MATCH('% of GDP - Involuntary'!AU$11,'Costs - Involuntary'!$B$1:$B$52,0),3)</f>
        <v>792335939020.84607</v>
      </c>
      <c r="AV13">
        <f>INDEX('Costs - Involuntary'!$B$1:$F$52,MATCH('% of GDP - Involuntary'!AV$11,'Costs - Involuntary'!$B$1:$B$52,0),3)</f>
        <v>1163445616427.2913</v>
      </c>
      <c r="AW13">
        <f>INDEX('Costs - Involuntary'!$B$1:$F$52,MATCH('% of GDP - Involuntary'!AW$11,'Costs - Involuntary'!$B$1:$B$52,0),3)</f>
        <v>1708662397999.2671</v>
      </c>
      <c r="AX13">
        <f>INDEX('Costs - Involuntary'!$B$1:$F$52,MATCH('% of GDP - Involuntary'!AX$11,'Costs - Involuntary'!$B$1:$B$52,0),3)</f>
        <v>2509675993868.1333</v>
      </c>
      <c r="AY13">
        <f>INDEX('Costs - Involuntary'!$B$1:$F$52,MATCH('% of GDP - Involuntary'!AY$11,'Costs - Involuntary'!$B$1:$B$52,0),3)</f>
        <v>3686505096076.3247</v>
      </c>
      <c r="AZ13">
        <f>INDEX('Costs - Involuntary'!$B$1:$F$52,MATCH('% of GDP - Involuntary'!AZ$11,'Costs - Involuntary'!$B$1:$B$52,0),3)</f>
        <v>5415481740911.9229</v>
      </c>
      <c r="BA13">
        <f>INDEX('Costs - Involuntary'!$B$1:$F$52,MATCH('% of GDP - Involuntary'!BA$11,'Costs - Involuntary'!$B$1:$B$52,0),3)</f>
        <v>8174269221232.7822</v>
      </c>
    </row>
    <row r="14" spans="1:53">
      <c r="B14" s="80" t="s">
        <v>144</v>
      </c>
      <c r="C14">
        <f>INDEX('Costs - Involuntary'!$B$1:$F$52,MATCH('% of GDP - Involuntary'!C$11,'Costs - Involuntary'!$B$1:$B$52,0),4)</f>
        <v>622163457.45928478</v>
      </c>
      <c r="D14">
        <f>INDEX('Costs - Involuntary'!$B$1:$F$52,MATCH('% of GDP - Involuntary'!D$11,'Costs - Involuntary'!$B$1:$B$52,0),4)</f>
        <v>726786630.09042013</v>
      </c>
      <c r="E14">
        <f>INDEX('Costs - Involuntary'!$B$1:$F$52,MATCH('% of GDP - Involuntary'!E$11,'Costs - Involuntary'!$B$1:$B$52,0),4)</f>
        <v>752429652.48619771</v>
      </c>
      <c r="F14">
        <f>INDEX('Costs - Involuntary'!$B$1:$F$52,MATCH('% of GDP - Involuntary'!F$11,'Costs - Involuntary'!$B$1:$B$52,0),4)</f>
        <v>765888352.20654345</v>
      </c>
      <c r="G14">
        <f>INDEX('Costs - Involuntary'!$B$1:$F$52,MATCH('% of GDP - Involuntary'!G$11,'Costs - Involuntary'!$B$1:$B$52,0),4)</f>
        <v>779596462.85442054</v>
      </c>
      <c r="H14">
        <f>INDEX('Costs - Involuntary'!$B$1:$F$52,MATCH('% of GDP - Involuntary'!H$11,'Costs - Involuntary'!$B$1:$B$52,0),4)</f>
        <v>793558718.24780035</v>
      </c>
      <c r="I14">
        <f>INDEX('Costs - Involuntary'!$B$1:$F$52,MATCH('% of GDP - Involuntary'!I$11,'Costs - Involuntary'!$B$1:$B$52,0),4)</f>
        <v>807813569.04189622</v>
      </c>
      <c r="J14">
        <f>INDEX('Costs - Involuntary'!$B$1:$F$52,MATCH('% of GDP - Involuntary'!J$11,'Costs - Involuntary'!$B$1:$B$52,0),4)</f>
        <v>822977409.31119061</v>
      </c>
      <c r="K14">
        <f>INDEX('Costs - Involuntary'!$B$1:$F$52,MATCH('% of GDP - Involuntary'!K$11,'Costs - Involuntary'!$B$1:$B$52,0),4)</f>
        <v>838429402.88233197</v>
      </c>
      <c r="L14">
        <f>INDEX('Costs - Involuntary'!$B$1:$F$52,MATCH('% of GDP - Involuntary'!L$11,'Costs - Involuntary'!$B$1:$B$52,0),4)</f>
        <v>854175080.38048184</v>
      </c>
      <c r="M14">
        <f>INDEX('Costs - Involuntary'!$B$1:$F$52,MATCH('% of GDP - Involuntary'!M$11,'Costs - Involuntary'!$B$1:$B$52,0),4)</f>
        <v>886471433.07729959</v>
      </c>
      <c r="N14">
        <f>INDEX('Costs - Involuntary'!$B$1:$F$52,MATCH('% of GDP - Involuntary'!N$11,'Costs - Involuntary'!$B$1:$B$52,0),4)</f>
        <v>922302890.57654142</v>
      </c>
      <c r="O14">
        <f>INDEX('Costs - Involuntary'!$B$1:$F$52,MATCH('% of GDP - Involuntary'!O$11,'Costs - Involuntary'!$B$1:$B$52,0),4)</f>
        <v>962260563.08957982</v>
      </c>
      <c r="P14">
        <f>INDEX('Costs - Involuntary'!$B$1:$F$52,MATCH('% of GDP - Involuntary'!P$11,'Costs - Involuntary'!$B$1:$B$52,0),4)</f>
        <v>1007040721.0591624</v>
      </c>
      <c r="Q14">
        <f>INDEX('Costs - Involuntary'!$B$1:$F$52,MATCH('% of GDP - Involuntary'!Q$11,'Costs - Involuntary'!$B$1:$B$52,0),4)</f>
        <v>1057463634.2822556</v>
      </c>
      <c r="R14">
        <f>INDEX('Costs - Involuntary'!$B$1:$F$52,MATCH('% of GDP - Involuntary'!R$11,'Costs - Involuntary'!$B$1:$B$52,0),4)</f>
        <v>1114495788.7997978</v>
      </c>
      <c r="S14">
        <f>INDEX('Costs - Involuntary'!$B$1:$F$52,MATCH('% of GDP - Involuntary'!S$11,'Costs - Involuntary'!$B$1:$B$52,0),4)</f>
        <v>1179276087.2704384</v>
      </c>
      <c r="T14">
        <f>INDEX('Costs - Involuntary'!$B$1:$F$52,MATCH('% of GDP - Involuntary'!T$11,'Costs - Involuntary'!$B$1:$B$52,0),4)</f>
        <v>1253146747.1751001</v>
      </c>
      <c r="U14">
        <f>INDEX('Costs - Involuntary'!$B$1:$F$52,MATCH('% of GDP - Involuntary'!U$11,'Costs - Involuntary'!$B$1:$B$52,0),4)</f>
        <v>1337689739.312264</v>
      </c>
      <c r="V14">
        <f>INDEX('Costs - Involuntary'!$B$1:$F$52,MATCH('% of GDP - Involuntary'!V$11,'Costs - Involuntary'!$B$1:$B$52,0),4)</f>
        <v>1434769760.1348808</v>
      </c>
      <c r="W14">
        <f>INDEX('Costs - Involuntary'!$B$1:$F$52,MATCH('% of GDP - Involuntary'!W$11,'Costs - Involuntary'!$B$1:$B$52,0),4)</f>
        <v>1629090266.2311468</v>
      </c>
      <c r="X14">
        <f>INDEX('Costs - Involuntary'!$B$1:$F$52,MATCH('% of GDP - Involuntary'!X$11,'Costs - Involuntary'!$B$1:$B$52,0),4)</f>
        <v>1899800102.60501</v>
      </c>
      <c r="Y14">
        <f>INDEX('Costs - Involuntary'!$B$1:$F$52,MATCH('% of GDP - Involuntary'!Y$11,'Costs - Involuntary'!$B$1:$B$52,0),4)</f>
        <v>2260610679.2132726</v>
      </c>
      <c r="Z14">
        <f>INDEX('Costs - Involuntary'!$B$1:$F$52,MATCH('% of GDP - Involuntary'!Z$11,'Costs - Involuntary'!$B$1:$B$52,0),4)</f>
        <v>2732903415.2326269</v>
      </c>
      <c r="AA14">
        <f>INDEX('Costs - Involuntary'!$B$1:$F$52,MATCH('% of GDP - Involuntary'!AA$11,'Costs - Involuntary'!$B$1:$B$52,0),4)</f>
        <v>3380332390.043457</v>
      </c>
      <c r="AB14">
        <f>INDEX('Costs - Involuntary'!$B$1:$F$52,MATCH('% of GDP - Involuntary'!AB$11,'Costs - Involuntary'!$B$1:$B$52,0),4)</f>
        <v>4250955074.0186729</v>
      </c>
      <c r="AC14">
        <f>INDEX('Costs - Involuntary'!$B$1:$F$52,MATCH('% of GDP - Involuntary'!AC$11,'Costs - Involuntary'!$B$1:$B$52,0),4)</f>
        <v>5423670074.3315268</v>
      </c>
      <c r="AD14">
        <f>INDEX('Costs - Involuntary'!$B$1:$F$52,MATCH('% of GDP - Involuntary'!AD$11,'Costs - Involuntary'!$B$1:$B$52,0),4)</f>
        <v>7005305367.7738638</v>
      </c>
      <c r="AE14">
        <f>INDEX('Costs - Involuntary'!$B$1:$F$52,MATCH('% of GDP - Involuntary'!AE$11,'Costs - Involuntary'!$B$1:$B$52,0),4)</f>
        <v>9140506055.3997326</v>
      </c>
      <c r="AF14">
        <f>INDEX('Costs - Involuntary'!$B$1:$F$52,MATCH('% of GDP - Involuntary'!AF$11,'Costs - Involuntary'!$B$1:$B$52,0),4)</f>
        <v>12025122765.396086</v>
      </c>
      <c r="AG14">
        <f>INDEX('Costs - Involuntary'!$B$1:$F$52,MATCH('% of GDP - Involuntary'!AG$11,'Costs - Involuntary'!$B$1:$B$52,0),4)</f>
        <v>17886895204.797405</v>
      </c>
      <c r="AH14">
        <f>INDEX('Costs - Involuntary'!$B$1:$F$52,MATCH('% of GDP - Involuntary'!AH$11,'Costs - Involuntary'!$B$1:$B$52,0),4)</f>
        <v>26863333190.401642</v>
      </c>
      <c r="AI14">
        <f>INDEX('Costs - Involuntary'!$B$1:$F$52,MATCH('% of GDP - Involuntary'!AI$11,'Costs - Involuntary'!$B$1:$B$52,0),4)</f>
        <v>40614724801.780098</v>
      </c>
      <c r="AJ14">
        <f>INDEX('Costs - Involuntary'!$B$1:$F$52,MATCH('% of GDP - Involuntary'!AJ$11,'Costs - Involuntary'!$B$1:$B$52,0),4)</f>
        <v>61686498141.957687</v>
      </c>
      <c r="AK14">
        <f>INDEX('Costs - Involuntary'!$B$1:$F$52,MATCH('% of GDP - Involuntary'!AK$11,'Costs - Involuntary'!$B$1:$B$52,0),4)</f>
        <v>93981120679.061569</v>
      </c>
      <c r="AL14">
        <f>INDEX('Costs - Involuntary'!$B$1:$F$52,MATCH('% of GDP - Involuntary'!AL$11,'Costs - Involuntary'!$B$1:$B$52,0),4)</f>
        <v>143481588845.52014</v>
      </c>
      <c r="AM14">
        <f>INDEX('Costs - Involuntary'!$B$1:$F$52,MATCH('% of GDP - Involuntary'!AM$11,'Costs - Involuntary'!$B$1:$B$52,0),4)</f>
        <v>219360643836.83722</v>
      </c>
      <c r="AN14">
        <f>INDEX('Costs - Involuntary'!$B$1:$F$52,MATCH('% of GDP - Involuntary'!AN$11,'Costs - Involuntary'!$B$1:$B$52,0),4)</f>
        <v>335681365566.55896</v>
      </c>
      <c r="AO14">
        <f>INDEX('Costs - Involuntary'!$B$1:$F$52,MATCH('% of GDP - Involuntary'!AO$11,'Costs - Involuntary'!$B$1:$B$52,0),4)</f>
        <v>514004442866.38257</v>
      </c>
      <c r="AP14">
        <f>INDEX('Costs - Involuntary'!$B$1:$F$52,MATCH('% of GDP - Involuntary'!AP$11,'Costs - Involuntary'!$B$1:$B$52,0),4)</f>
        <v>787385524374.20508</v>
      </c>
      <c r="AQ14">
        <f>INDEX('Costs - Involuntary'!$B$1:$F$52,MATCH('% of GDP - Involuntary'!AQ$11,'Costs - Involuntary'!$B$1:$B$52,0),4)</f>
        <v>1359629694783.3083</v>
      </c>
      <c r="AR14">
        <f>INDEX('Costs - Involuntary'!$B$1:$F$52,MATCH('% of GDP - Involuntary'!AR$11,'Costs - Involuntary'!$B$1:$B$52,0),4)</f>
        <v>2348410737605.2661</v>
      </c>
      <c r="AS14">
        <f>INDEX('Costs - Involuntary'!$B$1:$F$52,MATCH('% of GDP - Involuntary'!AS$11,'Costs - Involuntary'!$B$1:$B$52,0),4)</f>
        <v>4056941553769.8926</v>
      </c>
      <c r="AT14">
        <f>INDEX('Costs - Involuntary'!$B$1:$F$52,MATCH('% of GDP - Involuntary'!AT$11,'Costs - Involuntary'!$B$1:$B$52,0),4)</f>
        <v>7009157766425.9785</v>
      </c>
      <c r="AU14">
        <f>INDEX('Costs - Involuntary'!$B$1:$F$52,MATCH('% of GDP - Involuntary'!AU$11,'Costs - Involuntary'!$B$1:$B$52,0),4)</f>
        <v>12110393738725.111</v>
      </c>
      <c r="AV14">
        <f>INDEX('Costs - Involuntary'!$B$1:$F$52,MATCH('% of GDP - Involuntary'!AV$11,'Costs - Involuntary'!$B$1:$B$52,0),4)</f>
        <v>20925024596844.535</v>
      </c>
      <c r="AW14">
        <f>INDEX('Costs - Involuntary'!$B$1:$F$52,MATCH('% of GDP - Involuntary'!AW$11,'Costs - Involuntary'!$B$1:$B$52,0),4)</f>
        <v>36156221931417.281</v>
      </c>
      <c r="AX14">
        <f>INDEX('Costs - Involuntary'!$B$1:$F$52,MATCH('% of GDP - Involuntary'!AX$11,'Costs - Involuntary'!$B$1:$B$52,0),4)</f>
        <v>62474956390345.594</v>
      </c>
      <c r="AY14">
        <f>INDEX('Costs - Involuntary'!$B$1:$F$52,MATCH('% of GDP - Involuntary'!AY$11,'Costs - Involuntary'!$B$1:$B$52,0),4)</f>
        <v>107952490417074.19</v>
      </c>
      <c r="AZ14">
        <f>INDEX('Costs - Involuntary'!$B$1:$F$52,MATCH('% of GDP - Involuntary'!AZ$11,'Costs - Involuntary'!$B$1:$B$52,0),4)</f>
        <v>186535689191132.72</v>
      </c>
      <c r="BA14">
        <f>INDEX('Costs - Involuntary'!$B$1:$F$52,MATCH('% of GDP - Involuntary'!BA$11,'Costs - Involuntary'!$B$1:$B$52,0),4)</f>
        <v>359616992182116.19</v>
      </c>
    </row>
    <row r="15" spans="1:53">
      <c r="B15" s="80" t="s">
        <v>145</v>
      </c>
      <c r="C15">
        <f>INDEX('Costs - Involuntary'!$B$1:$F$52,MATCH('% of GDP - Involuntary'!C$11,'Costs - Involuntary'!$B$1:$B$52,0),5)</f>
        <v>622163457.45928478</v>
      </c>
      <c r="D15">
        <f>INDEX('Costs - Involuntary'!$B$1:$F$52,MATCH('% of GDP - Involuntary'!D$11,'Costs - Involuntary'!$B$1:$B$52,0),5)</f>
        <v>726786630.09042013</v>
      </c>
      <c r="E15">
        <f>INDEX('Costs - Involuntary'!$B$1:$F$52,MATCH('% of GDP - Involuntary'!E$11,'Costs - Involuntary'!$B$1:$B$52,0),5)</f>
        <v>752429652.48619771</v>
      </c>
      <c r="F15">
        <f>INDEX('Costs - Involuntary'!$B$1:$F$52,MATCH('% of GDP - Involuntary'!F$11,'Costs - Involuntary'!$B$1:$B$52,0),5)</f>
        <v>765888352.20654345</v>
      </c>
      <c r="G15">
        <f>INDEX('Costs - Involuntary'!$B$1:$F$52,MATCH('% of GDP - Involuntary'!G$11,'Costs - Involuntary'!$B$1:$B$52,0),5)</f>
        <v>779596462.85442054</v>
      </c>
      <c r="H15">
        <f>INDEX('Costs - Involuntary'!$B$1:$F$52,MATCH('% of GDP - Involuntary'!H$11,'Costs - Involuntary'!$B$1:$B$52,0),5)</f>
        <v>793558718.24780035</v>
      </c>
      <c r="I15">
        <f>INDEX('Costs - Involuntary'!$B$1:$F$52,MATCH('% of GDP - Involuntary'!I$11,'Costs - Involuntary'!$B$1:$B$52,0),5)</f>
        <v>807813569.04189622</v>
      </c>
      <c r="J15">
        <f>INDEX('Costs - Involuntary'!$B$1:$F$52,MATCH('% of GDP - Involuntary'!J$11,'Costs - Involuntary'!$B$1:$B$52,0),5)</f>
        <v>822977409.31119061</v>
      </c>
      <c r="K15">
        <f>INDEX('Costs - Involuntary'!$B$1:$F$52,MATCH('% of GDP - Involuntary'!K$11,'Costs - Involuntary'!$B$1:$B$52,0),5)</f>
        <v>838429402.88233197</v>
      </c>
      <c r="L15">
        <f>INDEX('Costs - Involuntary'!$B$1:$F$52,MATCH('% of GDP - Involuntary'!L$11,'Costs - Involuntary'!$B$1:$B$52,0),5)</f>
        <v>854175080.38048184</v>
      </c>
      <c r="M15">
        <f>INDEX('Costs - Involuntary'!$B$1:$F$52,MATCH('% of GDP - Involuntary'!M$11,'Costs - Involuntary'!$B$1:$B$52,0),5)</f>
        <v>888634476.31561625</v>
      </c>
      <c r="N15">
        <f>INDEX('Costs - Involuntary'!$B$1:$F$52,MATCH('% of GDP - Involuntary'!N$11,'Costs - Involuntary'!$B$1:$B$52,0),5)</f>
        <v>927450328.4941051</v>
      </c>
      <c r="O15">
        <f>INDEX('Costs - Involuntary'!$B$1:$F$52,MATCH('% of GDP - Involuntary'!O$11,'Costs - Involuntary'!$B$1:$B$52,0),5)</f>
        <v>971447925.07698977</v>
      </c>
      <c r="P15">
        <f>INDEX('Costs - Involuntary'!$B$1:$F$52,MATCH('% of GDP - Involuntary'!P$11,'Costs - Involuntary'!$B$1:$B$52,0),5)</f>
        <v>1021617129.9300842</v>
      </c>
      <c r="Q15">
        <f>INDEX('Costs - Involuntary'!$B$1:$F$52,MATCH('% of GDP - Involuntary'!Q$11,'Costs - Involuntary'!$B$1:$B$52,0),5)</f>
        <v>1079145370.2409801</v>
      </c>
      <c r="R15">
        <f>INDEX('Costs - Involuntary'!$B$1:$F$52,MATCH('% of GDP - Involuntary'!R$11,'Costs - Involuntary'!$B$1:$B$52,0),5)</f>
        <v>1145457239.8828175</v>
      </c>
      <c r="S15">
        <f>INDEX('Costs - Involuntary'!$B$1:$F$52,MATCH('% of GDP - Involuntary'!S$11,'Costs - Involuntary'!$B$1:$B$52,0),5)</f>
        <v>1222262045.4844975</v>
      </c>
      <c r="T15">
        <f>INDEX('Costs - Involuntary'!$B$1:$F$52,MATCH('% of GDP - Involuntary'!T$11,'Costs - Involuntary'!$B$1:$B$52,0),5)</f>
        <v>1311610888.3425493</v>
      </c>
      <c r="U15">
        <f>INDEX('Costs - Involuntary'!$B$1:$F$52,MATCH('% of GDP - Involuntary'!U$11,'Costs - Involuntary'!$B$1:$B$52,0),5)</f>
        <v>1415965194.8812723</v>
      </c>
      <c r="V15">
        <f>INDEX('Costs - Involuntary'!$B$1:$F$52,MATCH('% of GDP - Involuntary'!V$11,'Costs - Involuntary'!$B$1:$B$52,0),5)</f>
        <v>1538278992.0470862</v>
      </c>
      <c r="W15">
        <f>INDEX('Costs - Involuntary'!$B$1:$F$52,MATCH('% of GDP - Involuntary'!W$11,'Costs - Involuntary'!$B$1:$B$52,0),5)</f>
        <v>1837690239.053267</v>
      </c>
      <c r="X15">
        <f>INDEX('Costs - Involuntary'!$B$1:$F$52,MATCH('% of GDP - Involuntary'!X$11,'Costs - Involuntary'!$B$1:$B$52,0),5)</f>
        <v>2282327007.2813501</v>
      </c>
      <c r="Y15">
        <f>INDEX('Costs - Involuntary'!$B$1:$F$52,MATCH('% of GDP - Involuntary'!Y$11,'Costs - Involuntary'!$B$1:$B$52,0),5)</f>
        <v>2924889605.7556243</v>
      </c>
      <c r="Z15">
        <f>INDEX('Costs - Involuntary'!$B$1:$F$52,MATCH('% of GDP - Involuntary'!Z$11,'Costs - Involuntary'!$B$1:$B$52,0),5)</f>
        <v>3846308350.7058311</v>
      </c>
      <c r="AA15">
        <f>INDEX('Costs - Involuntary'!$B$1:$F$52,MATCH('% of GDP - Involuntary'!AA$11,'Costs - Involuntary'!$B$1:$B$52,0),5)</f>
        <v>5200748161.3669748</v>
      </c>
      <c r="AB15">
        <f>INDEX('Costs - Involuntary'!$B$1:$F$52,MATCH('% of GDP - Involuntary'!AB$11,'Costs - Involuntary'!$B$1:$B$52,0),5)</f>
        <v>7173267434.6576481</v>
      </c>
      <c r="AC15">
        <f>INDEX('Costs - Involuntary'!$B$1:$F$52,MATCH('% of GDP - Involuntary'!AC$11,'Costs - Involuntary'!$B$1:$B$52,0),5)</f>
        <v>10049392263.562256</v>
      </c>
      <c r="AD15">
        <f>INDEX('Costs - Involuntary'!$B$1:$F$52,MATCH('% of GDP - Involuntary'!AD$11,'Costs - Involuntary'!$B$1:$B$52,0),5)</f>
        <v>14246618816.454708</v>
      </c>
      <c r="AE15">
        <f>INDEX('Costs - Involuntary'!$B$1:$F$52,MATCH('% of GDP - Involuntary'!AE$11,'Costs - Involuntary'!$B$1:$B$52,0),5)</f>
        <v>20375412378.705772</v>
      </c>
      <c r="AF15">
        <f>INDEX('Costs - Involuntary'!$B$1:$F$52,MATCH('% of GDP - Involuntary'!AF$11,'Costs - Involuntary'!$B$1:$B$52,0),5)</f>
        <v>29328401881.271301</v>
      </c>
      <c r="AG15">
        <f>INDEX('Costs - Involuntary'!$B$1:$F$52,MATCH('% of GDP - Involuntary'!AG$11,'Costs - Involuntary'!$B$1:$B$52,0),5)</f>
        <v>52932627321.710876</v>
      </c>
      <c r="AH15">
        <f>INDEX('Costs - Involuntary'!$B$1:$F$52,MATCH('% of GDP - Involuntary'!AH$11,'Costs - Involuntary'!$B$1:$B$52,0),5)</f>
        <v>96218526378.764359</v>
      </c>
      <c r="AI15">
        <f>INDEX('Costs - Involuntary'!$B$1:$F$52,MATCH('% of GDP - Involuntary'!AI$11,'Costs - Involuntary'!$B$1:$B$52,0),5)</f>
        <v>175610541854.53802</v>
      </c>
      <c r="AJ15">
        <f>INDEX('Costs - Involuntary'!$B$1:$F$52,MATCH('% of GDP - Involuntary'!AJ$11,'Costs - Involuntary'!$B$1:$B$52,0),5)</f>
        <v>321239772412.56104</v>
      </c>
      <c r="AK15">
        <f>INDEX('Costs - Involuntary'!$B$1:$F$52,MATCH('% of GDP - Involuntary'!AK$11,'Costs - Involuntary'!$B$1:$B$52,0),5)</f>
        <v>588382674468.21814</v>
      </c>
      <c r="AL15">
        <f>INDEX('Costs - Involuntary'!$B$1:$F$52,MATCH('% of GDP - Involuntary'!AL$11,'Costs - Involuntary'!$B$1:$B$52,0),5)</f>
        <v>1078445867148.2308</v>
      </c>
      <c r="AM15">
        <f>INDEX('Costs - Involuntary'!$B$1:$F$52,MATCH('% of GDP - Involuntary'!AM$11,'Costs - Involuntary'!$B$1:$B$52,0),5)</f>
        <v>1977463761032.6255</v>
      </c>
      <c r="AN15">
        <f>INDEX('Costs - Involuntary'!$B$1:$F$52,MATCH('% of GDP - Involuntary'!AN$11,'Costs - Involuntary'!$B$1:$B$52,0),5)</f>
        <v>3626724437221.561</v>
      </c>
      <c r="AO15">
        <f>INDEX('Costs - Involuntary'!$B$1:$F$52,MATCH('% of GDP - Involuntary'!AO$11,'Costs - Involuntary'!$B$1:$B$52,0),5)</f>
        <v>6652336703744.4102</v>
      </c>
      <c r="AP15">
        <f>INDEX('Costs - Involuntary'!$B$1:$F$52,MATCH('% of GDP - Involuntary'!AP$11,'Costs - Involuntary'!$B$1:$B$52,0),5)</f>
        <v>12202928438117.584</v>
      </c>
      <c r="AQ15">
        <f>INDEX('Costs - Involuntary'!$B$1:$F$52,MATCH('% of GDP - Involuntary'!AQ$11,'Costs - Involuntary'!$B$1:$B$52,0),5)</f>
        <v>28886565440631.238</v>
      </c>
      <c r="AR15">
        <f>INDEX('Costs - Involuntary'!$B$1:$F$52,MATCH('% of GDP - Involuntary'!AR$11,'Costs - Involuntary'!$B$1:$B$52,0),5)</f>
        <v>68382259601028.008</v>
      </c>
      <c r="AS15">
        <f>INDEX('Costs - Involuntary'!$B$1:$F$52,MATCH('% of GDP - Involuntary'!AS$11,'Costs - Involuntary'!$B$1:$B$52,0),5)</f>
        <v>161881873884875.97</v>
      </c>
      <c r="AT15">
        <f>INDEX('Costs - Involuntary'!$B$1:$F$52,MATCH('% of GDP - Involuntary'!AT$11,'Costs - Involuntary'!$B$1:$B$52,0),5)</f>
        <v>383227434383631.44</v>
      </c>
      <c r="AU15">
        <f>INDEX('Costs - Involuntary'!$B$1:$F$52,MATCH('% of GDP - Involuntary'!AU$11,'Costs - Involuntary'!$B$1:$B$52,0),5)</f>
        <v>907229123206264</v>
      </c>
      <c r="AV15">
        <f>INDEX('Costs - Involuntary'!$B$1:$F$52,MATCH('% of GDP - Involuntary'!AV$11,'Costs - Involuntary'!$B$1:$B$52,0),5)</f>
        <v>2147725231946929.5</v>
      </c>
      <c r="AW15">
        <f>INDEX('Costs - Involuntary'!$B$1:$F$52,MATCH('% of GDP - Involuntary'!AW$11,'Costs - Involuntary'!$B$1:$B$52,0),5)</f>
        <v>5084421026425543</v>
      </c>
      <c r="AX15">
        <f>INDEX('Costs - Involuntary'!$B$1:$F$52,MATCH('% of GDP - Involuntary'!AX$11,'Costs - Involuntary'!$B$1:$B$52,0),5)</f>
        <v>1.2036638416317232E+16</v>
      </c>
      <c r="AY15">
        <f>INDEX('Costs - Involuntary'!$B$1:$F$52,MATCH('% of GDP - Involuntary'!AY$11,'Costs - Involuntary'!$B$1:$B$52,0),5)</f>
        <v>2.8495073835248704E+16</v>
      </c>
      <c r="AZ15">
        <f>INDEX('Costs - Involuntary'!$B$1:$F$52,MATCH('% of GDP - Involuntary'!AZ$11,'Costs - Involuntary'!$B$1:$B$52,0),5)</f>
        <v>6.7458269428030936E+16</v>
      </c>
      <c r="BA15">
        <f>INDEX('Costs - Involuntary'!$B$1:$F$52,MATCH('% of GDP - Involuntary'!BA$11,'Costs - Involuntary'!$B$1:$B$52,0),5)</f>
        <v>2.1055043078368342E+17</v>
      </c>
    </row>
    <row r="17" spans="2:53">
      <c r="B17" s="4" t="s">
        <v>251</v>
      </c>
      <c r="C17" s="62">
        <v>2020</v>
      </c>
      <c r="D17" s="62">
        <v>2021</v>
      </c>
      <c r="E17" s="62">
        <v>2022</v>
      </c>
      <c r="F17" s="62">
        <v>2023</v>
      </c>
      <c r="G17" s="62">
        <v>2024</v>
      </c>
      <c r="H17" s="62">
        <v>2025</v>
      </c>
      <c r="I17" s="62">
        <v>2026</v>
      </c>
      <c r="J17" s="62">
        <v>2027</v>
      </c>
      <c r="K17" s="62">
        <v>2028</v>
      </c>
      <c r="L17" s="62">
        <v>2029</v>
      </c>
      <c r="M17" s="62">
        <v>2030</v>
      </c>
      <c r="N17" s="62">
        <v>2031</v>
      </c>
      <c r="O17" s="62">
        <v>2032</v>
      </c>
      <c r="P17" s="62">
        <v>2033</v>
      </c>
      <c r="Q17" s="62">
        <v>2034</v>
      </c>
      <c r="R17" s="62">
        <v>2035</v>
      </c>
      <c r="S17" s="62">
        <v>2036</v>
      </c>
      <c r="T17" s="62">
        <v>2037</v>
      </c>
      <c r="U17" s="62">
        <v>2038</v>
      </c>
      <c r="V17" s="62">
        <v>2039</v>
      </c>
      <c r="W17" s="62">
        <v>2040</v>
      </c>
      <c r="X17" s="62">
        <v>2041</v>
      </c>
      <c r="Y17" s="62">
        <v>2042</v>
      </c>
      <c r="Z17" s="62">
        <v>2043</v>
      </c>
      <c r="AA17" s="62">
        <v>2044</v>
      </c>
      <c r="AB17" s="62">
        <v>2045</v>
      </c>
      <c r="AC17" s="62">
        <v>2046</v>
      </c>
      <c r="AD17" s="62">
        <v>2047</v>
      </c>
      <c r="AE17" s="62">
        <v>2048</v>
      </c>
      <c r="AF17" s="62">
        <v>2049</v>
      </c>
      <c r="AG17" s="62">
        <v>2050</v>
      </c>
      <c r="AH17" s="62">
        <v>2051</v>
      </c>
      <c r="AI17" s="62">
        <v>2052</v>
      </c>
      <c r="AJ17" s="62">
        <v>2053</v>
      </c>
      <c r="AK17" s="62">
        <v>2054</v>
      </c>
      <c r="AL17" s="62">
        <v>2055</v>
      </c>
      <c r="AM17" s="62">
        <v>2056</v>
      </c>
      <c r="AN17" s="62">
        <v>2057</v>
      </c>
      <c r="AO17" s="62">
        <v>2058</v>
      </c>
      <c r="AP17" s="62">
        <v>2059</v>
      </c>
      <c r="AQ17" s="62">
        <v>2060</v>
      </c>
      <c r="AR17" s="62">
        <v>2061</v>
      </c>
      <c r="AS17" s="62">
        <v>2062</v>
      </c>
      <c r="AT17" s="62">
        <v>2063</v>
      </c>
      <c r="AU17" s="62">
        <v>2064</v>
      </c>
      <c r="AV17" s="62">
        <v>2065</v>
      </c>
      <c r="AW17" s="62">
        <v>2066</v>
      </c>
      <c r="AX17" s="62">
        <v>2067</v>
      </c>
      <c r="AY17" s="62">
        <v>2068</v>
      </c>
      <c r="AZ17" s="62">
        <v>2069</v>
      </c>
      <c r="BA17" s="62">
        <v>2070</v>
      </c>
    </row>
    <row r="18" spans="2:53">
      <c r="B18" s="80" t="s">
        <v>142</v>
      </c>
      <c r="C18" s="40">
        <f>C12/C$8</f>
        <v>4.7971685243268904E-4</v>
      </c>
      <c r="D18" s="40">
        <f t="shared" ref="D18:BA21" si="0">D12/D$8</f>
        <v>5.3966310289113139E-4</v>
      </c>
      <c r="E18" s="40">
        <f t="shared" si="0"/>
        <v>5.4774891653521949E-4</v>
      </c>
      <c r="F18" s="40">
        <f t="shared" si="0"/>
        <v>5.4661421030264678E-4</v>
      </c>
      <c r="G18" s="40">
        <f t="shared" si="0"/>
        <v>5.4548792488550129E-4</v>
      </c>
      <c r="H18" s="40">
        <f t="shared" si="0"/>
        <v>5.4436999179823117E-4</v>
      </c>
      <c r="I18" s="40">
        <f t="shared" si="0"/>
        <v>5.4328295750774764E-4</v>
      </c>
      <c r="J18" s="40">
        <f t="shared" si="0"/>
        <v>5.4262859992941026E-4</v>
      </c>
      <c r="K18" s="40">
        <f t="shared" si="0"/>
        <v>5.419772967609573E-4</v>
      </c>
      <c r="L18" s="40">
        <f t="shared" si="0"/>
        <v>5.4132903249263858E-4</v>
      </c>
      <c r="M18" s="40">
        <f t="shared" si="0"/>
        <v>5.477032124003244E-4</v>
      </c>
      <c r="N18" s="40">
        <f t="shared" si="0"/>
        <v>5.54837896984988E-4</v>
      </c>
      <c r="O18" s="40">
        <f t="shared" si="0"/>
        <v>5.6281522416450633E-4</v>
      </c>
      <c r="P18" s="40">
        <f t="shared" si="0"/>
        <v>5.7172624156147074E-4</v>
      </c>
      <c r="Q18" s="40">
        <f t="shared" si="0"/>
        <v>5.8167187297150571E-4</v>
      </c>
      <c r="R18" s="40">
        <f t="shared" si="0"/>
        <v>5.9276398968923004E-4</v>
      </c>
      <c r="S18" s="40">
        <f t="shared" si="0"/>
        <v>6.0512659807054534E-4</v>
      </c>
      <c r="T18" s="40">
        <f t="shared" si="0"/>
        <v>6.1889715594491213E-4</v>
      </c>
      <c r="U18" s="40">
        <f t="shared" si="0"/>
        <v>6.3422803186031975E-4</v>
      </c>
      <c r="V18" s="40">
        <f t="shared" si="0"/>
        <v>6.5128812266130199E-4</v>
      </c>
      <c r="W18" s="40">
        <f t="shared" si="0"/>
        <v>6.7988803425563936E-4</v>
      </c>
      <c r="X18" s="40">
        <f t="shared" si="0"/>
        <v>7.200717613103176E-4</v>
      </c>
      <c r="Y18" s="40">
        <f t="shared" si="0"/>
        <v>7.6799662405673528E-4</v>
      </c>
      <c r="Z18" s="40">
        <f t="shared" si="0"/>
        <v>8.201340340147032E-4</v>
      </c>
      <c r="AA18" s="40">
        <f t="shared" si="0"/>
        <v>8.882339648175699E-4</v>
      </c>
      <c r="AB18" s="40">
        <f t="shared" si="0"/>
        <v>9.6937257381282389E-4</v>
      </c>
      <c r="AC18" s="40">
        <f t="shared" si="0"/>
        <v>1.0660249922574121E-3</v>
      </c>
      <c r="AD18" s="40">
        <f t="shared" si="0"/>
        <v>1.181136340777643E-3</v>
      </c>
      <c r="AE18" s="40">
        <f t="shared" si="0"/>
        <v>1.3182109793998709E-3</v>
      </c>
      <c r="AF18" s="40">
        <f t="shared" si="0"/>
        <v>1.4814187072308346E-3</v>
      </c>
      <c r="AG18" s="40">
        <f t="shared" si="0"/>
        <v>1.7215066337035799E-3</v>
      </c>
      <c r="AH18" s="40">
        <f t="shared" si="0"/>
        <v>2.0180207917542548E-3</v>
      </c>
      <c r="AI18" s="40">
        <f t="shared" si="0"/>
        <v>2.3841919621163756E-3</v>
      </c>
      <c r="AJ18" s="40">
        <f t="shared" si="0"/>
        <v>2.8363535817918163E-3</v>
      </c>
      <c r="AK18" s="40">
        <f t="shared" si="0"/>
        <v>3.3946693635919607E-3</v>
      </c>
      <c r="AL18" s="40">
        <f t="shared" si="0"/>
        <v>4.0840315621820684E-3</v>
      </c>
      <c r="AM18" s="40">
        <f t="shared" si="0"/>
        <v>4.9351699098645323E-3</v>
      </c>
      <c r="AN18" s="40">
        <f t="shared" si="0"/>
        <v>5.9860206327988609E-3</v>
      </c>
      <c r="AO18" s="40">
        <f t="shared" si="0"/>
        <v>7.2834165477552691E-3</v>
      </c>
      <c r="AP18" s="40">
        <f t="shared" si="0"/>
        <v>8.8851735473480329E-3</v>
      </c>
      <c r="AQ18" s="40">
        <f t="shared" si="0"/>
        <v>1.0962838975793735E-2</v>
      </c>
      <c r="AR18" s="40">
        <f t="shared" si="0"/>
        <v>1.3552522669922372E-2</v>
      </c>
      <c r="AS18" s="40">
        <f t="shared" si="0"/>
        <v>1.678037918581856E-2</v>
      </c>
      <c r="AT18" s="40">
        <f t="shared" si="0"/>
        <v>2.0803647536150875E-2</v>
      </c>
      <c r="AU18" s="40">
        <f t="shared" si="0"/>
        <v>2.5818310749787108E-2</v>
      </c>
      <c r="AV18" s="40">
        <f t="shared" si="0"/>
        <v>3.2068642918741321E-2</v>
      </c>
      <c r="AW18" s="40">
        <f t="shared" si="0"/>
        <v>3.9859108872275888E-2</v>
      </c>
      <c r="AX18" s="40">
        <f t="shared" si="0"/>
        <v>4.9569196248894595E-2</v>
      </c>
      <c r="AY18" s="40">
        <f t="shared" si="0"/>
        <v>6.1671902619167662E-2</v>
      </c>
      <c r="AZ18" s="40">
        <f t="shared" si="0"/>
        <v>7.6756778408760135E-2</v>
      </c>
      <c r="BA18" s="40">
        <f t="shared" si="0"/>
        <v>9.4631813987309424E-2</v>
      </c>
    </row>
    <row r="19" spans="2:53">
      <c r="B19" s="80" t="s">
        <v>143</v>
      </c>
      <c r="C19" s="40">
        <f t="shared" ref="C19:R21" si="1">C13/C$8</f>
        <v>4.7971685243268904E-4</v>
      </c>
      <c r="D19" s="40">
        <f t="shared" si="1"/>
        <v>5.3966310289113139E-4</v>
      </c>
      <c r="E19" s="40">
        <f t="shared" si="1"/>
        <v>5.4774891653521949E-4</v>
      </c>
      <c r="F19" s="40">
        <f t="shared" si="1"/>
        <v>5.4661421030264678E-4</v>
      </c>
      <c r="G19" s="40">
        <f t="shared" si="1"/>
        <v>5.4548792488550129E-4</v>
      </c>
      <c r="H19" s="40">
        <f t="shared" si="1"/>
        <v>5.4436999179823117E-4</v>
      </c>
      <c r="I19" s="40">
        <f t="shared" si="1"/>
        <v>5.4328295750774764E-4</v>
      </c>
      <c r="J19" s="40">
        <f t="shared" si="1"/>
        <v>5.4262859992941026E-4</v>
      </c>
      <c r="K19" s="40">
        <f t="shared" si="1"/>
        <v>5.419772967609573E-4</v>
      </c>
      <c r="L19" s="40">
        <f t="shared" si="1"/>
        <v>5.4132903249263858E-4</v>
      </c>
      <c r="M19" s="40">
        <f t="shared" si="1"/>
        <v>5.4864171346000158E-4</v>
      </c>
      <c r="N19" s="40">
        <f t="shared" si="1"/>
        <v>5.5693199006850882E-4</v>
      </c>
      <c r="O19" s="40">
        <f t="shared" si="1"/>
        <v>5.6631972041114439E-4</v>
      </c>
      <c r="P19" s="40">
        <f t="shared" si="1"/>
        <v>5.7693950686678493E-4</v>
      </c>
      <c r="Q19" s="40">
        <f t="shared" si="1"/>
        <v>5.8894250992415885E-4</v>
      </c>
      <c r="R19" s="40">
        <f t="shared" si="1"/>
        <v>6.0249848517669421E-4</v>
      </c>
      <c r="S19" s="40">
        <f t="shared" si="0"/>
        <v>6.1779807095108639E-4</v>
      </c>
      <c r="T19" s="40">
        <f t="shared" si="0"/>
        <v>6.3505535741239941E-4</v>
      </c>
      <c r="U19" s="40">
        <f t="shared" si="0"/>
        <v>6.5451077178456591E-4</v>
      </c>
      <c r="V19" s="40">
        <f t="shared" si="0"/>
        <v>6.7643431858844421E-4</v>
      </c>
      <c r="W19" s="40">
        <f t="shared" si="0"/>
        <v>7.2172395847796601E-4</v>
      </c>
      <c r="X19" s="40">
        <f t="shared" si="0"/>
        <v>7.8471835702548015E-4</v>
      </c>
      <c r="Y19" s="40">
        <f t="shared" si="0"/>
        <v>8.6346853786568899E-4</v>
      </c>
      <c r="Z19" s="40">
        <f t="shared" si="0"/>
        <v>9.5688046770928874E-4</v>
      </c>
      <c r="AA19" s="40">
        <f t="shared" si="0"/>
        <v>1.0798271539131301E-3</v>
      </c>
      <c r="AB19" s="40">
        <f t="shared" si="0"/>
        <v>1.2333830611693831E-3</v>
      </c>
      <c r="AC19" s="40">
        <f t="shared" si="0"/>
        <v>1.4251330631892029E-3</v>
      </c>
      <c r="AD19" s="40">
        <f t="shared" si="0"/>
        <v>1.6645418049283122E-3</v>
      </c>
      <c r="AE19" s="40">
        <f t="shared" si="0"/>
        <v>1.9634195916808589E-3</v>
      </c>
      <c r="AF19" s="40">
        <f t="shared" si="0"/>
        <v>2.3365037513844856E-3</v>
      </c>
      <c r="AG19" s="40">
        <f t="shared" si="0"/>
        <v>3.0113644804868134E-3</v>
      </c>
      <c r="AH19" s="40">
        <f t="shared" si="0"/>
        <v>3.928700365473884E-3</v>
      </c>
      <c r="AI19" s="40">
        <f t="shared" si="0"/>
        <v>5.1755618365730725E-3</v>
      </c>
      <c r="AJ19" s="40">
        <f t="shared" si="0"/>
        <v>6.8702523148725138E-3</v>
      </c>
      <c r="AK19" s="40">
        <f t="shared" si="0"/>
        <v>9.1735490247875362E-3</v>
      </c>
      <c r="AL19" s="40">
        <f t="shared" si="0"/>
        <v>1.2303952543565113E-2</v>
      </c>
      <c r="AM19" s="40">
        <f t="shared" si="0"/>
        <v>1.6558411610400857E-2</v>
      </c>
      <c r="AN19" s="40">
        <f t="shared" si="0"/>
        <v>2.2340489107010589E-2</v>
      </c>
      <c r="AO19" s="40">
        <f t="shared" si="0"/>
        <v>3.019864100782035E-2</v>
      </c>
      <c r="AP19" s="40">
        <f t="shared" si="0"/>
        <v>4.0878239448495703E-2</v>
      </c>
      <c r="AQ19" s="40">
        <f t="shared" si="0"/>
        <v>5.8680607695283916E-2</v>
      </c>
      <c r="AR19" s="40">
        <f t="shared" si="0"/>
        <v>8.4322731005409088E-2</v>
      </c>
      <c r="AS19" s="40">
        <f t="shared" si="0"/>
        <v>0.12125702543405092</v>
      </c>
      <c r="AT19" s="40">
        <f t="shared" si="0"/>
        <v>0.17445628904706958</v>
      </c>
      <c r="AU19" s="40">
        <f t="shared" si="0"/>
        <v>0.25108326423296995</v>
      </c>
      <c r="AV19" s="40">
        <f t="shared" si="0"/>
        <v>0.36145507492681023</v>
      </c>
      <c r="AW19" s="40">
        <f t="shared" si="0"/>
        <v>0.52043240402639301</v>
      </c>
      <c r="AX19" s="40">
        <f t="shared" si="0"/>
        <v>0.74942047108362675</v>
      </c>
      <c r="AY19" s="40">
        <f t="shared" si="0"/>
        <v>1.0792512551592439</v>
      </c>
      <c r="AZ19" s="40">
        <f t="shared" si="0"/>
        <v>1.5543350770407049</v>
      </c>
      <c r="BA19" s="40">
        <f t="shared" si="0"/>
        <v>2.3001508412429565</v>
      </c>
    </row>
    <row r="20" spans="2:53">
      <c r="B20" s="80" t="s">
        <v>144</v>
      </c>
      <c r="C20" s="40">
        <f t="shared" si="1"/>
        <v>4.7971685243268904E-4</v>
      </c>
      <c r="D20" s="40">
        <f t="shared" si="0"/>
        <v>5.3966310289113139E-4</v>
      </c>
      <c r="E20" s="40">
        <f t="shared" si="0"/>
        <v>5.4774891653521949E-4</v>
      </c>
      <c r="F20" s="40">
        <f t="shared" si="0"/>
        <v>5.4661421030264678E-4</v>
      </c>
      <c r="G20" s="40">
        <f t="shared" si="0"/>
        <v>5.4548792488550129E-4</v>
      </c>
      <c r="H20" s="40">
        <f t="shared" si="0"/>
        <v>5.4436999179823117E-4</v>
      </c>
      <c r="I20" s="40">
        <f t="shared" si="0"/>
        <v>5.4328295750774764E-4</v>
      </c>
      <c r="J20" s="40">
        <f t="shared" si="0"/>
        <v>5.4262859992941026E-4</v>
      </c>
      <c r="K20" s="40">
        <f t="shared" si="0"/>
        <v>5.419772967609573E-4</v>
      </c>
      <c r="L20" s="40">
        <f t="shared" si="0"/>
        <v>5.4132903249263858E-4</v>
      </c>
      <c r="M20" s="40">
        <f t="shared" si="0"/>
        <v>5.5078105756513102E-4</v>
      </c>
      <c r="N20" s="40">
        <f t="shared" si="0"/>
        <v>5.6180765022743732E-4</v>
      </c>
      <c r="O20" s="40">
        <f t="shared" si="0"/>
        <v>5.7465421224460423E-4</v>
      </c>
      <c r="P20" s="40">
        <f t="shared" si="0"/>
        <v>5.8960447037708513E-4</v>
      </c>
      <c r="Q20" s="40">
        <f t="shared" si="0"/>
        <v>6.0698646198157529E-4</v>
      </c>
      <c r="R20" s="40">
        <f t="shared" si="0"/>
        <v>6.2717945554594239E-4</v>
      </c>
      <c r="S20" s="40">
        <f t="shared" si="0"/>
        <v>6.5062195220744851E-4</v>
      </c>
      <c r="T20" s="40">
        <f t="shared" si="0"/>
        <v>6.7782093712056939E-4</v>
      </c>
      <c r="U20" s="40">
        <f t="shared" si="0"/>
        <v>7.0936257592287358E-4</v>
      </c>
      <c r="V20" s="40">
        <f t="shared" si="0"/>
        <v>7.4592458205166145E-4</v>
      </c>
      <c r="W20" s="40">
        <f t="shared" si="0"/>
        <v>8.303432927875841E-4</v>
      </c>
      <c r="X20" s="40">
        <f t="shared" si="0"/>
        <v>9.4933669515085773E-4</v>
      </c>
      <c r="Y20" s="40">
        <f t="shared" si="0"/>
        <v>1.1074852849943205E-3</v>
      </c>
      <c r="Z20" s="40">
        <f t="shared" si="0"/>
        <v>1.3126117912762921E-3</v>
      </c>
      <c r="AA20" s="40">
        <f t="shared" si="0"/>
        <v>1.5917367849313923E-3</v>
      </c>
      <c r="AB20" s="40">
        <f t="shared" si="0"/>
        <v>1.962448143119337E-3</v>
      </c>
      <c r="AC20" s="40">
        <f t="shared" si="0"/>
        <v>2.4547358529963558E-3</v>
      </c>
      <c r="AD20" s="40">
        <f t="shared" si="0"/>
        <v>3.1084107494011005E-3</v>
      </c>
      <c r="AE20" s="40">
        <f t="shared" si="0"/>
        <v>3.97632066067351E-3</v>
      </c>
      <c r="AF20" s="40">
        <f t="shared" si="0"/>
        <v>5.1286198165908774E-3</v>
      </c>
      <c r="AG20" s="40">
        <f t="shared" si="0"/>
        <v>7.4790386591759095E-3</v>
      </c>
      <c r="AH20" s="40">
        <f t="shared" si="0"/>
        <v>1.1012110040590654E-2</v>
      </c>
      <c r="AI20" s="40">
        <f t="shared" si="0"/>
        <v>1.6322774726291088E-2</v>
      </c>
      <c r="AJ20" s="40">
        <f t="shared" si="0"/>
        <v>2.4305268153290458E-2</v>
      </c>
      <c r="AK20" s="40">
        <f t="shared" si="0"/>
        <v>3.6303688150126072E-2</v>
      </c>
      <c r="AL20" s="40">
        <f t="shared" si="0"/>
        <v>5.4338310852632521E-2</v>
      </c>
      <c r="AM20" s="40">
        <f t="shared" si="0"/>
        <v>8.1445763164429641E-2</v>
      </c>
      <c r="AN20" s="40">
        <f t="shared" si="0"/>
        <v>0.12219033245822229</v>
      </c>
      <c r="AO20" s="40">
        <f t="shared" si="0"/>
        <v>0.18343251234764851</v>
      </c>
      <c r="AP20" s="40">
        <f t="shared" si="0"/>
        <v>0.27548420024385639</v>
      </c>
      <c r="AQ20" s="40">
        <f t="shared" si="0"/>
        <v>0.46636906908687714</v>
      </c>
      <c r="AR20" s="40">
        <f t="shared" si="0"/>
        <v>0.78973790547731859</v>
      </c>
      <c r="AS20" s="40">
        <f t="shared" si="0"/>
        <v>1.3375422382187376</v>
      </c>
      <c r="AT20" s="40">
        <f t="shared" si="0"/>
        <v>2.2655539996920946</v>
      </c>
      <c r="AU20" s="40">
        <f t="shared" si="0"/>
        <v>3.8376615792832562</v>
      </c>
      <c r="AV20" s="40">
        <f t="shared" si="0"/>
        <v>6.5009109379118639</v>
      </c>
      <c r="AW20" s="40">
        <f t="shared" si="0"/>
        <v>11.01263158966489</v>
      </c>
      <c r="AX20" s="40">
        <f t="shared" si="0"/>
        <v>18.655799140357839</v>
      </c>
      <c r="AY20" s="40">
        <f t="shared" si="0"/>
        <v>31.603878943283416</v>
      </c>
      <c r="AZ20" s="40">
        <f t="shared" si="0"/>
        <v>53.538905438339988</v>
      </c>
      <c r="BA20" s="40">
        <f t="shared" si="0"/>
        <v>101.19232737580525</v>
      </c>
    </row>
    <row r="21" spans="2:53">
      <c r="B21" s="80" t="s">
        <v>145</v>
      </c>
      <c r="C21" s="40">
        <f t="shared" si="1"/>
        <v>4.7971685243268904E-4</v>
      </c>
      <c r="D21" s="40">
        <f t="shared" si="0"/>
        <v>5.3966310289113139E-4</v>
      </c>
      <c r="E21" s="40">
        <f t="shared" si="0"/>
        <v>5.4774891653521949E-4</v>
      </c>
      <c r="F21" s="40">
        <f t="shared" si="0"/>
        <v>5.4661421030264678E-4</v>
      </c>
      <c r="G21" s="40">
        <f t="shared" si="0"/>
        <v>5.4548792488550129E-4</v>
      </c>
      <c r="H21" s="40">
        <f t="shared" si="0"/>
        <v>5.4436999179823117E-4</v>
      </c>
      <c r="I21" s="40">
        <f t="shared" si="0"/>
        <v>5.4328295750774764E-4</v>
      </c>
      <c r="J21" s="40">
        <f t="shared" si="0"/>
        <v>5.4262859992941026E-4</v>
      </c>
      <c r="K21" s="40">
        <f t="shared" si="0"/>
        <v>5.419772967609573E-4</v>
      </c>
      <c r="L21" s="40">
        <f t="shared" si="0"/>
        <v>5.4132903249263858E-4</v>
      </c>
      <c r="M21" s="40">
        <f t="shared" si="0"/>
        <v>5.521249962391878E-4</v>
      </c>
      <c r="N21" s="40">
        <f t="shared" si="0"/>
        <v>5.6494313861276616E-4</v>
      </c>
      <c r="O21" s="40">
        <f t="shared" si="0"/>
        <v>5.8014083038941287E-4</v>
      </c>
      <c r="P21" s="40">
        <f t="shared" si="0"/>
        <v>5.9813869908563282E-4</v>
      </c>
      <c r="Q21" s="40">
        <f t="shared" si="0"/>
        <v>6.1943182631614879E-4</v>
      </c>
      <c r="R21" s="40">
        <f t="shared" si="0"/>
        <v>6.4460292742291763E-4</v>
      </c>
      <c r="S21" s="40">
        <f t="shared" si="0"/>
        <v>6.7433786432729236E-4</v>
      </c>
      <c r="T21" s="40">
        <f t="shared" si="0"/>
        <v>7.0944390469671438E-4</v>
      </c>
      <c r="U21" s="40">
        <f t="shared" si="0"/>
        <v>7.5087121366013783E-4</v>
      </c>
      <c r="V21" s="40">
        <f t="shared" si="0"/>
        <v>7.9973815040101242E-4</v>
      </c>
      <c r="W21" s="40">
        <f t="shared" si="0"/>
        <v>9.3666618471010177E-4</v>
      </c>
      <c r="X21" s="40">
        <f t="shared" si="0"/>
        <v>1.1404867150891535E-3</v>
      </c>
      <c r="Y21" s="40">
        <f t="shared" si="0"/>
        <v>1.4329190905771135E-3</v>
      </c>
      <c r="Z21" s="40">
        <f t="shared" si="0"/>
        <v>1.8473794814264195E-3</v>
      </c>
      <c r="AA21" s="40">
        <f t="shared" si="0"/>
        <v>2.4489373240321184E-3</v>
      </c>
      <c r="AB21" s="40">
        <f t="shared" si="0"/>
        <v>3.3115300237540161E-3</v>
      </c>
      <c r="AC21" s="40">
        <f t="shared" si="0"/>
        <v>4.5483230270474935E-3</v>
      </c>
      <c r="AD21" s="40">
        <f t="shared" si="0"/>
        <v>6.3215435654535093E-3</v>
      </c>
      <c r="AE21" s="40">
        <f t="shared" si="0"/>
        <v>8.8637513853326161E-3</v>
      </c>
      <c r="AF21" s="40">
        <f t="shared" si="0"/>
        <v>1.2508331599746026E-2</v>
      </c>
      <c r="AG21" s="40">
        <f t="shared" si="0"/>
        <v>2.2132693323134535E-2</v>
      </c>
      <c r="AH21" s="40">
        <f t="shared" si="0"/>
        <v>3.9442946000648023E-2</v>
      </c>
      <c r="AI21" s="40">
        <f t="shared" si="0"/>
        <v>7.0576652390068717E-2</v>
      </c>
      <c r="AJ21" s="40">
        <f t="shared" si="0"/>
        <v>0.12657257333722113</v>
      </c>
      <c r="AK21" s="40">
        <f t="shared" si="0"/>
        <v>0.22728459686893604</v>
      </c>
      <c r="AL21" s="40">
        <f t="shared" si="0"/>
        <v>0.40842122838443234</v>
      </c>
      <c r="AM21" s="40">
        <f t="shared" si="0"/>
        <v>0.73420665772252525</v>
      </c>
      <c r="AN21" s="40">
        <f t="shared" si="0"/>
        <v>1.320152710802154</v>
      </c>
      <c r="AO21" s="40">
        <f t="shared" si="0"/>
        <v>2.3740161227896661</v>
      </c>
      <c r="AP21" s="40">
        <f t="shared" si="0"/>
        <v>4.2694637853288482</v>
      </c>
      <c r="AQ21" s="40">
        <f t="shared" si="0"/>
        <v>9.9084336605427143</v>
      </c>
      <c r="AR21" s="40">
        <f t="shared" si="0"/>
        <v>22.996003895039003</v>
      </c>
      <c r="AS21" s="40">
        <f t="shared" si="0"/>
        <v>53.371201200031273</v>
      </c>
      <c r="AT21" s="40">
        <f t="shared" si="0"/>
        <v>123.86972524978405</v>
      </c>
      <c r="AU21" s="40">
        <f t="shared" si="0"/>
        <v>287.49175500399832</v>
      </c>
      <c r="AV21" s="40">
        <f t="shared" si="0"/>
        <v>667.24750488936411</v>
      </c>
      <c r="AW21" s="40">
        <f t="shared" si="0"/>
        <v>1548.6367938823928</v>
      </c>
      <c r="AX21" s="40">
        <f t="shared" si="0"/>
        <v>3594.28996183549</v>
      </c>
      <c r="AY21" s="40">
        <f t="shared" si="0"/>
        <v>8342.1406999489427</v>
      </c>
      <c r="AZ21" s="40">
        <f t="shared" si="0"/>
        <v>19361.667054719815</v>
      </c>
      <c r="BA21" s="40">
        <f t="shared" si="0"/>
        <v>59246.611211823794</v>
      </c>
    </row>
  </sheetData>
  <conditionalFormatting sqref="B1:C1">
    <cfRule type="expression" dxfId="6" priority="1">
      <formula>MOD(ROW(),3)=2</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6C79D-1981-45B8-B7EC-9842363FBBA5}">
  <dimension ref="A1:S33"/>
  <sheetViews>
    <sheetView topLeftCell="B1" workbookViewId="0">
      <selection activeCell="L14" sqref="L14"/>
    </sheetView>
  </sheetViews>
  <sheetFormatPr defaultRowHeight="14.45"/>
  <cols>
    <col min="2" max="2" width="34.7109375" customWidth="1"/>
    <col min="3" max="3" width="25" customWidth="1"/>
    <col min="4" max="4" width="35.5703125" customWidth="1"/>
    <col min="5" max="5" width="36.42578125" customWidth="1"/>
    <col min="7" max="7" width="39.42578125" customWidth="1"/>
    <col min="8" max="8" width="27.5703125" customWidth="1"/>
    <col min="9" max="9" width="27" customWidth="1"/>
    <col min="10" max="10" width="21.7109375" customWidth="1"/>
    <col min="11" max="11" width="25.7109375" customWidth="1"/>
    <col min="14" max="14" width="13" bestFit="1" customWidth="1"/>
    <col min="15" max="15" width="33.42578125" customWidth="1"/>
    <col min="16" max="16" width="34.28515625" customWidth="1"/>
    <col min="17" max="17" width="33" customWidth="1"/>
    <col min="18" max="18" width="30.85546875" customWidth="1"/>
    <col min="19" max="19" width="35.42578125" customWidth="1"/>
  </cols>
  <sheetData>
    <row r="1" spans="1:19" ht="15">
      <c r="A1" s="194"/>
      <c r="B1" s="199" t="s">
        <v>252</v>
      </c>
      <c r="C1" s="199"/>
      <c r="D1" s="199"/>
      <c r="E1" s="199"/>
      <c r="F1" s="187"/>
      <c r="G1" s="199" t="s">
        <v>253</v>
      </c>
      <c r="H1" s="199"/>
      <c r="I1" s="199"/>
      <c r="J1" s="199"/>
      <c r="K1" s="80"/>
    </row>
    <row r="2" spans="1:19" ht="15">
      <c r="A2" s="194" t="s">
        <v>254</v>
      </c>
      <c r="B2" s="194" t="s">
        <v>255</v>
      </c>
      <c r="C2" s="194" t="s">
        <v>256</v>
      </c>
      <c r="D2" s="194" t="s">
        <v>257</v>
      </c>
      <c r="E2" s="194" t="s">
        <v>258</v>
      </c>
      <c r="F2" s="187"/>
      <c r="G2" s="194" t="s">
        <v>259</v>
      </c>
      <c r="H2" s="194" t="s">
        <v>260</v>
      </c>
      <c r="I2" s="194" t="s">
        <v>261</v>
      </c>
      <c r="J2" s="194" t="s">
        <v>262</v>
      </c>
      <c r="K2" s="194" t="s">
        <v>263</v>
      </c>
      <c r="O2" s="80" t="s">
        <v>264</v>
      </c>
      <c r="P2" s="194" t="s">
        <v>255</v>
      </c>
      <c r="Q2" s="194" t="s">
        <v>256</v>
      </c>
      <c r="R2" s="194" t="s">
        <v>257</v>
      </c>
      <c r="S2" s="194" t="s">
        <v>258</v>
      </c>
    </row>
    <row r="3" spans="1:19" ht="15">
      <c r="A3" s="187">
        <v>2020</v>
      </c>
      <c r="B3" s="188">
        <v>4.797E-4</v>
      </c>
      <c r="C3" s="188">
        <v>4.797E-4</v>
      </c>
      <c r="D3" s="188">
        <v>4.797E-4</v>
      </c>
      <c r="E3" s="188">
        <v>4.797E-4</v>
      </c>
      <c r="F3" s="188"/>
      <c r="G3" s="188">
        <v>0</v>
      </c>
      <c r="H3" s="188">
        <v>0</v>
      </c>
      <c r="I3" s="188">
        <v>0</v>
      </c>
      <c r="J3" s="188">
        <v>0</v>
      </c>
      <c r="K3" s="188">
        <v>0</v>
      </c>
      <c r="N3" s="195">
        <v>2020</v>
      </c>
      <c r="O3" s="189">
        <f>G3</f>
        <v>0</v>
      </c>
      <c r="P3" s="189">
        <f>B3</f>
        <v>4.797E-4</v>
      </c>
      <c r="Q3" s="189">
        <f>C3</f>
        <v>4.797E-4</v>
      </c>
      <c r="R3" s="189">
        <f>D3</f>
        <v>4.797E-4</v>
      </c>
      <c r="S3" s="189">
        <f>E3</f>
        <v>4.797E-4</v>
      </c>
    </row>
    <row r="4" spans="1:19" ht="15">
      <c r="A4" s="187">
        <v>2021</v>
      </c>
      <c r="B4" s="188">
        <v>5.3970000000000005E-4</v>
      </c>
      <c r="C4" s="188">
        <v>5.3970000000000005E-4</v>
      </c>
      <c r="D4" s="188">
        <v>5.3970000000000005E-4</v>
      </c>
      <c r="E4" s="188">
        <v>5.3970000000000005E-4</v>
      </c>
      <c r="F4" s="188"/>
      <c r="G4" s="188">
        <v>0</v>
      </c>
      <c r="H4" s="188">
        <v>0</v>
      </c>
      <c r="I4" s="188">
        <v>0</v>
      </c>
      <c r="J4" s="188">
        <v>0</v>
      </c>
      <c r="K4" s="188">
        <v>0</v>
      </c>
      <c r="N4" s="195">
        <v>2025</v>
      </c>
      <c r="O4" s="189">
        <f>G8</f>
        <v>4.749E-4</v>
      </c>
      <c r="P4" s="189">
        <f>B8</f>
        <v>5.4440000000000001E-4</v>
      </c>
      <c r="Q4" s="189">
        <f>C8</f>
        <v>5.4440000000000001E-4</v>
      </c>
      <c r="R4" s="189">
        <f>D8</f>
        <v>5.4440000000000001E-4</v>
      </c>
      <c r="S4" s="189">
        <f>E8</f>
        <v>5.4440000000000001E-4</v>
      </c>
    </row>
    <row r="5" spans="1:19" ht="15">
      <c r="A5" s="187">
        <v>2022</v>
      </c>
      <c r="B5" s="188">
        <v>5.4770000000000003E-4</v>
      </c>
      <c r="C5" s="188">
        <v>5.4770000000000003E-4</v>
      </c>
      <c r="D5" s="188">
        <v>5.4770000000000003E-4</v>
      </c>
      <c r="E5" s="188">
        <v>5.4770000000000003E-4</v>
      </c>
      <c r="F5" s="188"/>
      <c r="G5" s="188">
        <v>4.8139999999999999E-4</v>
      </c>
      <c r="H5" s="188">
        <v>4.8139999999999999E-4</v>
      </c>
      <c r="I5" s="188">
        <v>4.8139999999999999E-4</v>
      </c>
      <c r="J5" s="188">
        <v>4.8139999999999999E-4</v>
      </c>
      <c r="K5" s="188">
        <v>4.8139999999999999E-4</v>
      </c>
      <c r="N5" s="195">
        <v>2050</v>
      </c>
      <c r="O5" s="189">
        <f>G33</f>
        <v>1.7919999999999999E-4</v>
      </c>
      <c r="P5" s="189">
        <f>B33</f>
        <v>1.7214999999999999E-3</v>
      </c>
      <c r="Q5" s="189">
        <f>C33</f>
        <v>3.0114E-3</v>
      </c>
      <c r="R5" s="189">
        <f>D33</f>
        <v>7.4790000000000004E-3</v>
      </c>
      <c r="S5" s="189">
        <f>E33</f>
        <v>2.2132700000000002E-2</v>
      </c>
    </row>
    <row r="6" spans="1:19">
      <c r="A6" s="187">
        <v>2023</v>
      </c>
      <c r="B6" s="188">
        <v>5.4659999999999995E-4</v>
      </c>
      <c r="C6" s="188">
        <v>5.4659999999999995E-4</v>
      </c>
      <c r="D6" s="188">
        <v>5.4659999999999995E-4</v>
      </c>
      <c r="E6" s="188">
        <v>5.4659999999999995E-4</v>
      </c>
      <c r="F6" s="188"/>
      <c r="G6" s="188">
        <v>4.7919999999999999E-4</v>
      </c>
      <c r="H6" s="188">
        <v>4.7919999999999999E-4</v>
      </c>
      <c r="I6" s="188">
        <v>4.7919999999999999E-4</v>
      </c>
      <c r="J6" s="188">
        <v>4.7919999999999999E-4</v>
      </c>
      <c r="K6" s="188">
        <v>4.7919999999999999E-4</v>
      </c>
    </row>
    <row r="7" spans="1:19">
      <c r="A7" s="187">
        <v>2024</v>
      </c>
      <c r="B7" s="188">
        <v>5.4549999999999998E-4</v>
      </c>
      <c r="C7" s="188">
        <v>5.4549999999999998E-4</v>
      </c>
      <c r="D7" s="188">
        <v>5.4549999999999998E-4</v>
      </c>
      <c r="E7" s="188">
        <v>5.4549999999999998E-4</v>
      </c>
      <c r="F7" s="188"/>
      <c r="G7" s="188">
        <v>4.7699999999999999E-4</v>
      </c>
      <c r="H7" s="188">
        <v>4.7699999999999999E-4</v>
      </c>
      <c r="I7" s="188">
        <v>4.7699999999999999E-4</v>
      </c>
      <c r="J7" s="188">
        <v>4.7699999999999999E-4</v>
      </c>
      <c r="K7" s="188">
        <v>4.7699999999999999E-4</v>
      </c>
    </row>
    <row r="8" spans="1:19">
      <c r="A8" s="187">
        <v>2025</v>
      </c>
      <c r="B8" s="188">
        <v>5.4440000000000001E-4</v>
      </c>
      <c r="C8" s="188">
        <v>5.4440000000000001E-4</v>
      </c>
      <c r="D8" s="188">
        <v>5.4440000000000001E-4</v>
      </c>
      <c r="E8" s="188">
        <v>5.4440000000000001E-4</v>
      </c>
      <c r="F8" s="188"/>
      <c r="G8" s="188">
        <v>4.749E-4</v>
      </c>
      <c r="H8" s="188">
        <v>4.749E-4</v>
      </c>
      <c r="I8" s="188">
        <v>4.749E-4</v>
      </c>
      <c r="J8" s="188">
        <v>4.749E-4</v>
      </c>
      <c r="K8" s="188">
        <v>4.749E-4</v>
      </c>
    </row>
    <row r="9" spans="1:19">
      <c r="A9" s="187">
        <v>2026</v>
      </c>
      <c r="B9" s="188">
        <v>5.4330000000000003E-4</v>
      </c>
      <c r="C9" s="188">
        <v>5.4330000000000003E-4</v>
      </c>
      <c r="D9" s="188">
        <v>5.4330000000000003E-4</v>
      </c>
      <c r="E9" s="188">
        <v>5.4330000000000003E-4</v>
      </c>
      <c r="F9" s="188"/>
      <c r="G9" s="188">
        <v>1.8900000000000001E-4</v>
      </c>
      <c r="H9" s="188">
        <v>1.8900000000000001E-4</v>
      </c>
      <c r="I9" s="188">
        <v>1.8900000000000001E-4</v>
      </c>
      <c r="J9" s="188">
        <v>1.8900000000000001E-4</v>
      </c>
      <c r="K9" s="188">
        <v>1.8900000000000001E-4</v>
      </c>
    </row>
    <row r="10" spans="1:19">
      <c r="A10" s="187">
        <v>2027</v>
      </c>
      <c r="B10" s="188">
        <v>5.4259999999999996E-4</v>
      </c>
      <c r="C10" s="188">
        <v>5.4259999999999996E-4</v>
      </c>
      <c r="D10" s="188">
        <v>5.4259999999999996E-4</v>
      </c>
      <c r="E10" s="188">
        <v>5.4259999999999996E-4</v>
      </c>
      <c r="F10" s="188"/>
      <c r="G10" s="188">
        <v>1.886E-4</v>
      </c>
      <c r="H10" s="188">
        <v>1.886E-4</v>
      </c>
      <c r="I10" s="188">
        <v>1.886E-4</v>
      </c>
      <c r="J10" s="188">
        <v>1.886E-4</v>
      </c>
      <c r="K10" s="188">
        <v>1.886E-4</v>
      </c>
    </row>
    <row r="11" spans="1:19">
      <c r="A11" s="187">
        <v>2028</v>
      </c>
      <c r="B11" s="188">
        <v>5.4199999999999995E-4</v>
      </c>
      <c r="C11" s="188">
        <v>5.4199999999999995E-4</v>
      </c>
      <c r="D11" s="188">
        <v>5.4199999999999995E-4</v>
      </c>
      <c r="E11" s="188">
        <v>5.4199999999999995E-4</v>
      </c>
      <c r="F11" s="188"/>
      <c r="G11" s="188">
        <v>1.8809999999999999E-4</v>
      </c>
      <c r="H11" s="188">
        <v>1.8809999999999999E-4</v>
      </c>
      <c r="I11" s="188">
        <v>1.8809999999999999E-4</v>
      </c>
      <c r="J11" s="188">
        <v>1.8809999999999999E-4</v>
      </c>
      <c r="K11" s="188">
        <v>1.8809999999999999E-4</v>
      </c>
    </row>
    <row r="12" spans="1:19">
      <c r="A12" s="187">
        <v>2029</v>
      </c>
      <c r="B12" s="188">
        <v>5.4129999999999998E-4</v>
      </c>
      <c r="C12" s="188">
        <v>5.4129999999999998E-4</v>
      </c>
      <c r="D12" s="188">
        <v>5.4129999999999998E-4</v>
      </c>
      <c r="E12" s="188">
        <v>5.4129999999999998E-4</v>
      </c>
      <c r="F12" s="188"/>
      <c r="G12" s="188">
        <v>1.8770000000000001E-4</v>
      </c>
      <c r="H12" s="188">
        <v>1.8770000000000001E-4</v>
      </c>
      <c r="I12" s="188">
        <v>1.8770000000000001E-4</v>
      </c>
      <c r="J12" s="188">
        <v>1.8770000000000001E-4</v>
      </c>
      <c r="K12" s="188">
        <v>1.8770000000000001E-4</v>
      </c>
    </row>
    <row r="13" spans="1:19">
      <c r="A13" s="187">
        <v>2030</v>
      </c>
      <c r="B13" s="188">
        <v>5.4770000000000003E-4</v>
      </c>
      <c r="C13" s="188">
        <v>5.486E-4</v>
      </c>
      <c r="D13" s="188">
        <v>5.5080000000000005E-4</v>
      </c>
      <c r="E13" s="188">
        <v>5.5210000000000003E-4</v>
      </c>
      <c r="F13" s="188"/>
      <c r="G13" s="188">
        <v>1.873E-4</v>
      </c>
      <c r="H13" s="188">
        <v>1.873E-4</v>
      </c>
      <c r="I13" s="188">
        <v>1.873E-4</v>
      </c>
      <c r="J13" s="188">
        <v>1.873E-4</v>
      </c>
      <c r="K13" s="188">
        <v>1.873E-4</v>
      </c>
    </row>
    <row r="14" spans="1:19">
      <c r="A14" s="187">
        <v>2031</v>
      </c>
      <c r="B14" s="188">
        <v>5.5480000000000004E-4</v>
      </c>
      <c r="C14" s="188">
        <v>5.5690000000000004E-4</v>
      </c>
      <c r="D14" s="188">
        <v>5.6179999999999999E-4</v>
      </c>
      <c r="E14" s="188">
        <v>5.6490000000000002E-4</v>
      </c>
      <c r="F14" s="188"/>
      <c r="G14" s="188">
        <v>1.8689999999999999E-4</v>
      </c>
      <c r="H14" s="188">
        <v>1.8689999999999999E-4</v>
      </c>
      <c r="I14" s="188">
        <v>1.8689999999999999E-4</v>
      </c>
      <c r="J14" s="188">
        <v>1.8689999999999999E-4</v>
      </c>
      <c r="K14" s="188">
        <v>1.8689999999999999E-4</v>
      </c>
    </row>
    <row r="15" spans="1:19">
      <c r="A15" s="187">
        <v>2032</v>
      </c>
      <c r="B15" s="188">
        <v>5.6280000000000002E-4</v>
      </c>
      <c r="C15" s="188">
        <v>5.6630000000000005E-4</v>
      </c>
      <c r="D15" s="188">
        <v>5.7470000000000004E-4</v>
      </c>
      <c r="E15" s="188">
        <v>5.8009999999999995E-4</v>
      </c>
      <c r="F15" s="188"/>
      <c r="G15" s="188">
        <v>1.864E-4</v>
      </c>
      <c r="H15" s="188">
        <v>1.864E-4</v>
      </c>
      <c r="I15" s="188">
        <v>1.864E-4</v>
      </c>
      <c r="J15" s="188">
        <v>1.864E-4</v>
      </c>
      <c r="K15" s="188">
        <v>1.864E-4</v>
      </c>
    </row>
    <row r="16" spans="1:19">
      <c r="A16" s="187">
        <v>2033</v>
      </c>
      <c r="B16" s="188">
        <v>5.7169999999999996E-4</v>
      </c>
      <c r="C16" s="188">
        <v>5.7689999999999998E-4</v>
      </c>
      <c r="D16" s="188">
        <v>5.8960000000000002E-4</v>
      </c>
      <c r="E16" s="188">
        <v>5.9809999999999996E-4</v>
      </c>
      <c r="F16" s="188"/>
      <c r="G16" s="188">
        <v>1.8599999999999999E-4</v>
      </c>
      <c r="H16" s="188">
        <v>1.8599999999999999E-4</v>
      </c>
      <c r="I16" s="188">
        <v>1.8599999999999999E-4</v>
      </c>
      <c r="J16" s="188">
        <v>1.8599999999999999E-4</v>
      </c>
      <c r="K16" s="188">
        <v>1.8599999999999999E-4</v>
      </c>
    </row>
    <row r="17" spans="1:11">
      <c r="A17" s="187">
        <v>2034</v>
      </c>
      <c r="B17" s="188">
        <v>5.8169999999999999E-4</v>
      </c>
      <c r="C17" s="188">
        <v>5.8889999999999995E-4</v>
      </c>
      <c r="D17" s="188">
        <v>6.0700000000000001E-4</v>
      </c>
      <c r="E17" s="188">
        <v>6.1939999999999999E-4</v>
      </c>
      <c r="F17" s="188"/>
      <c r="G17" s="188">
        <v>1.8560000000000001E-4</v>
      </c>
      <c r="H17" s="188">
        <v>1.8560000000000001E-4</v>
      </c>
      <c r="I17" s="188">
        <v>1.8560000000000001E-4</v>
      </c>
      <c r="J17" s="188">
        <v>1.8560000000000001E-4</v>
      </c>
      <c r="K17" s="188">
        <v>1.8560000000000001E-4</v>
      </c>
    </row>
    <row r="18" spans="1:11">
      <c r="A18" s="187">
        <v>2035</v>
      </c>
      <c r="B18" s="188">
        <v>5.9279999999999999E-4</v>
      </c>
      <c r="C18" s="188">
        <v>6.0249999999999995E-4</v>
      </c>
      <c r="D18" s="188">
        <v>6.2719999999999996E-4</v>
      </c>
      <c r="E18" s="188">
        <v>6.4459999999999995E-4</v>
      </c>
      <c r="F18" s="188"/>
      <c r="G18" s="188">
        <v>1.852E-4</v>
      </c>
      <c r="H18" s="188">
        <v>1.852E-4</v>
      </c>
      <c r="I18" s="188">
        <v>1.852E-4</v>
      </c>
      <c r="J18" s="188">
        <v>1.852E-4</v>
      </c>
      <c r="K18" s="188">
        <v>1.852E-4</v>
      </c>
    </row>
    <row r="19" spans="1:11">
      <c r="A19" s="187">
        <v>2036</v>
      </c>
      <c r="B19" s="188">
        <v>6.0510000000000002E-4</v>
      </c>
      <c r="C19" s="188">
        <v>6.1779999999999995E-4</v>
      </c>
      <c r="D19" s="188">
        <v>6.5059999999999998E-4</v>
      </c>
      <c r="E19" s="188">
        <v>6.7429999999999996E-4</v>
      </c>
      <c r="F19" s="188"/>
      <c r="G19" s="188">
        <v>1.8479999999999999E-4</v>
      </c>
      <c r="H19" s="188">
        <v>1.8479999999999999E-4</v>
      </c>
      <c r="I19" s="188">
        <v>1.8479999999999999E-4</v>
      </c>
      <c r="J19" s="188">
        <v>1.8479999999999999E-4</v>
      </c>
      <c r="K19" s="188">
        <v>1.8479999999999999E-4</v>
      </c>
    </row>
    <row r="20" spans="1:11">
      <c r="A20" s="187">
        <v>2037</v>
      </c>
      <c r="B20" s="188">
        <v>6.1890000000000003E-4</v>
      </c>
      <c r="C20" s="188">
        <v>6.3509999999999999E-4</v>
      </c>
      <c r="D20" s="188">
        <v>6.778E-4</v>
      </c>
      <c r="E20" s="188">
        <v>7.094E-4</v>
      </c>
      <c r="F20" s="188"/>
      <c r="G20" s="188">
        <v>1.8440000000000001E-4</v>
      </c>
      <c r="H20" s="188">
        <v>1.8440000000000001E-4</v>
      </c>
      <c r="I20" s="188">
        <v>1.8440000000000001E-4</v>
      </c>
      <c r="J20" s="188">
        <v>1.8440000000000001E-4</v>
      </c>
      <c r="K20" s="188">
        <v>1.8440000000000001E-4</v>
      </c>
    </row>
    <row r="21" spans="1:11">
      <c r="A21" s="187">
        <v>2038</v>
      </c>
      <c r="B21" s="188">
        <v>6.3420000000000002E-4</v>
      </c>
      <c r="C21" s="188">
        <v>6.5450000000000003E-4</v>
      </c>
      <c r="D21" s="188">
        <v>7.094E-4</v>
      </c>
      <c r="E21" s="188">
        <v>7.5089999999999998E-4</v>
      </c>
      <c r="F21" s="188"/>
      <c r="G21" s="188">
        <v>1.839E-4</v>
      </c>
      <c r="H21" s="188">
        <v>1.839E-4</v>
      </c>
      <c r="I21" s="188">
        <v>1.839E-4</v>
      </c>
      <c r="J21" s="188">
        <v>1.839E-4</v>
      </c>
      <c r="K21" s="188">
        <v>1.839E-4</v>
      </c>
    </row>
    <row r="22" spans="1:11">
      <c r="A22" s="187">
        <v>2039</v>
      </c>
      <c r="B22" s="188">
        <v>6.5129999999999995E-4</v>
      </c>
      <c r="C22" s="188">
        <v>6.7639999999999996E-4</v>
      </c>
      <c r="D22" s="188">
        <v>7.4589999999999997E-4</v>
      </c>
      <c r="E22" s="188">
        <v>7.9969999999999998E-4</v>
      </c>
      <c r="F22" s="188"/>
      <c r="G22" s="188">
        <v>1.8349999999999999E-4</v>
      </c>
      <c r="H22" s="188">
        <v>1.8349999999999999E-4</v>
      </c>
      <c r="I22" s="188">
        <v>1.8349999999999999E-4</v>
      </c>
      <c r="J22" s="188">
        <v>1.8349999999999999E-4</v>
      </c>
      <c r="K22" s="188">
        <v>1.8349999999999999E-4</v>
      </c>
    </row>
    <row r="23" spans="1:11">
      <c r="A23" s="187">
        <v>2040</v>
      </c>
      <c r="B23" s="188">
        <v>6.7989999999999999E-4</v>
      </c>
      <c r="C23" s="188">
        <v>7.2170000000000003E-4</v>
      </c>
      <c r="D23" s="188">
        <v>8.3029999999999996E-4</v>
      </c>
      <c r="E23" s="188">
        <v>9.3669999999999995E-4</v>
      </c>
      <c r="F23" s="188"/>
      <c r="G23" s="188">
        <v>1.8310000000000001E-4</v>
      </c>
      <c r="H23" s="188">
        <v>1.8310000000000001E-4</v>
      </c>
      <c r="I23" s="188">
        <v>1.8310000000000001E-4</v>
      </c>
      <c r="J23" s="188">
        <v>1.8310000000000001E-4</v>
      </c>
      <c r="K23" s="188">
        <v>1.8310000000000001E-4</v>
      </c>
    </row>
    <row r="24" spans="1:11">
      <c r="A24" s="187">
        <v>2041</v>
      </c>
      <c r="B24" s="188">
        <v>7.2009999999999999E-4</v>
      </c>
      <c r="C24" s="188">
        <v>7.8470000000000005E-4</v>
      </c>
      <c r="D24" s="188">
        <v>9.4930000000000004E-4</v>
      </c>
      <c r="E24" s="188">
        <v>1.1405E-3</v>
      </c>
      <c r="F24" s="188"/>
      <c r="G24" s="188">
        <v>1.827E-4</v>
      </c>
      <c r="H24" s="188">
        <v>1.827E-4</v>
      </c>
      <c r="I24" s="188">
        <v>1.827E-4</v>
      </c>
      <c r="J24" s="188">
        <v>1.827E-4</v>
      </c>
      <c r="K24" s="188">
        <v>1.827E-4</v>
      </c>
    </row>
    <row r="25" spans="1:11">
      <c r="A25" s="187">
        <v>2042</v>
      </c>
      <c r="B25" s="188">
        <v>7.6800000000000002E-4</v>
      </c>
      <c r="C25" s="188">
        <v>8.6350000000000001E-4</v>
      </c>
      <c r="D25" s="188">
        <v>1.1075E-3</v>
      </c>
      <c r="E25" s="188">
        <v>1.4329E-3</v>
      </c>
      <c r="F25" s="188"/>
      <c r="G25" s="188">
        <v>1.8230000000000001E-4</v>
      </c>
      <c r="H25" s="188">
        <v>1.8230000000000001E-4</v>
      </c>
      <c r="I25" s="188">
        <v>1.8230000000000001E-4</v>
      </c>
      <c r="J25" s="188">
        <v>1.8230000000000001E-4</v>
      </c>
      <c r="K25" s="188">
        <v>1.8230000000000001E-4</v>
      </c>
    </row>
    <row r="26" spans="1:11">
      <c r="A26" s="187">
        <v>2043</v>
      </c>
      <c r="B26" s="188">
        <v>8.2010000000000004E-4</v>
      </c>
      <c r="C26" s="188">
        <v>9.569E-4</v>
      </c>
      <c r="D26" s="188">
        <v>1.3125999999999999E-3</v>
      </c>
      <c r="E26" s="188">
        <v>1.8473999999999999E-3</v>
      </c>
      <c r="F26" s="188"/>
      <c r="G26" s="188">
        <v>1.819E-4</v>
      </c>
      <c r="H26" s="188">
        <v>1.819E-4</v>
      </c>
      <c r="I26" s="188">
        <v>1.819E-4</v>
      </c>
      <c r="J26" s="188">
        <v>1.819E-4</v>
      </c>
      <c r="K26" s="188">
        <v>1.819E-4</v>
      </c>
    </row>
    <row r="27" spans="1:11">
      <c r="A27" s="187">
        <v>2044</v>
      </c>
      <c r="B27" s="188">
        <v>8.8820000000000001E-4</v>
      </c>
      <c r="C27" s="188">
        <v>1.0797999999999999E-3</v>
      </c>
      <c r="D27" s="188">
        <v>1.5916999999999999E-3</v>
      </c>
      <c r="E27" s="188">
        <v>2.4488999999999999E-3</v>
      </c>
      <c r="F27" s="188"/>
      <c r="G27" s="188">
        <v>1.8149999999999999E-4</v>
      </c>
      <c r="H27" s="188">
        <v>1.8149999999999999E-4</v>
      </c>
      <c r="I27" s="188">
        <v>1.8149999999999999E-4</v>
      </c>
      <c r="J27" s="188">
        <v>1.8149999999999999E-4</v>
      </c>
      <c r="K27" s="188">
        <v>1.8149999999999999E-4</v>
      </c>
    </row>
    <row r="28" spans="1:11">
      <c r="A28" s="187">
        <v>2045</v>
      </c>
      <c r="B28" s="188">
        <v>9.6940000000000004E-4</v>
      </c>
      <c r="C28" s="188">
        <v>1.2333999999999999E-3</v>
      </c>
      <c r="D28" s="188">
        <v>1.9624E-3</v>
      </c>
      <c r="E28" s="188">
        <v>3.3115000000000002E-3</v>
      </c>
      <c r="F28" s="188"/>
      <c r="G28" s="188">
        <v>1.8110000000000001E-4</v>
      </c>
      <c r="H28" s="188">
        <v>1.8110000000000001E-4</v>
      </c>
      <c r="I28" s="188">
        <v>1.8110000000000001E-4</v>
      </c>
      <c r="J28" s="188">
        <v>1.8110000000000001E-4</v>
      </c>
      <c r="K28" s="188">
        <v>1.8110000000000001E-4</v>
      </c>
    </row>
    <row r="29" spans="1:11">
      <c r="A29" s="187">
        <v>2046</v>
      </c>
      <c r="B29" s="188">
        <v>1.0660000000000001E-3</v>
      </c>
      <c r="C29" s="188">
        <v>1.4251000000000001E-3</v>
      </c>
      <c r="D29" s="188">
        <v>2.4547000000000002E-3</v>
      </c>
      <c r="E29" s="188">
        <v>4.5482999999999999E-3</v>
      </c>
      <c r="F29" s="188"/>
      <c r="G29" s="188">
        <v>1.807E-4</v>
      </c>
      <c r="H29" s="188">
        <v>1.807E-4</v>
      </c>
      <c r="I29" s="188">
        <v>1.807E-4</v>
      </c>
      <c r="J29" s="188">
        <v>1.807E-4</v>
      </c>
      <c r="K29" s="188">
        <v>1.807E-4</v>
      </c>
    </row>
    <row r="30" spans="1:11">
      <c r="A30" s="187">
        <v>2047</v>
      </c>
      <c r="B30" s="188">
        <v>1.1811E-3</v>
      </c>
      <c r="C30" s="188">
        <v>1.6645E-3</v>
      </c>
      <c r="D30" s="188">
        <v>3.1083999999999999E-3</v>
      </c>
      <c r="E30" s="188">
        <v>6.3214999999999999E-3</v>
      </c>
      <c r="F30" s="188"/>
      <c r="G30" s="188">
        <v>1.8029999999999999E-4</v>
      </c>
      <c r="H30" s="188">
        <v>1.8029999999999999E-4</v>
      </c>
      <c r="I30" s="188">
        <v>1.8029999999999999E-4</v>
      </c>
      <c r="J30" s="188">
        <v>1.8029999999999999E-4</v>
      </c>
      <c r="K30" s="188">
        <v>1.8029999999999999E-4</v>
      </c>
    </row>
    <row r="31" spans="1:11">
      <c r="A31" s="187">
        <v>2048</v>
      </c>
      <c r="B31" s="188">
        <v>1.3182000000000001E-3</v>
      </c>
      <c r="C31" s="188">
        <v>1.9634000000000001E-3</v>
      </c>
      <c r="D31" s="188">
        <v>3.9763000000000003E-3</v>
      </c>
      <c r="E31" s="188">
        <v>8.8637999999999998E-3</v>
      </c>
      <c r="F31" s="188"/>
      <c r="G31" s="188">
        <v>1.7990000000000001E-4</v>
      </c>
      <c r="H31" s="188">
        <v>1.7990000000000001E-4</v>
      </c>
      <c r="I31" s="188">
        <v>1.7990000000000001E-4</v>
      </c>
      <c r="J31" s="188">
        <v>1.7990000000000001E-4</v>
      </c>
      <c r="K31" s="188">
        <v>1.7990000000000001E-4</v>
      </c>
    </row>
    <row r="32" spans="1:11">
      <c r="A32" s="187">
        <v>2049</v>
      </c>
      <c r="B32" s="188">
        <v>1.4813999999999999E-3</v>
      </c>
      <c r="C32" s="188">
        <v>2.3365E-3</v>
      </c>
      <c r="D32" s="188">
        <v>5.1285999999999997E-3</v>
      </c>
      <c r="E32" s="188">
        <v>1.25083E-2</v>
      </c>
      <c r="F32" s="188"/>
      <c r="G32" s="188">
        <v>1.795E-4</v>
      </c>
      <c r="H32" s="188">
        <v>1.795E-4</v>
      </c>
      <c r="I32" s="188">
        <v>1.795E-4</v>
      </c>
      <c r="J32" s="188">
        <v>1.795E-4</v>
      </c>
      <c r="K32" s="188">
        <v>1.795E-4</v>
      </c>
    </row>
    <row r="33" spans="1:11">
      <c r="A33" s="187">
        <v>2050</v>
      </c>
      <c r="B33" s="188">
        <v>1.7214999999999999E-3</v>
      </c>
      <c r="C33" s="188">
        <v>3.0114E-3</v>
      </c>
      <c r="D33" s="188">
        <v>7.4790000000000004E-3</v>
      </c>
      <c r="E33" s="188">
        <v>2.2132700000000002E-2</v>
      </c>
      <c r="F33" s="188"/>
      <c r="G33" s="188">
        <v>1.7919999999999999E-4</v>
      </c>
      <c r="H33" s="188">
        <v>1.7919999999999999E-4</v>
      </c>
      <c r="I33" s="188">
        <v>1.7919999999999999E-4</v>
      </c>
      <c r="J33" s="188">
        <v>1.7919999999999999E-4</v>
      </c>
      <c r="K33" s="188">
        <v>1.7919999999999999E-4</v>
      </c>
    </row>
  </sheetData>
  <mergeCells count="2">
    <mergeCell ref="B1:E1"/>
    <mergeCell ref="G1:J1"/>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5EE1E-7E4B-49B0-8729-6FF79EB0C168}">
  <sheetPr>
    <tabColor theme="7" tint="0.59999389629810485"/>
  </sheetPr>
  <dimension ref="A1"/>
  <sheetViews>
    <sheetView workbookViewId="0"/>
  </sheetViews>
  <sheetFormatPr defaultColWidth="8.85546875" defaultRowHeight="14.4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7285-769F-9344-8C70-DE40CB16ED5A}">
  <dimension ref="B1:H52"/>
  <sheetViews>
    <sheetView zoomScale="114" workbookViewId="0">
      <selection activeCell="C2" sqref="C2"/>
    </sheetView>
  </sheetViews>
  <sheetFormatPr defaultColWidth="11.42578125" defaultRowHeight="14.45"/>
  <cols>
    <col min="2" max="2" width="13.42578125" customWidth="1"/>
    <col min="3" max="3" width="36.5703125" customWidth="1"/>
    <col min="4" max="5" width="12" bestFit="1" customWidth="1"/>
    <col min="6" max="6" width="17.42578125" customWidth="1"/>
  </cols>
  <sheetData>
    <row r="1" spans="2:8">
      <c r="C1" s="80" t="s">
        <v>142</v>
      </c>
      <c r="D1" s="80" t="s">
        <v>143</v>
      </c>
      <c r="E1" s="80" t="s">
        <v>144</v>
      </c>
      <c r="F1" s="80" t="s">
        <v>145</v>
      </c>
    </row>
    <row r="2" spans="2:8">
      <c r="B2" s="62">
        <v>2020</v>
      </c>
      <c r="C2" cm="1">
        <f t="array" ref="C2">'Sum of Property Damage - AC'!I5*rebuild*(1+home_contents_prop+material_labour_inflation)</f>
        <v>104147009.68209088</v>
      </c>
      <c r="D2" cm="1">
        <f t="array" ref="D2">'Sum of Property Damage - AC'!P5*rebuild*(1+home_contents_prop+material_labour_inflation)</f>
        <v>104147009.68209088</v>
      </c>
      <c r="E2" cm="1">
        <f t="array" ref="E2">'Sum of Property Damage - AC'!W5*rebuild*(1+home_contents_prop+material_labour_inflation)</f>
        <v>104147009.68209088</v>
      </c>
      <c r="F2" cm="1">
        <f t="array" ref="F2">'Sum of Property Damage - AC'!AD5*rebuild*(1+home_contents_prop+material_labour_inflation)</f>
        <v>104147009.68209088</v>
      </c>
    </row>
    <row r="3" spans="2:8" ht="20.65">
      <c r="B3" s="62">
        <v>2021</v>
      </c>
      <c r="C3" cm="1">
        <f t="array" ref="C3">'Sum of Property Damage - AC'!I6*rebuild*(1+home_contents_prop+material_labour_inflation)</f>
        <v>106710290.89093977</v>
      </c>
      <c r="D3" cm="1">
        <f t="array" ref="D3">'Sum of Property Damage - AC'!P6*rebuild*(1+home_contents_prop+material_labour_inflation)</f>
        <v>106710290.89093977</v>
      </c>
      <c r="E3" cm="1">
        <f t="array" ref="E3">'Sum of Property Damage - AC'!W6*rebuild*(1+home_contents_prop+material_labour_inflation)</f>
        <v>106710290.89093977</v>
      </c>
      <c r="F3" cm="1">
        <f t="array" ref="F3">'Sum of Property Damage - AC'!AD6*rebuild*(1+home_contents_prop+material_labour_inflation)</f>
        <v>106710290.89093977</v>
      </c>
      <c r="H3" s="82"/>
    </row>
    <row r="4" spans="2:8">
      <c r="B4" s="62">
        <v>2022</v>
      </c>
      <c r="C4" cm="1">
        <f t="array" ref="C4">'Sum of Property Damage - AC'!I7*rebuild*(1+home_contents_prop+material_labour_inflation)</f>
        <v>108751450.36518292</v>
      </c>
      <c r="D4" cm="1">
        <f t="array" ref="D4">'Sum of Property Damage - AC'!P7*rebuild*(1+home_contents_prop+material_labour_inflation)</f>
        <v>108751450.36518292</v>
      </c>
      <c r="E4" cm="1">
        <f t="array" ref="E4">'Sum of Property Damage - AC'!W7*rebuild*(1+home_contents_prop+material_labour_inflation)</f>
        <v>108751450.36518292</v>
      </c>
      <c r="F4" cm="1">
        <f t="array" ref="F4">'Sum of Property Damage - AC'!AD7*rebuild*(1+home_contents_prop+material_labour_inflation)</f>
        <v>108751450.36518292</v>
      </c>
    </row>
    <row r="5" spans="2:8">
      <c r="B5" s="62">
        <v>2023</v>
      </c>
      <c r="C5" cm="1">
        <f t="array" ref="C5">'Sum of Property Damage - AC'!I8*rebuild*(1+home_contents_prop+material_labour_inflation)</f>
        <v>110832383.97720753</v>
      </c>
      <c r="D5" cm="1">
        <f t="array" ref="D5">'Sum of Property Damage - AC'!P8*rebuild*(1+home_contents_prop+material_labour_inflation)</f>
        <v>110832383.97720753</v>
      </c>
      <c r="E5" cm="1">
        <f t="array" ref="E5">'Sum of Property Damage - AC'!W8*rebuild*(1+home_contents_prop+material_labour_inflation)</f>
        <v>110832383.97720753</v>
      </c>
      <c r="F5" cm="1">
        <f t="array" ref="F5">'Sum of Property Damage - AC'!AD8*rebuild*(1+home_contents_prop+material_labour_inflation)</f>
        <v>110832383.97720753</v>
      </c>
    </row>
    <row r="6" spans="2:8">
      <c r="B6" s="62">
        <v>2024</v>
      </c>
      <c r="C6" cm="1">
        <f t="array" ref="C6">'Sum of Property Damage - AC'!I9*rebuild*(1+home_contents_prop+material_labour_inflation)</f>
        <v>112953874.77115472</v>
      </c>
      <c r="D6" cm="1">
        <f t="array" ref="D6">'Sum of Property Damage - AC'!P9*rebuild*(1+home_contents_prop+material_labour_inflation)</f>
        <v>112953874.77115472</v>
      </c>
      <c r="E6" cm="1">
        <f t="array" ref="E6">'Sum of Property Damage - AC'!W9*rebuild*(1+home_contents_prop+material_labour_inflation)</f>
        <v>112953874.77115472</v>
      </c>
      <c r="F6" cm="1">
        <f t="array" ref="F6">'Sum of Property Damage - AC'!AD9*rebuild*(1+home_contents_prop+material_labour_inflation)</f>
        <v>112953874.77115472</v>
      </c>
    </row>
    <row r="7" spans="2:8">
      <c r="B7" s="62">
        <v>2025</v>
      </c>
      <c r="C7" cm="1">
        <f t="array" ref="C7">'Sum of Property Damage - AC'!I10*rebuild*(1+home_contents_prop+material_labour_inflation)</f>
        <v>115116721.29873145</v>
      </c>
      <c r="D7" cm="1">
        <f t="array" ref="D7">'Sum of Property Damage - AC'!P10*rebuild*(1+home_contents_prop+material_labour_inflation)</f>
        <v>115116721.29873145</v>
      </c>
      <c r="E7" cm="1">
        <f t="array" ref="E7">'Sum of Property Damage - AC'!W10*rebuild*(1+home_contents_prop+material_labour_inflation)</f>
        <v>115116721.29873145</v>
      </c>
      <c r="F7" cm="1">
        <f t="array" ref="F7">'Sum of Property Damage - AC'!AD10*rebuild*(1+home_contents_prop+material_labour_inflation)</f>
        <v>115116721.29873145</v>
      </c>
    </row>
    <row r="8" spans="2:8">
      <c r="B8" s="62">
        <v>2026</v>
      </c>
      <c r="C8" cm="1">
        <f t="array" ref="C8">'Sum of Property Damage - AC'!I11*rebuild*(1+home_contents_prop+material_labour_inflation)</f>
        <v>117362835.76529697</v>
      </c>
      <c r="D8" cm="1">
        <f t="array" ref="D8">'Sum of Property Damage - AC'!P11*rebuild*(1+home_contents_prop+material_labour_inflation)</f>
        <v>117362835.76529697</v>
      </c>
      <c r="E8" cm="1">
        <f t="array" ref="E8">'Sum of Property Damage - AC'!W11*rebuild*(1+home_contents_prop+material_labour_inflation)</f>
        <v>117362835.76529697</v>
      </c>
      <c r="F8" cm="1">
        <f t="array" ref="F8">'Sum of Property Damage - AC'!AD11*rebuild*(1+home_contents_prop+material_labour_inflation)</f>
        <v>117362835.76529697</v>
      </c>
    </row>
    <row r="9" spans="2:8">
      <c r="B9" s="62">
        <v>2027</v>
      </c>
      <c r="C9" cm="1">
        <f t="array" ref="C9">'Sum of Property Damage - AC'!I12*rebuild*(1+home_contents_prop+material_labour_inflation)</f>
        <v>119653052.17391458</v>
      </c>
      <c r="D9" cm="1">
        <f t="array" ref="D9">'Sum of Property Damage - AC'!P12*rebuild*(1+home_contents_prop+material_labour_inflation)</f>
        <v>119653052.17391458</v>
      </c>
      <c r="E9" cm="1">
        <f t="array" ref="E9">'Sum of Property Damage - AC'!W12*rebuild*(1+home_contents_prop+material_labour_inflation)</f>
        <v>119653052.17391458</v>
      </c>
      <c r="F9" cm="1">
        <f t="array" ref="F9">'Sum of Property Damage - AC'!AD12*rebuild*(1+home_contents_prop+material_labour_inflation)</f>
        <v>119653052.17391458</v>
      </c>
    </row>
    <row r="10" spans="2:8">
      <c r="B10" s="62">
        <v>2028</v>
      </c>
      <c r="C10" cm="1">
        <f t="array" ref="C10">'Sum of Property Damage - AC'!I13*rebuild*(1+home_contents_prop+material_labour_inflation)</f>
        <v>121988240.47258611</v>
      </c>
      <c r="D10" cm="1">
        <f t="array" ref="D10">'Sum of Property Damage - AC'!P13*rebuild*(1+home_contents_prop+material_labour_inflation)</f>
        <v>121988240.47258611</v>
      </c>
      <c r="E10" cm="1">
        <f t="array" ref="E10">'Sum of Property Damage - AC'!W13*rebuild*(1+home_contents_prop+material_labour_inflation)</f>
        <v>121988240.47258611</v>
      </c>
      <c r="F10" cm="1">
        <f t="array" ref="F10">'Sum of Property Damage - AC'!AD13*rebuild*(1+home_contents_prop+material_labour_inflation)</f>
        <v>121988240.47258611</v>
      </c>
    </row>
    <row r="11" spans="2:8">
      <c r="B11" s="62">
        <v>2029</v>
      </c>
      <c r="C11" cm="1">
        <f t="array" ref="C11">'Sum of Property Damage - AC'!I14*rebuild*(1+home_contents_prop+material_labour_inflation)</f>
        <v>124369287.82830691</v>
      </c>
      <c r="D11" cm="1">
        <f t="array" ref="D11">'Sum of Property Damage - AC'!P14*rebuild*(1+home_contents_prop+material_labour_inflation)</f>
        <v>124369287.82830691</v>
      </c>
      <c r="E11" cm="1">
        <f t="array" ref="E11">'Sum of Property Damage - AC'!W14*rebuild*(1+home_contents_prop+material_labour_inflation)</f>
        <v>124369287.82830691</v>
      </c>
      <c r="F11" cm="1">
        <f t="array" ref="F11">'Sum of Property Damage - AC'!AD14*rebuild*(1+home_contents_prop+material_labour_inflation)</f>
        <v>124369287.82830691</v>
      </c>
    </row>
    <row r="12" spans="2:8">
      <c r="B12" s="62">
        <v>2030</v>
      </c>
      <c r="C12" cm="1">
        <f t="array" ref="C12">'Sum of Property Damage - AC'!I15*rebuild*(1+home_contents_prop+material_labour_inflation)</f>
        <v>140605303.04643762</v>
      </c>
      <c r="D12" cm="1">
        <f t="array" ref="D12">'Sum of Property Damage - AC'!P15*rebuild*(1+home_contents_prop+material_labour_inflation)</f>
        <v>142451468.80742252</v>
      </c>
      <c r="E12" cm="1">
        <f t="array" ref="E12">'Sum of Property Damage - AC'!W15*rebuild*(1+home_contents_prop+material_labour_inflation)</f>
        <v>146659864.52219507</v>
      </c>
      <c r="F12" cm="1">
        <f t="array" ref="F12">'Sum of Property Damage - AC'!AD15*rebuild*(1+home_contents_prop+material_labour_inflation)</f>
        <v>149303584.03569332</v>
      </c>
    </row>
    <row r="13" spans="2:8">
      <c r="B13" s="62">
        <v>2031</v>
      </c>
      <c r="C13" cm="1">
        <f t="array" ref="C13">'Sum of Property Damage - AC'!I16*rebuild*(1+home_contents_prop+material_labour_inflation)</f>
        <v>158961238.92457953</v>
      </c>
      <c r="D13" cm="1">
        <f t="array" ref="D13">'Sum of Property Damage - AC'!P16*rebuild*(1+home_contents_prop+material_labour_inflation)</f>
        <v>163163007.0200682</v>
      </c>
      <c r="E13" cm="1">
        <f t="array" ref="E13">'Sum of Property Damage - AC'!W16*rebuild*(1+home_contents_prop+material_labour_inflation)</f>
        <v>172945950.03317726</v>
      </c>
      <c r="F13" cm="1">
        <f t="array" ref="F13">'Sum of Property Damage - AC'!AD16*rebuild*(1+home_contents_prop+material_labour_inflation)</f>
        <v>179237263.04353288</v>
      </c>
    </row>
    <row r="14" spans="2:8">
      <c r="B14" s="62">
        <v>2032</v>
      </c>
      <c r="C14" cm="1">
        <f t="array" ref="C14">'Sum of Property Damage - AC'!I17*rebuild*(1+home_contents_prop+material_labour_inflation)</f>
        <v>179713936.53579503</v>
      </c>
      <c r="D14" cm="1">
        <f t="array" ref="D14">'Sum of Property Damage - AC'!P17*rebuild*(1+home_contents_prop+material_labour_inflation)</f>
        <v>186886293.03153795</v>
      </c>
      <c r="E14" cm="1">
        <f t="array" ref="E14">'Sum of Property Damage - AC'!W17*rebuild*(1+home_contents_prop+material_labour_inflation)</f>
        <v>203943793.57752323</v>
      </c>
      <c r="F14" cm="1">
        <f t="array" ref="F14">'Sum of Property Damage - AC'!AD17*rebuild*(1+home_contents_prop+material_labour_inflation)</f>
        <v>215172791.56213543</v>
      </c>
    </row>
    <row r="15" spans="2:8">
      <c r="B15" s="62">
        <v>2033</v>
      </c>
      <c r="C15" cm="1">
        <f t="array" ref="C15">'Sum of Property Damage - AC'!I18*rebuild*(1+home_contents_prop+material_labour_inflation)</f>
        <v>203176395.35456446</v>
      </c>
      <c r="D15" cm="1">
        <f t="array" ref="D15">'Sum of Property Damage - AC'!P18*rebuild*(1+home_contents_prop+material_labour_inflation)</f>
        <v>214059336.16487968</v>
      </c>
      <c r="E15" cm="1">
        <f t="array" ref="E15">'Sum of Property Damage - AC'!W18*rebuild*(1+home_contents_prop+material_labour_inflation)</f>
        <v>240498053.58578244</v>
      </c>
      <c r="F15" cm="1">
        <f t="array" ref="F15">'Sum of Property Damage - AC'!AD18*rebuild*(1+home_contents_prop+material_labour_inflation)</f>
        <v>258313664.42802027</v>
      </c>
    </row>
    <row r="16" spans="2:8">
      <c r="B16" s="62">
        <v>2034</v>
      </c>
      <c r="C16" cm="1">
        <f t="array" ref="C16">'Sum of Property Damage - AC'!I19*rebuild*(1+home_contents_prop+material_labour_inflation)</f>
        <v>229702496.63627374</v>
      </c>
      <c r="D16" cm="1">
        <f t="array" ref="D16">'Sum of Property Damage - AC'!P19*rebuild*(1+home_contents_prop+material_labour_inflation)</f>
        <v>245183855.26939824</v>
      </c>
      <c r="E16" cm="1">
        <f t="array" ref="E16">'Sum of Property Damage - AC'!W19*rebuild*(1+home_contents_prop+material_labour_inflation)</f>
        <v>283604820.96729827</v>
      </c>
      <c r="F16" cm="1">
        <f t="array" ref="F16">'Sum of Property Damage - AC'!AD19*rebuild*(1+home_contents_prop+material_labour_inflation)</f>
        <v>310104720.47240609</v>
      </c>
    </row>
    <row r="17" spans="2:6">
      <c r="B17" s="62">
        <v>2035</v>
      </c>
      <c r="C17" cm="1">
        <f t="array" ref="C17">'Sum of Property Damage - AC'!I20*rebuild*(1+home_contents_prop+material_labour_inflation)</f>
        <v>259692343.90107712</v>
      </c>
      <c r="D17" cm="1">
        <f t="array" ref="D17">'Sum of Property Damage - AC'!P20*rebuild*(1+home_contents_prop+material_labour_inflation)</f>
        <v>280834546.58153856</v>
      </c>
      <c r="E17" cm="1">
        <f t="array" ref="E17">'Sum of Property Damage - AC'!W20*rebuild*(1+home_contents_prop+material_labour_inflation)</f>
        <v>334438770.71098447</v>
      </c>
      <c r="F17" cm="1">
        <f t="array" ref="F17">'Sum of Property Damage - AC'!AD20*rebuild*(1+home_contents_prop+material_labour_inflation)</f>
        <v>372280544.25689745</v>
      </c>
    </row>
    <row r="18" spans="2:6">
      <c r="B18" s="62">
        <v>2036</v>
      </c>
      <c r="C18" cm="1">
        <f t="array" ref="C18">'Sum of Property Damage - AC'!I21*rebuild*(1+home_contents_prop+material_labour_inflation)</f>
        <v>293598301.15720403</v>
      </c>
      <c r="D18" cm="1">
        <f t="array" ref="D18">'Sum of Property Damage - AC'!P21*rebuild*(1+home_contents_prop+material_labour_inflation)</f>
        <v>321669699.94826365</v>
      </c>
      <c r="E18" cm="1">
        <f t="array" ref="E18">'Sum of Property Damage - AC'!W21*rebuild*(1+home_contents_prop+material_labour_inflation)</f>
        <v>394385182.14234185</v>
      </c>
      <c r="F18" cm="1">
        <f t="array" ref="F18">'Sum of Property Damage - AC'!AD21*rebuild*(1+home_contents_prop+material_labour_inflation)</f>
        <v>446923575.51508081</v>
      </c>
    </row>
    <row r="19" spans="2:6">
      <c r="B19" s="62">
        <v>2037</v>
      </c>
      <c r="C19" cm="1">
        <f t="array" ref="C19">'Sum of Property Damage - AC'!I22*rebuild*(1+home_contents_prop+material_labour_inflation)</f>
        <v>331931820.03648233</v>
      </c>
      <c r="D19" cm="1">
        <f t="array" ref="D19">'Sum of Property Damage - AC'!P22*rebuild*(1+home_contents_prop+material_labour_inflation)</f>
        <v>368443359.60607749</v>
      </c>
      <c r="E19" cm="1">
        <f t="array" ref="E19">'Sum of Property Damage - AC'!W22*rebuild*(1+home_contents_prop+material_labour_inflation)</f>
        <v>465077700.92638808</v>
      </c>
      <c r="F19" cm="1">
        <f t="array" ref="F19">'Sum of Property Damage - AC'!AD22*rebuild*(1+home_contents_prop+material_labour_inflation)</f>
        <v>536533873.46438175</v>
      </c>
    </row>
    <row r="20" spans="2:6">
      <c r="B20" s="62">
        <v>2038</v>
      </c>
      <c r="C20" cm="1">
        <f t="array" ref="C20">'Sum of Property Damage - AC'!I23*rebuild*(1+home_contents_prop+material_labour_inflation)</f>
        <v>375271158.92985052</v>
      </c>
      <c r="D20" cm="1">
        <f t="array" ref="D20">'Sum of Property Damage - AC'!P23*rebuild*(1+home_contents_prop+material_labour_inflation)</f>
        <v>422019254.25904262</v>
      </c>
      <c r="E20" cm="1">
        <f t="array" ref="E20">'Sum of Property Damage - AC'!W23*rebuild*(1+home_contents_prop+material_labour_inflation)</f>
        <v>548442872.48877299</v>
      </c>
      <c r="F20" cm="1">
        <f t="array" ref="F20">'Sum of Property Damage - AC'!AD23*rebuild*(1+home_contents_prop+material_labour_inflation)</f>
        <v>644112873.73978293</v>
      </c>
    </row>
    <row r="21" spans="2:6">
      <c r="B21" s="62">
        <v>2039</v>
      </c>
      <c r="C21" cm="1">
        <f t="array" ref="C21">'Sum of Property Damage - AC'!I24*rebuild*(1+home_contents_prop+material_labour_inflation)</f>
        <v>424270110.68293417</v>
      </c>
      <c r="D21" cm="1">
        <f t="array" ref="D21">'Sum of Property Damage - AC'!P24*rebuild*(1+home_contents_prop+material_labour_inflation)</f>
        <v>483386753.9044261</v>
      </c>
      <c r="E21" cm="1">
        <f t="array" ref="E21">'Sum of Property Damage - AC'!W24*rebuild*(1+home_contents_prop+material_labour_inflation)</f>
        <v>646752661.19413936</v>
      </c>
      <c r="F21" cm="1">
        <f t="array" ref="F21">'Sum of Property Damage - AC'!AD24*rebuild*(1+home_contents_prop+material_labour_inflation)</f>
        <v>773263944.64239025</v>
      </c>
    </row>
    <row r="22" spans="2:6">
      <c r="B22" s="62">
        <v>2040</v>
      </c>
      <c r="C22" cm="1">
        <f t="array" ref="C22">'Sum of Property Damage - AC'!I25*rebuild*(1+home_contents_prop+material_labour_inflation)</f>
        <v>514904361.5302884</v>
      </c>
      <c r="D22" cm="1">
        <f t="array" ref="D22">'Sum of Property Damage - AC'!P25*rebuild*(1+home_contents_prop+material_labour_inflation)</f>
        <v>615224242.97572005</v>
      </c>
      <c r="E22" cm="1">
        <f t="array" ref="E22">'Sum of Property Damage - AC'!W25*rebuild*(1+home_contents_prop+material_labour_inflation)</f>
        <v>875686487.88071847</v>
      </c>
      <c r="F22" cm="1">
        <f t="array" ref="F22">'Sum of Property Damage - AC'!AD25*rebuild*(1+home_contents_prop+material_labour_inflation)</f>
        <v>1130642010.2188654</v>
      </c>
    </row>
    <row r="23" spans="2:6">
      <c r="B23" s="62">
        <v>2041</v>
      </c>
      <c r="C23" cm="1">
        <f t="array" ref="C23">'Sum of Property Damage - AC'!I26*rebuild*(1+home_contents_prop+material_labour_inflation)</f>
        <v>624901608.25713241</v>
      </c>
      <c r="D23" cm="1">
        <f t="array" ref="D23">'Sum of Property Damage - AC'!P26*rebuild*(1+home_contents_prop+material_labour_inflation)</f>
        <v>783020395.33595407</v>
      </c>
      <c r="E23" cm="1">
        <f t="array" ref="E23">'Sum of Property Damage - AC'!W26*rebuild*(1+home_contents_prop+material_labour_inflation)</f>
        <v>1185659570.1813354</v>
      </c>
      <c r="F23" cm="1">
        <f t="array" ref="F23">'Sum of Property Damage - AC'!AD26*rebuild*(1+home_contents_prop+material_labour_inflation)</f>
        <v>1653192453.6746397</v>
      </c>
    </row>
    <row r="24" spans="2:6">
      <c r="B24" s="62">
        <v>2042</v>
      </c>
      <c r="C24" cm="1">
        <f t="array" ref="C24">'Sum of Property Damage - AC'!I27*rebuild*(1+home_contents_prop+material_labour_inflation)</f>
        <v>758398819.36901486</v>
      </c>
      <c r="D24" cm="1">
        <f t="array" ref="D24">'Sum of Property Damage - AC'!P27*rebuild*(1+home_contents_prop+material_labour_inflation)</f>
        <v>996583384.3171947</v>
      </c>
      <c r="E24" cm="1">
        <f t="array" ref="E24">'Sum of Property Damage - AC'!W27*rebuild*(1+home_contents_prop+material_labour_inflation)</f>
        <v>1605359520.0004861</v>
      </c>
      <c r="F24" cm="1">
        <f t="array" ref="F24">'Sum of Property Damage - AC'!AD27*rebuild*(1+home_contents_prop+material_labour_inflation)</f>
        <v>2417255985.7744718</v>
      </c>
    </row>
    <row r="25" spans="2:6">
      <c r="B25" s="62">
        <v>2043</v>
      </c>
      <c r="C25" cm="1">
        <f t="array" ref="C25">'Sum of Property Damage - AC'!I28*rebuild*(1+home_contents_prop+material_labour_inflation)</f>
        <v>920416898.76051307</v>
      </c>
      <c r="D25" cm="1">
        <f t="array" ref="D25">'Sum of Property Damage - AC'!P28*rebuild*(1+home_contents_prop+material_labour_inflation)</f>
        <v>1268396804.9829383</v>
      </c>
      <c r="E25" cm="1">
        <f t="array" ref="E25">'Sum of Property Damage - AC'!W28*rebuild*(1+home_contents_prop+material_labour_inflation)</f>
        <v>2173629572.454565</v>
      </c>
      <c r="F25" cm="1">
        <f t="array" ref="F25">'Sum of Property Damage - AC'!AD28*rebuild*(1+home_contents_prop+material_labour_inflation)</f>
        <v>3534457826.9218144</v>
      </c>
    </row>
    <row r="26" spans="2:6">
      <c r="B26" s="62">
        <v>2044</v>
      </c>
      <c r="C26" cm="1">
        <f t="array" ref="C26">'Sum of Property Damage - AC'!I29*rebuild*(1+home_contents_prop+material_labour_inflation)</f>
        <v>1117049566.0230138</v>
      </c>
      <c r="D26" cm="1">
        <f t="array" ref="D26">'Sum of Property Damage - AC'!P29*rebuild*(1+home_contents_prop+material_labour_inflation)</f>
        <v>1614349493.6079454</v>
      </c>
      <c r="E26" cm="1">
        <f t="array" ref="E26">'Sum of Property Damage - AC'!W29*rebuild*(1+home_contents_prop+material_labour_inflation)</f>
        <v>2943063857.8144851</v>
      </c>
      <c r="F26" cm="1">
        <f t="array" ref="F26">'Sum of Property Damage - AC'!AD29*rebuild*(1+home_contents_prop+material_labour_inflation)</f>
        <v>5168016467.2098961</v>
      </c>
    </row>
    <row r="27" spans="2:6">
      <c r="B27" s="62">
        <v>2045</v>
      </c>
      <c r="C27" cm="1">
        <f t="array" ref="C27">'Sum of Property Damage - AC'!I30*rebuild*(1+home_contents_prop+material_labour_inflation)</f>
        <v>1355692599.4258709</v>
      </c>
      <c r="D27" cm="1">
        <f t="array" ref="D27">'Sum of Property Damage - AC'!P30*rebuild*(1+home_contents_prop+material_labour_inflation)</f>
        <v>2054664440.7587433</v>
      </c>
      <c r="E27" cm="1">
        <f t="array" ref="E27">'Sum of Property Damage - AC'!W30*rebuild*(1+home_contents_prop+material_labour_inflation)</f>
        <v>3984875501.2528138</v>
      </c>
      <c r="F27" cm="1">
        <f t="array" ref="F27">'Sum of Property Damage - AC'!AD30*rebuild*(1+home_contents_prop+material_labour_inflation)</f>
        <v>7556590608.700449</v>
      </c>
    </row>
    <row r="28" spans="2:6">
      <c r="B28" s="62">
        <v>2046</v>
      </c>
      <c r="C28" cm="1">
        <f t="array" ref="C28">'Sum of Property Damage - AC'!I31*rebuild*(1+home_contents_prop+material_labour_inflation)</f>
        <v>1645322067.3731441</v>
      </c>
      <c r="D28" cm="1">
        <f t="array" ref="D28">'Sum of Property Damage - AC'!P31*rebuild*(1+home_contents_prop+material_labour_inflation)</f>
        <v>2615081112.6736703</v>
      </c>
      <c r="E28" cm="1">
        <f t="array" ref="E28">'Sum of Property Damage - AC'!W31*rebuild*(1+home_contents_prop+material_labour_inflation)</f>
        <v>5395488180.3605204</v>
      </c>
      <c r="F28" cm="1">
        <f t="array" ref="F28">'Sum of Property Damage - AC'!AD31*rebuild*(1+home_contents_prop+material_labour_inflation)</f>
        <v>11049148633.864744</v>
      </c>
    </row>
    <row r="29" spans="2:6">
      <c r="B29" s="62">
        <v>2047</v>
      </c>
      <c r="C29" cm="1">
        <f t="array" ref="C29">'Sum of Property Damage - AC'!I32*rebuild*(1+home_contents_prop+material_labour_inflation)</f>
        <v>1996832017.6445794</v>
      </c>
      <c r="D29" cm="1">
        <f t="array" ref="D29">'Sum of Property Damage - AC'!P32*rebuild*(1+home_contents_prop+material_labour_inflation)</f>
        <v>3328360313.8348055</v>
      </c>
      <c r="E29" cm="1">
        <f t="array" ref="E29">'Sum of Property Damage - AC'!W32*rebuild*(1+home_contents_prop+material_labour_inflation)</f>
        <v>7305461315.2347517</v>
      </c>
      <c r="F29" cm="1">
        <f t="array" ref="F29">'Sum of Property Damage - AC'!AD32*rebuild*(1+home_contents_prop+material_labour_inflation)</f>
        <v>16155955530.289118</v>
      </c>
    </row>
    <row r="30" spans="2:6">
      <c r="B30" s="62">
        <v>2048</v>
      </c>
      <c r="C30" cm="1">
        <f t="array" ref="C30">'Sum of Property Damage - AC'!I33*rebuild*(1+home_contents_prop+material_labour_inflation)</f>
        <v>2423444331.2527409</v>
      </c>
      <c r="D30" cm="1">
        <f t="array" ref="D30">'Sum of Property Damage - AC'!P33*rebuild*(1+home_contents_prop+material_labour_inflation)</f>
        <v>4236199584.6947947</v>
      </c>
      <c r="E30" cm="1">
        <f t="array" ref="E30">'Sum of Property Damage - AC'!W33*rebuild*(1+home_contents_prop+material_labour_inflation)</f>
        <v>9891575098.9423618</v>
      </c>
      <c r="F30" cm="1">
        <f t="array" ref="F30">'Sum of Property Damage - AC'!AD33*rebuild*(1+home_contents_prop+material_labour_inflation)</f>
        <v>23623127271.871964</v>
      </c>
    </row>
    <row r="31" spans="2:6">
      <c r="B31" s="62">
        <v>2049</v>
      </c>
      <c r="C31" cm="1">
        <f t="array" ref="C31">'Sum of Property Damage - AC'!I34*rebuild*(1+home_contents_prop+material_labour_inflation)</f>
        <v>2941206163.506999</v>
      </c>
      <c r="D31" cm="1">
        <f t="array" ref="D31">'Sum of Property Damage - AC'!P34*rebuild*(1+home_contents_prop+material_labour_inflation)</f>
        <v>5391671135.5388584</v>
      </c>
      <c r="E31" cm="1">
        <f t="array" ref="E31">'Sum of Property Damage - AC'!W34*rebuild*(1+home_contents_prop+material_labour_inflation)</f>
        <v>13393194097.980293</v>
      </c>
      <c r="F31" cm="1">
        <f t="array" ref="F31">'Sum of Property Damage - AC'!AD34*rebuild*(1+home_contents_prop+material_labour_inflation)</f>
        <v>34541646350.716667</v>
      </c>
    </row>
    <row r="32" spans="2:6">
      <c r="B32" s="62">
        <v>2050</v>
      </c>
      <c r="C32" cm="1">
        <f t="array" ref="C32">'Sum of Property Damage - AC'!I35*rebuild*(1+home_contents_prop+material_labour_inflation)</f>
        <v>3703427965.1196713</v>
      </c>
      <c r="D32" cm="1">
        <f t="array" ref="D32">'Sum of Property Damage - AC'!P35*rebuild*(1+home_contents_prop+material_labour_inflation)</f>
        <v>7473773995.5342655</v>
      </c>
      <c r="E32" cm="1">
        <f t="array" ref="E32">'Sum of Property Damage - AC'!W35*rebuild*(1+home_contents_prop+material_labour_inflation)</f>
        <v>20533102701.263371</v>
      </c>
      <c r="F32" cm="1">
        <f t="array" ref="F32">'Sum of Property Damage - AC'!AD35*rebuild*(1+home_contents_prop+material_labour_inflation)</f>
        <v>63366775288.602051</v>
      </c>
    </row>
    <row r="33" spans="2:6">
      <c r="B33" s="62">
        <v>2051</v>
      </c>
      <c r="C33" cm="1">
        <f t="array" ref="C33">'Sum of Property Damage - AC'!I36*rebuild*(1+home_contents_prop+material_labour_inflation)</f>
        <v>4663191280.0031395</v>
      </c>
      <c r="D33" cm="1">
        <f t="array" ref="D33">'Sum of Property Damage - AC'!P36*rebuild*(1+home_contents_prop+material_labour_inflation)</f>
        <v>10359944319.43034</v>
      </c>
      <c r="E33" cm="1">
        <f t="array" ref="E33">'Sum of Property Damage - AC'!W36*rebuild*(1+home_contents_prop+material_labour_inflation)</f>
        <v>31479359710.297333</v>
      </c>
      <c r="F33" cm="1">
        <f t="array" ref="F33">'Sum of Property Damage - AC'!AD36*rebuild*(1+home_contents_prop+material_labour_inflation)</f>
        <v>116246818051.62955</v>
      </c>
    </row>
    <row r="34" spans="2:6">
      <c r="B34" s="62">
        <v>2052</v>
      </c>
      <c r="C34" cm="1">
        <f t="array" ref="C34">'Sum of Property Damage - AC'!I37*rebuild*(1+home_contents_prop+material_labour_inflation)</f>
        <v>5871694462.0769587</v>
      </c>
      <c r="D34" cm="1">
        <f t="array" ref="D34">'Sum of Property Damage - AC'!P37*rebuild*(1+home_contents_prop+material_labour_inflation)</f>
        <v>14360705354.275005</v>
      </c>
      <c r="E34" cm="1">
        <f t="array" ref="E34">'Sum of Property Damage - AC'!W37*rebuild*(1+home_contents_prop+material_labour_inflation)</f>
        <v>48261197189.626968</v>
      </c>
      <c r="F34" cm="1">
        <f t="array" ref="F34">'Sum of Property Damage - AC'!AD37*rebuild*(1+home_contents_prop+material_labour_inflation)</f>
        <v>213256084698.55331</v>
      </c>
    </row>
    <row r="35" spans="2:6">
      <c r="B35" s="62">
        <v>2053</v>
      </c>
      <c r="C35" cm="1">
        <f t="array" ref="C35">'Sum of Property Damage - AC'!I38*rebuild*(1+home_contents_prop+material_labour_inflation)</f>
        <v>7393405951.4753036</v>
      </c>
      <c r="D35" cm="1">
        <f t="array" ref="D35">'Sum of Property Damage - AC'!P38*rebuild*(1+home_contents_prop+material_labour_inflation)</f>
        <v>19906504558.877613</v>
      </c>
      <c r="E35" cm="1">
        <f t="array" ref="E35">'Sum of Property Damage - AC'!W38*rebuild*(1+home_contents_prop+material_labour_inflation)</f>
        <v>73989684837.706985</v>
      </c>
      <c r="F35" cm="1">
        <f t="array" ref="F35">'Sum of Property Damage - AC'!AD38*rebuild*(1+home_contents_prop+material_labour_inflation)</f>
        <v>391221464501.77777</v>
      </c>
    </row>
    <row r="36" spans="2:6">
      <c r="B36" s="62">
        <v>2054</v>
      </c>
      <c r="C36" cm="1">
        <f t="array" ref="C36">'Sum of Property Damage - AC'!I39*rebuild*(1+home_contents_prop+material_labour_inflation)</f>
        <v>9309503899.8750286</v>
      </c>
      <c r="D36" cm="1">
        <f t="array" ref="D36">'Sum of Property Damage - AC'!P39*rebuild*(1+home_contents_prop+material_labour_inflation)</f>
        <v>27594029551.648106</v>
      </c>
      <c r="E36" cm="1">
        <f t="array" ref="E36">'Sum of Property Damage - AC'!W39*rebuild*(1+home_contents_prop+material_labour_inflation)</f>
        <v>113434495845.55879</v>
      </c>
      <c r="F36" cm="1">
        <f t="array" ref="F36">'Sum of Property Damage - AC'!AD39*rebuild*(1+home_contents_prop+material_labour_inflation)</f>
        <v>717703061587.86121</v>
      </c>
    </row>
    <row r="37" spans="2:6">
      <c r="B37" s="62">
        <v>2055</v>
      </c>
      <c r="C37" cm="1">
        <f t="array" ref="C37">'Sum of Property Damage - AC'!I40*rebuild*(1+home_contents_prop+material_labour_inflation)</f>
        <v>11722207391.006279</v>
      </c>
      <c r="D37" cm="1">
        <f t="array" ref="D37">'Sum of Property Damage - AC'!P40*rebuild*(1+home_contents_prop+material_labour_inflation)</f>
        <v>38250412189.91404</v>
      </c>
      <c r="E37" cm="1">
        <f t="array" ref="E37">'Sum of Property Damage - AC'!W40*rebuild*(1+home_contents_prop+material_labour_inflation)</f>
        <v>173908171959.03403</v>
      </c>
      <c r="F37" cm="1">
        <f t="array" ref="F37">'Sum of Property Damage - AC'!AD40*rebuild*(1+home_contents_prop+material_labour_inflation)</f>
        <v>1316642289884.5693</v>
      </c>
    </row>
    <row r="38" spans="2:6">
      <c r="B38" s="62">
        <v>2056</v>
      </c>
      <c r="C38" cm="1">
        <f t="array" ref="C38">'Sum of Property Damage - AC'!I41*rebuild*(1+home_contents_prop+material_labour_inflation)</f>
        <v>14760230379.264404</v>
      </c>
      <c r="D38" cm="1">
        <f t="array" ref="D38">'Sum of Property Damage - AC'!P41*rebuild*(1+home_contents_prop+material_labour_inflation)</f>
        <v>53022229697.327812</v>
      </c>
      <c r="E38" cm="1">
        <f t="array" ref="E38">'Sum of Property Damage - AC'!W41*rebuild*(1+home_contents_prop+material_labour_inflation)</f>
        <v>266621831673.82562</v>
      </c>
      <c r="F38" cm="1">
        <f t="array" ref="F38">'Sum of Property Damage - AC'!AD41*rebuild*(1+home_contents_prop+material_labour_inflation)</f>
        <v>2415414530468.6777</v>
      </c>
    </row>
    <row r="39" spans="2:6">
      <c r="B39" s="62">
        <v>2057</v>
      </c>
      <c r="C39" cm="1">
        <f t="array" ref="C39">'Sum of Property Damage - AC'!I42*rebuild*(1+home_contents_prop+material_labour_inflation)</f>
        <v>18585649384.483879</v>
      </c>
      <c r="D39" cm="1">
        <f t="array" ref="D39">'Sum of Property Damage - AC'!P42*rebuild*(1+home_contents_prop+material_labour_inflation)</f>
        <v>73498880244.191376</v>
      </c>
      <c r="E39" cm="1">
        <f t="array" ref="E39">'Sum of Property Damage - AC'!W42*rebuild*(1+home_contents_prop+material_labour_inflation)</f>
        <v>408763673954.64539</v>
      </c>
      <c r="F39" cm="1">
        <f t="array" ref="F39">'Sum of Property Damage - AC'!AD42*rebuild*(1+home_contents_prop+material_labour_inflation)</f>
        <v>4431149650421.8691</v>
      </c>
    </row>
    <row r="40" spans="2:6">
      <c r="B40" s="62">
        <v>2058</v>
      </c>
      <c r="C40" cm="1">
        <f t="array" ref="C40">'Sum of Property Damage - AC'!I43*rebuild*(1+home_contents_prop+material_labour_inflation)</f>
        <v>23402551428.814964</v>
      </c>
      <c r="D40" cm="1">
        <f t="array" ref="D40">'Sum of Property Damage - AC'!P43*rebuild*(1+home_contents_prop+material_labour_inflation)</f>
        <v>101883609570.26494</v>
      </c>
      <c r="E40" cm="1">
        <f t="array" ref="E40">'Sum of Property Damage - AC'!W43*rebuild*(1+home_contents_prop+material_labour_inflation)</f>
        <v>626685641809.50598</v>
      </c>
      <c r="F40" cm="1">
        <f t="array" ref="F40">'Sum of Property Damage - AC'!AD43*rebuild*(1+home_contents_prop+material_labour_inflation)</f>
        <v>8129091738438.2061</v>
      </c>
    </row>
    <row r="41" spans="2:6">
      <c r="B41" s="62">
        <v>2059</v>
      </c>
      <c r="C41" cm="1">
        <f t="array" ref="C41">'Sum of Property Damage - AC'!I44*rebuild*(1+home_contents_prop+material_labour_inflation)</f>
        <v>29467923709.217289</v>
      </c>
      <c r="D41" cm="1">
        <f t="array" ref="D41">'Sum of Property Damage - AC'!P44*rebuild*(1+home_contents_prop+material_labour_inflation)</f>
        <v>141230593233.86752</v>
      </c>
      <c r="E41" cm="1">
        <f t="array" ref="E41">'Sum of Property Damage - AC'!W44*rebuild*(1+home_contents_prop+material_labour_inflation)</f>
        <v>960789073371.41394</v>
      </c>
      <c r="F41" cm="1">
        <f t="array" ref="F41">'Sum of Property Damage - AC'!AD44*rebuild*(1+home_contents_prop+material_labour_inflation)</f>
        <v>14913119301279.988</v>
      </c>
    </row>
    <row r="42" spans="2:6">
      <c r="B42" s="62">
        <v>2060</v>
      </c>
      <c r="C42" cm="1">
        <f t="array" ref="C42">'Sum of Property Damage - AC'!I45*rebuild*(1+home_contents_prop+material_labour_inflation)</f>
        <v>37462301618.386925</v>
      </c>
      <c r="D42" cm="1">
        <f t="array" ref="D42">'Sum of Property Damage - AC'!P45*rebuild*(1+home_contents_prop+material_labour_inflation)</f>
        <v>207490598905.51685</v>
      </c>
      <c r="E42" cm="1">
        <f t="array" ref="E42">'Sum of Property Damage - AC'!W45*rebuild*(1+home_contents_prop+material_labour_inflation)</f>
        <v>1660169061754.7122</v>
      </c>
      <c r="F42" cm="1">
        <f t="array" ref="F42">'Sum of Property Damage - AC'!AD45*rebuild*(1+home_contents_prop+material_labour_inflation)</f>
        <v>35304201640013.289</v>
      </c>
    </row>
    <row r="43" spans="2:6">
      <c r="B43" s="62">
        <v>2061</v>
      </c>
      <c r="C43" cm="1">
        <f t="array" ref="C43">'Sum of Property Damage - AC'!I46*rebuild*(1+home_contents_prop+material_labour_inflation)</f>
        <v>47625574478.664131</v>
      </c>
      <c r="D43" cm="1">
        <f t="array" ref="D43">'Sum of Property Damage - AC'!P46*rebuild*(1+home_contents_prop+material_labour_inflation)</f>
        <v>304837869012.54297</v>
      </c>
      <c r="E43" cm="1">
        <f t="array" ref="E43">'Sum of Property Damage - AC'!W46*rebuild*(1+home_contents_prop+material_labour_inflation)</f>
        <v>2868649109539.2305</v>
      </c>
      <c r="F43" cm="1">
        <f t="array" ref="F43">'Sum of Property Damage - AC'!AD46*rebuild*(1+home_contents_prop+material_labour_inflation)</f>
        <v>83576686609278.125</v>
      </c>
    </row>
    <row r="44" spans="2:6">
      <c r="B44" s="62">
        <v>2062</v>
      </c>
      <c r="C44" cm="1">
        <f t="array" ref="C44">'Sum of Property Damage - AC'!I47*rebuild*(1+home_contents_prop+material_labour_inflation)</f>
        <v>60546193743.205963</v>
      </c>
      <c r="D44" cm="1">
        <f t="array" ref="D44">'Sum of Property Damage - AC'!P47*rebuild*(1+home_contents_prop+material_labour_inflation)</f>
        <v>447857918684.13751</v>
      </c>
      <c r="E44" cm="1">
        <f t="array" ref="E44">'Sum of Property Damage - AC'!W47*rebuild*(1+home_contents_prop+material_labour_inflation)</f>
        <v>4956822751499.6357</v>
      </c>
      <c r="F44" cm="1">
        <f t="array" ref="F44">'Sum of Property Damage - AC'!AD47*rebuild*(1+home_contents_prop+material_labour_inflation)</f>
        <v>197853962267295.97</v>
      </c>
    </row>
    <row r="45" spans="2:6">
      <c r="B45" s="62">
        <v>2063</v>
      </c>
      <c r="C45" cm="1">
        <f t="array" ref="C45">'Sum of Property Damage - AC'!I48*rebuild*(1+home_contents_prop+material_labour_inflation)</f>
        <v>76972272518.265198</v>
      </c>
      <c r="D45" cm="1">
        <f t="array" ref="D45">'Sum of Property Damage - AC'!P48*rebuild*(1+home_contents_prop+material_labour_inflation)</f>
        <v>657979619113.27539</v>
      </c>
      <c r="E45" cm="1">
        <f t="array" ref="E45">'Sum of Property Damage - AC'!W48*rebuild*(1+home_contents_prop+material_labour_inflation)</f>
        <v>8565055738246.7783</v>
      </c>
      <c r="F45" cm="1">
        <f t="array" ref="F45">'Sum of Property Damage - AC'!AD48*rebuild*(1+home_contents_prop+material_labour_inflation)</f>
        <v>468387393825942.31</v>
      </c>
    </row>
    <row r="46" spans="2:6">
      <c r="B46" s="62">
        <v>2064</v>
      </c>
      <c r="C46" cm="1">
        <f t="array" ref="C46">'Sum of Property Damage - AC'!I49*rebuild*(1+home_contents_prop+material_labour_inflation)</f>
        <v>97854907518.890228</v>
      </c>
      <c r="D46" cm="1">
        <f t="array" ref="D46">'Sum of Property Damage - AC'!P49*rebuild*(1+home_contents_prop+material_labour_inflation)</f>
        <v>966686080543.06616</v>
      </c>
      <c r="E46" cm="1">
        <f t="array" ref="E46">'Sum of Property Damage - AC'!W49*rebuild*(1+home_contents_prop+material_labour_inflation)</f>
        <v>14799867835737.166</v>
      </c>
      <c r="F46" cm="1">
        <f t="array" ref="F46">'Sum of Property Damage - AC'!AD49*rebuild*(1+home_contents_prop+material_labour_inflation)</f>
        <v>1108833870518284.6</v>
      </c>
    </row>
    <row r="47" spans="2:6">
      <c r="B47" s="62">
        <v>2065</v>
      </c>
      <c r="C47" cm="1">
        <f t="array" ref="C47">'Sum of Property Damage - AC'!I50*rebuild*(1+home_contents_prop+material_labour_inflation)</f>
        <v>124403256292.66283</v>
      </c>
      <c r="D47" cm="1">
        <f t="array" ref="D47">'Sum of Property Damage - AC'!P50*rebuild*(1+home_contents_prop+material_labour_inflation)</f>
        <v>1420232099564.5793</v>
      </c>
      <c r="E47" cm="1">
        <f t="array" ref="E47">'Sum of Property Damage - AC'!W50*rebuild*(1+home_contents_prop+material_labour_inflation)</f>
        <v>25573273075630.098</v>
      </c>
      <c r="F47" cm="1">
        <f t="array" ref="F47">'Sum of Property Damage - AC'!AD50*rebuild*(1+home_contents_prop+material_labour_inflation)</f>
        <v>2624995748725734</v>
      </c>
    </row>
    <row r="48" spans="2:6">
      <c r="B48" s="62">
        <v>2066</v>
      </c>
      <c r="C48" cm="1">
        <f t="array" ref="C48">'Sum of Property Damage - AC'!I51*rebuild*(1+home_contents_prop+material_labour_inflation)</f>
        <v>158154559586.55811</v>
      </c>
      <c r="D48" cm="1">
        <f t="array" ref="D48">'Sum of Property Damage - AC'!P51*rebuild*(1+home_contents_prop+material_labour_inflation)</f>
        <v>2086575071742.6606</v>
      </c>
      <c r="E48" cm="1">
        <f t="array" ref="E48">'Sum of Property Damage - AC'!W51*rebuild*(1+home_contents_prop+material_labour_inflation)</f>
        <v>44189147834809.125</v>
      </c>
      <c r="F48" cm="1">
        <f t="array" ref="F48">'Sum of Property Damage - AC'!AD51*rebuild*(1+home_contents_prop+material_labour_inflation)</f>
        <v>6214290575549851</v>
      </c>
    </row>
    <row r="49" spans="2:6">
      <c r="B49" s="62">
        <v>2067</v>
      </c>
      <c r="C49" cm="1">
        <f t="array" ref="C49">'Sum of Property Damage - AC'!I52*rebuild*(1+home_contents_prop+material_labour_inflation)</f>
        <v>201063164359.59982</v>
      </c>
      <c r="D49" cm="1">
        <f t="array" ref="D49">'Sum of Property Damage - AC'!P52*rebuild*(1+home_contents_prop+material_labour_inflation)</f>
        <v>3065557964232.7915</v>
      </c>
      <c r="E49" cm="1">
        <f t="array" ref="E49">'Sum of Property Damage - AC'!W52*rebuild*(1+home_contents_prop+material_labour_inflation)</f>
        <v>76356456226594.141</v>
      </c>
      <c r="F49" cm="1">
        <f t="array" ref="F49">'Sum of Property Damage - AC'!AD52*rebuild*(1+home_contents_prop+material_labour_inflation)</f>
        <v>1.4711445129470566E+16</v>
      </c>
    </row>
    <row r="50" spans="2:6">
      <c r="B50" s="62">
        <v>2068</v>
      </c>
      <c r="C50" cm="1">
        <f t="array" ref="C50">'Sum of Property Damage - AC'!I53*rebuild*(1+home_contents_prop+material_labour_inflation)</f>
        <v>255613703483.14667</v>
      </c>
      <c r="D50" cm="1">
        <f t="array" ref="D50">'Sum of Property Damage - AC'!P53*rebuild*(1+home_contents_prop+material_labour_inflation)</f>
        <v>4503870277406.8936</v>
      </c>
      <c r="E50" cm="1">
        <f t="array" ref="E50">'Sum of Property Damage - AC'!W53*rebuild*(1+home_contents_prop+material_labour_inflation)</f>
        <v>131940074558626.5</v>
      </c>
      <c r="F50" cm="1">
        <f t="array" ref="F50">'Sum of Property Damage - AC'!AD53*rebuild*(1+home_contents_prop+material_labour_inflation)</f>
        <v>3.4827310607130616E+16</v>
      </c>
    </row>
    <row r="51" spans="2:6">
      <c r="B51" s="62">
        <v>2069</v>
      </c>
      <c r="C51" cm="1">
        <f t="array" ref="C51">'Sum of Property Damage - AC'!I54*rebuild*(1+home_contents_prop+material_labour_inflation)</f>
        <v>324964987373.28693</v>
      </c>
      <c r="D51" cm="1">
        <f t="array" ref="D51">'Sum of Property Damage - AC'!P54*rebuild*(1+home_contents_prop+material_labour_inflation)</f>
        <v>6617028932146.6416</v>
      </c>
      <c r="E51" cm="1">
        <f t="array" ref="E51">'Sum of Property Damage - AC'!W54*rebuild*(1+home_contents_prop+material_labour_inflation)</f>
        <v>227986171371305.34</v>
      </c>
      <c r="F51" cm="1">
        <f t="array" ref="F51">'Sum of Property Damage - AC'!AD54*rebuild*(1+home_contents_prop+material_labour_inflation)</f>
        <v>8.2448994074397728E+16</v>
      </c>
    </row>
    <row r="52" spans="2:6">
      <c r="B52" s="62">
        <v>2070</v>
      </c>
      <c r="C52" cm="1">
        <f t="array" ref="C52">'Sum of Property Damage - AC'!I55*rebuild*(1+home_contents_prop+material_labour_inflation)</f>
        <v>409107209091.8924</v>
      </c>
      <c r="D52" cm="1">
        <f t="array" ref="D52">'Sum of Property Damage - AC'!P55*rebuild*(1+home_contents_prop+material_labour_inflation)</f>
        <v>9988844607123.9355</v>
      </c>
      <c r="E52" cm="1">
        <f t="array" ref="E52">'Sum of Property Damage - AC'!W55*rebuild*(1+home_contents_prop+material_labour_inflation)</f>
        <v>439529950448203.63</v>
      </c>
      <c r="F52" cm="1">
        <f t="array" ref="F52">'Sum of Property Damage - AC'!AD55*rebuild*(1+home_contents_prop+material_labour_inflation)</f>
        <v>2.5733941347339424E+17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0B87-F2AD-F04C-8AFD-9DD132276BD1}">
  <sheetPr>
    <tabColor theme="7" tint="0.59999389629810485"/>
  </sheetPr>
  <dimension ref="A1"/>
  <sheetViews>
    <sheetView workbookViewId="0"/>
  </sheetViews>
  <sheetFormatPr defaultColWidth="8.85546875" defaultRowHeight="14.45"/>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DCDB3-0278-7E46-8662-5CD5D65FEA28}">
  <dimension ref="A1:AC111"/>
  <sheetViews>
    <sheetView showGridLines="0" workbookViewId="0">
      <selection activeCell="O9" sqref="O9"/>
    </sheetView>
  </sheetViews>
  <sheetFormatPr defaultColWidth="8.85546875" defaultRowHeight="14.45"/>
  <cols>
    <col min="1" max="1" width="16.85546875" customWidth="1"/>
    <col min="2" max="2" width="21" customWidth="1"/>
    <col min="3" max="3" width="31.140625" customWidth="1"/>
    <col min="4" max="4" width="20.7109375" customWidth="1"/>
    <col min="5" max="5" width="17.42578125" customWidth="1"/>
    <col min="6" max="6" width="18.28515625" customWidth="1"/>
    <col min="7" max="7" width="19.42578125" customWidth="1"/>
    <col min="9" max="9" width="20" customWidth="1"/>
    <col min="10" max="10" width="18.42578125" customWidth="1"/>
    <col min="11" max="11" width="16.140625" customWidth="1"/>
    <col min="12" max="12" width="18.140625" customWidth="1"/>
    <col min="14" max="14" width="8.85546875" bestFit="1" customWidth="1"/>
    <col min="15" max="15" width="11.85546875" bestFit="1" customWidth="1"/>
    <col min="16" max="16" width="13" bestFit="1" customWidth="1"/>
    <col min="17" max="17" width="14.5703125" customWidth="1"/>
    <col min="18" max="18" width="18.7109375" bestFit="1" customWidth="1"/>
    <col min="21" max="24" width="15.28515625" bestFit="1" customWidth="1"/>
  </cols>
  <sheetData>
    <row r="1" spans="1:29">
      <c r="A1" s="153"/>
      <c r="B1" s="154" t="s">
        <v>26</v>
      </c>
      <c r="C1" s="154" t="s">
        <v>27</v>
      </c>
      <c r="D1" s="154" t="s">
        <v>28</v>
      </c>
      <c r="E1" s="154" t="s">
        <v>29</v>
      </c>
      <c r="F1" s="154" t="s">
        <v>30</v>
      </c>
      <c r="G1" s="154" t="s">
        <v>31</v>
      </c>
    </row>
    <row r="2" spans="1:29">
      <c r="A2" s="153"/>
      <c r="B2" s="154"/>
      <c r="C2" s="154"/>
      <c r="D2" s="154"/>
      <c r="E2" s="154"/>
      <c r="F2" s="154"/>
      <c r="G2" s="154"/>
    </row>
    <row r="3" spans="1:29">
      <c r="A3" s="167" t="s">
        <v>239</v>
      </c>
      <c r="B3" s="155">
        <v>531771287000</v>
      </c>
      <c r="C3" s="155">
        <v>222153795000</v>
      </c>
      <c r="D3" s="155">
        <v>417708522000</v>
      </c>
      <c r="E3" s="155">
        <v>45815957000</v>
      </c>
      <c r="F3" s="155">
        <v>69643447000</v>
      </c>
      <c r="G3" s="155">
        <v>9845914000</v>
      </c>
      <c r="J3" s="155"/>
    </row>
    <row r="4" spans="1:29">
      <c r="A4" s="167"/>
      <c r="B4" s="155"/>
      <c r="C4" s="155"/>
      <c r="D4" s="155"/>
      <c r="E4" s="155"/>
      <c r="F4" s="155"/>
      <c r="G4" s="155"/>
      <c r="I4" s="198" t="s">
        <v>172</v>
      </c>
      <c r="J4" s="198"/>
      <c r="K4" s="198"/>
      <c r="L4" s="198"/>
      <c r="O4" s="200"/>
      <c r="P4" s="200"/>
      <c r="Q4" s="200"/>
      <c r="R4" s="200"/>
      <c r="AC4" t="s">
        <v>265</v>
      </c>
    </row>
    <row r="5" spans="1:29">
      <c r="A5" t="s">
        <v>141</v>
      </c>
      <c r="B5" s="80" t="s">
        <v>142</v>
      </c>
      <c r="C5" s="80" t="s">
        <v>143</v>
      </c>
      <c r="D5" s="80" t="s">
        <v>144</v>
      </c>
      <c r="E5" s="80" t="s">
        <v>145</v>
      </c>
      <c r="G5" s="80" t="s">
        <v>173</v>
      </c>
      <c r="I5" s="80" t="s">
        <v>266</v>
      </c>
      <c r="J5" s="80" t="s">
        <v>267</v>
      </c>
      <c r="K5" s="80" t="s">
        <v>268</v>
      </c>
      <c r="L5" s="80" t="s">
        <v>269</v>
      </c>
      <c r="O5" s="23"/>
      <c r="P5" s="23"/>
      <c r="Q5" s="23"/>
      <c r="R5" s="23"/>
    </row>
    <row r="6" spans="1:29">
      <c r="A6" s="62">
        <v>2020</v>
      </c>
      <c r="B6">
        <f>'Total Costs - Voluntary'!C6+'Costs - Involuntary'!C2+'Costs - rebuild'!C2</f>
        <v>726310467.14137566</v>
      </c>
      <c r="C6">
        <f>'Total Costs - Voluntary'!D6+'Costs - Involuntary'!D2+'Costs - rebuild'!D2</f>
        <v>726310467.14137566</v>
      </c>
      <c r="D6">
        <f>'Total Costs - Voluntary'!E6+'Costs - Involuntary'!E2+'Costs - rebuild'!E2</f>
        <v>726310467.14137566</v>
      </c>
      <c r="E6">
        <f>'Total Costs - Voluntary'!F6+'Costs - Involuntary'!F2+'Costs - rebuild'!F2</f>
        <v>726310467.14137566</v>
      </c>
      <c r="G6" s="39">
        <f>SUM(B3:G3)</f>
        <v>1296938922000</v>
      </c>
      <c r="I6" s="156">
        <f t="shared" ref="I6:I37" si="0">B6/$G6</f>
        <v>5.6001902234635505E-4</v>
      </c>
      <c r="J6" s="156">
        <f t="shared" ref="J6:J37" si="1">C6/$G6</f>
        <v>5.6001902234635505E-4</v>
      </c>
      <c r="K6" s="156">
        <f t="shared" ref="K6:K37" si="2">D6/$G6</f>
        <v>5.6001902234635505E-4</v>
      </c>
      <c r="L6" s="156">
        <f t="shared" ref="L6:L37" si="3">E6/$G6</f>
        <v>5.6001902234635505E-4</v>
      </c>
      <c r="N6" s="193"/>
      <c r="O6" s="191"/>
      <c r="P6" s="191"/>
      <c r="Q6" s="191"/>
      <c r="R6" s="191"/>
      <c r="U6" s="182"/>
      <c r="V6" s="182"/>
      <c r="W6" s="182"/>
      <c r="X6" s="182"/>
    </row>
    <row r="7" spans="1:29">
      <c r="A7" s="62">
        <v>2021</v>
      </c>
      <c r="B7">
        <f>'Total Costs - Voluntary'!C7+'Costs - Involuntary'!C3+'Costs - rebuild'!C3</f>
        <v>833496920.98135996</v>
      </c>
      <c r="C7">
        <f>'Total Costs - Voluntary'!D7+'Costs - Involuntary'!D3+'Costs - rebuild'!D3</f>
        <v>833496920.98135996</v>
      </c>
      <c r="D7">
        <f>'Total Costs - Voluntary'!E7+'Costs - Involuntary'!E3+'Costs - rebuild'!E3</f>
        <v>833496920.98135996</v>
      </c>
      <c r="E7">
        <f>'Total Costs - Voluntary'!F7+'Costs - Involuntary'!F3+'Costs - rebuild'!F3</f>
        <v>833496920.98135996</v>
      </c>
      <c r="G7">
        <f>G6*Inflation!C3</f>
        <v>1346741376604.8</v>
      </c>
      <c r="I7" s="156">
        <f t="shared" si="0"/>
        <v>6.1889902208443759E-4</v>
      </c>
      <c r="J7" s="156">
        <f t="shared" si="1"/>
        <v>6.1889902208443759E-4</v>
      </c>
      <c r="K7" s="156">
        <f t="shared" si="2"/>
        <v>6.1889902208443759E-4</v>
      </c>
      <c r="L7" s="156">
        <f t="shared" si="3"/>
        <v>6.1889902208443759E-4</v>
      </c>
      <c r="N7" s="193"/>
      <c r="O7" s="191"/>
      <c r="P7" s="191"/>
      <c r="Q7" s="191"/>
      <c r="R7" s="191"/>
      <c r="U7" s="182"/>
      <c r="V7" s="182"/>
      <c r="W7" s="182"/>
      <c r="X7" s="182"/>
    </row>
    <row r="8" spans="1:29">
      <c r="A8" s="62">
        <v>2022</v>
      </c>
      <c r="B8">
        <f>'Total Costs - Voluntary'!C8+'Costs - Involuntary'!C4+'Costs - rebuild'!C4</f>
        <v>1522480331.3142562</v>
      </c>
      <c r="C8">
        <f>'Total Costs - Voluntary'!D8+'Costs - Involuntary'!D4+'Costs - rebuild'!D4</f>
        <v>1522480331.3142562</v>
      </c>
      <c r="D8">
        <f>'Total Costs - Voluntary'!E8+'Costs - Involuntary'!E4+'Costs - rebuild'!E4</f>
        <v>1522480331.3142562</v>
      </c>
      <c r="E8">
        <f>'Total Costs - Voluntary'!F8+'Costs - Involuntary'!F4+'Costs - rebuild'!F4</f>
        <v>1522480331.3142562</v>
      </c>
      <c r="G8">
        <f>G7*Inflation!C4</f>
        <v>1373676204136.896</v>
      </c>
      <c r="I8" s="156">
        <f t="shared" si="0"/>
        <v>1.1083254749039322E-3</v>
      </c>
      <c r="J8" s="156">
        <f t="shared" si="1"/>
        <v>1.1083254749039322E-3</v>
      </c>
      <c r="K8" s="156">
        <f t="shared" si="2"/>
        <v>1.1083254749039322E-3</v>
      </c>
      <c r="L8" s="156">
        <f t="shared" si="3"/>
        <v>1.1083254749039322E-3</v>
      </c>
      <c r="N8" s="193"/>
      <c r="O8" s="191"/>
      <c r="P8" s="191"/>
      <c r="Q8" s="191"/>
      <c r="R8" s="191"/>
      <c r="U8" s="182"/>
      <c r="V8" s="182"/>
      <c r="W8" s="182"/>
      <c r="X8" s="182"/>
    </row>
    <row r="9" spans="1:29">
      <c r="A9" s="62">
        <v>2023</v>
      </c>
      <c r="B9">
        <f>'Total Costs - Voluntary'!C9+'Costs - Involuntary'!C5+'Costs - rebuild'!C5</f>
        <v>1548166122.9731276</v>
      </c>
      <c r="C9">
        <f>'Total Costs - Voluntary'!D9+'Costs - Involuntary'!D5+'Costs - rebuild'!D5</f>
        <v>1548166122.9731276</v>
      </c>
      <c r="D9">
        <f>'Total Costs - Voluntary'!E9+'Costs - Involuntary'!E5+'Costs - rebuild'!E5</f>
        <v>1548166122.9731276</v>
      </c>
      <c r="E9">
        <f>'Total Costs - Voluntary'!F9+'Costs - Involuntary'!F5+'Costs - rebuild'!F5</f>
        <v>1548166122.9731276</v>
      </c>
      <c r="G9">
        <f>G8*Inflation!C5</f>
        <v>1401149728219.634</v>
      </c>
      <c r="I9" s="156">
        <f t="shared" si="0"/>
        <v>1.1049255420691544E-3</v>
      </c>
      <c r="J9" s="156">
        <f t="shared" si="1"/>
        <v>1.1049255420691544E-3</v>
      </c>
      <c r="K9" s="156">
        <f t="shared" si="2"/>
        <v>1.1049255420691544E-3</v>
      </c>
      <c r="L9" s="156">
        <f t="shared" si="3"/>
        <v>1.1049255420691544E-3</v>
      </c>
      <c r="N9" s="193"/>
      <c r="O9" s="191"/>
      <c r="P9" s="191"/>
      <c r="Q9" s="191"/>
      <c r="R9" s="191"/>
      <c r="U9" s="182"/>
      <c r="V9" s="182"/>
      <c r="W9" s="182"/>
      <c r="X9" s="182"/>
    </row>
    <row r="10" spans="1:29">
      <c r="A10" s="62">
        <v>2024</v>
      </c>
      <c r="B10">
        <f>'Total Costs - Voluntary'!C10+'Costs - Involuntary'!C6+'Costs - rebuild'!C6</f>
        <v>1574306888.3314574</v>
      </c>
      <c r="C10">
        <f>'Total Costs - Voluntary'!D10+'Costs - Involuntary'!D6+'Costs - rebuild'!D6</f>
        <v>1574306888.3314574</v>
      </c>
      <c r="D10">
        <f>'Total Costs - Voluntary'!E10+'Costs - Involuntary'!E6+'Costs - rebuild'!E6</f>
        <v>1574306888.3314574</v>
      </c>
      <c r="E10">
        <f>'Total Costs - Voluntary'!F10+'Costs - Involuntary'!F6+'Costs - rebuild'!F6</f>
        <v>1574306888.3314574</v>
      </c>
      <c r="G10">
        <f>G9*Inflation!C6</f>
        <v>1429172722784.0269</v>
      </c>
      <c r="I10" s="156">
        <f t="shared" si="0"/>
        <v>1.1015511723906327E-3</v>
      </c>
      <c r="J10" s="156">
        <f t="shared" si="1"/>
        <v>1.1015511723906327E-3</v>
      </c>
      <c r="K10" s="156">
        <f t="shared" si="2"/>
        <v>1.1015511723906327E-3</v>
      </c>
      <c r="L10" s="156">
        <f t="shared" si="3"/>
        <v>1.1015511723906327E-3</v>
      </c>
      <c r="N10" s="193"/>
      <c r="O10" s="191"/>
      <c r="P10" s="191"/>
      <c r="Q10" s="191"/>
      <c r="R10" s="191"/>
      <c r="U10" s="182"/>
      <c r="V10" s="182"/>
      <c r="W10" s="182"/>
      <c r="X10" s="182"/>
    </row>
    <row r="11" spans="1:29">
      <c r="A11" s="62">
        <v>2025</v>
      </c>
      <c r="B11">
        <f>'Total Costs - Voluntary'!C11+'Costs - Involuntary'!C7+'Costs - rebuild'!C7</f>
        <v>1600910973.2943873</v>
      </c>
      <c r="C11">
        <f>'Total Costs - Voluntary'!D11+'Costs - Involuntary'!D7+'Costs - rebuild'!D7</f>
        <v>1600910973.2943873</v>
      </c>
      <c r="D11">
        <f>'Total Costs - Voluntary'!E11+'Costs - Involuntary'!E7+'Costs - rebuild'!E7</f>
        <v>1600910973.2943873</v>
      </c>
      <c r="E11">
        <f>'Total Costs - Voluntary'!F11+'Costs - Involuntary'!F7+'Costs - rebuild'!F7</f>
        <v>1600910973.2943873</v>
      </c>
      <c r="G11">
        <f>G10*Inflation!C7</f>
        <v>1457756177239.7075</v>
      </c>
      <c r="I11" s="156">
        <f t="shared" si="0"/>
        <v>1.0982021536178612E-3</v>
      </c>
      <c r="J11" s="156">
        <f t="shared" si="1"/>
        <v>1.0982021536178612E-3</v>
      </c>
      <c r="K11" s="156">
        <f t="shared" si="2"/>
        <v>1.0982021536178612E-3</v>
      </c>
      <c r="L11" s="156">
        <f t="shared" si="3"/>
        <v>1.0982021536178612E-3</v>
      </c>
      <c r="N11" s="193"/>
      <c r="O11" s="191"/>
      <c r="P11" s="191"/>
      <c r="Q11" s="191"/>
      <c r="R11" s="191"/>
      <c r="U11" s="182"/>
      <c r="V11" s="182"/>
      <c r="W11" s="182"/>
      <c r="X11" s="182"/>
    </row>
    <row r="12" spans="1:29">
      <c r="A12" s="62">
        <v>2026</v>
      </c>
      <c r="B12">
        <f>'Total Costs - Voluntary'!C12+'Costs - Involuntary'!C8+'Costs - rebuild'!C8</f>
        <v>1206205831.9995315</v>
      </c>
      <c r="C12">
        <f>'Total Costs - Voluntary'!D12+'Costs - Involuntary'!D8+'Costs - rebuild'!D8</f>
        <v>1206205831.9995315</v>
      </c>
      <c r="D12">
        <f>'Total Costs - Voluntary'!E12+'Costs - Involuntary'!E8+'Costs - rebuild'!E8</f>
        <v>1206205831.9995315</v>
      </c>
      <c r="E12">
        <f>'Total Costs - Voluntary'!F12+'Costs - Involuntary'!F8+'Costs - rebuild'!F8</f>
        <v>1206205831.9995315</v>
      </c>
      <c r="G12">
        <f>G11*Inflation!C8</f>
        <v>1486911300784.5017</v>
      </c>
      <c r="I12" s="156">
        <f t="shared" si="0"/>
        <v>8.1121572710028591E-4</v>
      </c>
      <c r="J12" s="156">
        <f t="shared" si="1"/>
        <v>8.1121572710028591E-4</v>
      </c>
      <c r="K12" s="156">
        <f t="shared" si="2"/>
        <v>8.1121572710028591E-4</v>
      </c>
      <c r="L12" s="156">
        <f t="shared" si="3"/>
        <v>8.1121572710028591E-4</v>
      </c>
      <c r="N12" s="193"/>
      <c r="O12" s="191"/>
      <c r="P12" s="191"/>
      <c r="Q12" s="191"/>
      <c r="R12" s="191"/>
      <c r="U12" s="182"/>
      <c r="V12" s="182"/>
      <c r="W12" s="182"/>
      <c r="X12" s="182"/>
    </row>
    <row r="13" spans="1:29">
      <c r="A13" s="62">
        <v>2027</v>
      </c>
      <c r="B13">
        <f>'Total Costs - Voluntary'!C13+'Costs - Involuntary'!C9+'Costs - rebuild'!C9</f>
        <v>1228623881.3507679</v>
      </c>
      <c r="C13">
        <f>'Total Costs - Voluntary'!D13+'Costs - Involuntary'!D9+'Costs - rebuild'!D9</f>
        <v>1228623881.3507679</v>
      </c>
      <c r="D13">
        <f>'Total Costs - Voluntary'!E13+'Costs - Involuntary'!E9+'Costs - rebuild'!E9</f>
        <v>1228623881.3507679</v>
      </c>
      <c r="E13">
        <f>'Total Costs - Voluntary'!F13+'Costs - Involuntary'!F9+'Costs - rebuild'!F9</f>
        <v>1228623881.3507679</v>
      </c>
      <c r="G13">
        <f>G12*Inflation!C9</f>
        <v>1516649526800.1917</v>
      </c>
      <c r="I13" s="156">
        <f t="shared" si="0"/>
        <v>8.1009083485681971E-4</v>
      </c>
      <c r="J13" s="156">
        <f t="shared" si="1"/>
        <v>8.1009083485681971E-4</v>
      </c>
      <c r="K13" s="156">
        <f t="shared" si="2"/>
        <v>8.1009083485681971E-4</v>
      </c>
      <c r="L13" s="156">
        <f t="shared" si="3"/>
        <v>8.1009083485681971E-4</v>
      </c>
      <c r="N13" s="193"/>
      <c r="O13" s="191"/>
      <c r="P13" s="191"/>
      <c r="Q13" s="191"/>
      <c r="R13" s="191"/>
      <c r="U13" s="182"/>
      <c r="V13" s="182"/>
      <c r="W13" s="182"/>
      <c r="X13" s="182"/>
    </row>
    <row r="14" spans="1:29">
      <c r="A14" s="62">
        <v>2028</v>
      </c>
      <c r="B14">
        <f>'Total Costs - Voluntary'!C14+'Costs - Involuntary'!C10+'Costs - rebuild'!C10</f>
        <v>1251464393.2299213</v>
      </c>
      <c r="C14">
        <f>'Total Costs - Voluntary'!D14+'Costs - Involuntary'!D10+'Costs - rebuild'!D10</f>
        <v>1251464393.2299213</v>
      </c>
      <c r="D14">
        <f>'Total Costs - Voluntary'!E14+'Costs - Involuntary'!E10+'Costs - rebuild'!E10</f>
        <v>1251464393.2299213</v>
      </c>
      <c r="E14">
        <f>'Total Costs - Voluntary'!F14+'Costs - Involuntary'!F10+'Costs - rebuild'!F10</f>
        <v>1251464393.2299213</v>
      </c>
      <c r="G14">
        <f>G13*Inflation!C10</f>
        <v>1546982517336.1956</v>
      </c>
      <c r="I14" s="156">
        <f t="shared" si="0"/>
        <v>8.0897125804942039E-4</v>
      </c>
      <c r="J14" s="156">
        <f t="shared" si="1"/>
        <v>8.0897125804942039E-4</v>
      </c>
      <c r="K14" s="156">
        <f t="shared" si="2"/>
        <v>8.0897125804942039E-4</v>
      </c>
      <c r="L14" s="156">
        <f t="shared" si="3"/>
        <v>8.0897125804942039E-4</v>
      </c>
      <c r="N14" s="193"/>
      <c r="O14" s="191"/>
      <c r="P14" s="191"/>
      <c r="Q14" s="191"/>
      <c r="R14" s="191"/>
      <c r="U14" s="182"/>
      <c r="V14" s="182"/>
      <c r="W14" s="182"/>
      <c r="X14" s="182"/>
    </row>
    <row r="15" spans="1:29">
      <c r="A15" s="62">
        <v>2029</v>
      </c>
      <c r="B15">
        <f>'Total Costs - Voluntary'!C15+'Costs - Involuntary'!C11+'Costs - rebuild'!C11</f>
        <v>1274735420.1203315</v>
      </c>
      <c r="C15">
        <f>'Total Costs - Voluntary'!D15+'Costs - Involuntary'!D11+'Costs - rebuild'!D11</f>
        <v>1274735420.1203315</v>
      </c>
      <c r="D15">
        <f>'Total Costs - Voluntary'!E15+'Costs - Involuntary'!E11+'Costs - rebuild'!E11</f>
        <v>1274735420.1203315</v>
      </c>
      <c r="E15">
        <f>'Total Costs - Voluntary'!F15+'Costs - Involuntary'!F11+'Costs - rebuild'!F11</f>
        <v>1274735420.1203315</v>
      </c>
      <c r="G15">
        <f>G14*Inflation!C11</f>
        <v>1577922167682.9194</v>
      </c>
      <c r="I15" s="156">
        <f t="shared" si="0"/>
        <v>8.0785696926496779E-4</v>
      </c>
      <c r="J15" s="156">
        <f t="shared" si="1"/>
        <v>8.0785696926496779E-4</v>
      </c>
      <c r="K15" s="156">
        <f t="shared" si="2"/>
        <v>8.0785696926496779E-4</v>
      </c>
      <c r="L15" s="156">
        <f t="shared" si="3"/>
        <v>8.0785696926496779E-4</v>
      </c>
      <c r="N15" s="193"/>
      <c r="O15" s="191"/>
      <c r="P15" s="191"/>
      <c r="Q15" s="191"/>
      <c r="R15" s="191"/>
      <c r="U15" s="182"/>
      <c r="V15" s="182"/>
      <c r="W15" s="182"/>
      <c r="X15" s="182"/>
    </row>
    <row r="16" spans="1:29">
      <c r="A16" s="62">
        <v>2030</v>
      </c>
      <c r="B16">
        <f>'Total Costs - Voluntary'!C16+'Costs - Involuntary'!C12+'Costs - rebuild'!C12</f>
        <v>1323550995.0214028</v>
      </c>
      <c r="C16">
        <f>'Total Costs - Voluntary'!D16+'Costs - Involuntary'!D12+'Costs - rebuild'!D12</f>
        <v>1326907660.0413752</v>
      </c>
      <c r="D16">
        <f>'Total Costs - Voluntary'!E16+'Costs - Involuntary'!E12+'Costs - rebuild'!E12</f>
        <v>1334559288.6136892</v>
      </c>
      <c r="E16">
        <f>'Total Costs - Voluntary'!F16+'Costs - Involuntary'!F12+'Costs - rebuild'!F12</f>
        <v>1339366051.365504</v>
      </c>
      <c r="G16">
        <f>G15*Inflation!C12</f>
        <v>1609480611036.5779</v>
      </c>
      <c r="I16" s="156">
        <f t="shared" si="0"/>
        <v>8.2234665391152275E-4</v>
      </c>
      <c r="J16" s="156">
        <f t="shared" si="1"/>
        <v>8.2443221182191629E-4</v>
      </c>
      <c r="K16" s="156">
        <f t="shared" si="2"/>
        <v>8.2918630983331513E-4</v>
      </c>
      <c r="L16" s="156">
        <f t="shared" si="3"/>
        <v>8.3217284022010806E-4</v>
      </c>
      <c r="N16" s="193"/>
      <c r="O16" s="191"/>
      <c r="P16" s="191"/>
      <c r="Q16" s="191"/>
      <c r="R16" s="191"/>
      <c r="U16" s="182"/>
      <c r="V16" s="182"/>
      <c r="W16" s="182"/>
      <c r="X16" s="182"/>
    </row>
    <row r="17" spans="1:24">
      <c r="A17" s="62">
        <v>2031</v>
      </c>
      <c r="B17">
        <f>'Total Costs - Voluntary'!C17+'Costs - Involuntary'!C13+'Costs - rebuild'!C13</f>
        <v>1376581356.2796166</v>
      </c>
      <c r="C17">
        <f>'Total Costs - Voluntary'!D17+'Costs - Involuntary'!D13+'Costs - rebuild'!D13</f>
        <v>1384220934.6350503</v>
      </c>
      <c r="D17">
        <f>'Total Costs - Voluntary'!E17+'Costs - Involuntary'!E13+'Costs - rebuild'!E13</f>
        <v>1402008103.7497945</v>
      </c>
      <c r="E17">
        <f>'Total Costs - Voluntary'!F17+'Costs - Involuntary'!F13+'Costs - rebuild'!F13</f>
        <v>1413446854.6777134</v>
      </c>
      <c r="G17">
        <f>G16*Inflation!C13</f>
        <v>1641670223257.3096</v>
      </c>
      <c r="I17" s="156">
        <f t="shared" si="0"/>
        <v>8.3852489786181387E-4</v>
      </c>
      <c r="J17" s="156">
        <f t="shared" si="1"/>
        <v>8.431784380474156E-4</v>
      </c>
      <c r="K17" s="156">
        <f t="shared" si="2"/>
        <v>8.5401323840059E-4</v>
      </c>
      <c r="L17" s="156">
        <f t="shared" si="3"/>
        <v>8.6098099036798739E-4</v>
      </c>
      <c r="N17" s="193"/>
      <c r="O17" s="191"/>
      <c r="P17" s="191"/>
      <c r="Q17" s="191"/>
      <c r="R17" s="191"/>
      <c r="U17" s="182"/>
      <c r="V17" s="182"/>
      <c r="W17" s="182"/>
      <c r="X17" s="182"/>
    </row>
    <row r="18" spans="1:24">
      <c r="A18" s="62">
        <v>2032</v>
      </c>
      <c r="B18">
        <f>'Total Costs - Voluntary'!C18+'Costs - Involuntary'!C14+'Costs - rebuild'!C14</f>
        <v>1434336666.8825085</v>
      </c>
      <c r="C18">
        <f>'Total Costs - Voluntary'!D18+'Costs - Involuntary'!D14+'Costs - rebuild'!D14</f>
        <v>1447377315.0565867</v>
      </c>
      <c r="D18">
        <f>'Total Costs - Voluntary'!E18+'Costs - Involuntary'!E14+'Costs - rebuild'!E14</f>
        <v>1478390952.4129233</v>
      </c>
      <c r="E18">
        <f>'Total Costs - Voluntary'!F18+'Costs - Involuntary'!F14+'Costs - rebuild'!F14</f>
        <v>1498807312.3849456</v>
      </c>
      <c r="G18">
        <f>G17*Inflation!C14</f>
        <v>1674503627722.4558</v>
      </c>
      <c r="I18" s="156">
        <f t="shared" si="0"/>
        <v>8.5657423676853666E-4</v>
      </c>
      <c r="J18" s="156">
        <f t="shared" si="1"/>
        <v>8.643620062055102E-4</v>
      </c>
      <c r="K18" s="156">
        <f t="shared" si="2"/>
        <v>8.8288309916875404E-4</v>
      </c>
      <c r="L18" s="156">
        <f t="shared" si="3"/>
        <v>8.9507558393499558E-4</v>
      </c>
      <c r="N18" s="193"/>
      <c r="O18" s="191"/>
      <c r="P18" s="191"/>
      <c r="Q18" s="191"/>
      <c r="R18" s="191"/>
      <c r="U18" s="182"/>
      <c r="V18" s="182"/>
      <c r="W18" s="182"/>
      <c r="X18" s="182"/>
    </row>
    <row r="19" spans="1:24">
      <c r="A19" s="62">
        <v>2033</v>
      </c>
      <c r="B19">
        <f>'Total Costs - Voluntary'!C19+'Costs - Involuntary'!C15+'Costs - rebuild'!C15</f>
        <v>1497392962.6044877</v>
      </c>
      <c r="C19">
        <f>'Total Costs - Voluntary'!D19+'Costs - Involuntary'!D15+'Costs - rebuild'!D15</f>
        <v>1517180127.7141519</v>
      </c>
      <c r="D19">
        <f>'Total Costs - Voluntary'!E19+'Costs - Involuntary'!E15+'Costs - rebuild'!E15</f>
        <v>1565250523.0248842</v>
      </c>
      <c r="E19">
        <f>'Total Costs - Voluntary'!F19+'Costs - Involuntary'!F15+'Costs - rebuild'!F15</f>
        <v>1597642542.7380438</v>
      </c>
      <c r="G19">
        <f>G18*Inflation!C15</f>
        <v>1707993700276.905</v>
      </c>
      <c r="I19" s="156">
        <f t="shared" si="0"/>
        <v>8.7669700559300995E-4</v>
      </c>
      <c r="J19" s="156">
        <f t="shared" si="1"/>
        <v>8.8828203960481943E-4</v>
      </c>
      <c r="K19" s="156">
        <f t="shared" si="2"/>
        <v>9.1642640296104205E-4</v>
      </c>
      <c r="L19" s="156">
        <f t="shared" si="3"/>
        <v>9.3539135564670365E-4</v>
      </c>
      <c r="N19" s="193"/>
      <c r="O19" s="191"/>
      <c r="P19" s="191"/>
      <c r="Q19" s="191"/>
      <c r="R19" s="191"/>
      <c r="U19" s="182"/>
      <c r="V19" s="182"/>
      <c r="W19" s="182"/>
      <c r="X19" s="182"/>
    </row>
    <row r="20" spans="1:24">
      <c r="A20" s="62">
        <v>2034</v>
      </c>
      <c r="B20">
        <f>'Total Costs - Voluntary'!C20+'Costs - Involuntary'!C16+'Costs - rebuild'!C16</f>
        <v>1566400742.4795809</v>
      </c>
      <c r="C20">
        <f>'Total Costs - Voluntary'!D20+'Costs - Involuntary'!D16+'Costs - rebuild'!D16</f>
        <v>1594548667.2670801</v>
      </c>
      <c r="D20">
        <f>'Total Costs - Voluntary'!E20+'Costs - Involuntary'!E16+'Costs - rebuild'!E16</f>
        <v>1664404968.5359893</v>
      </c>
      <c r="E20">
        <f>'Total Costs - Voluntary'!F20+'Costs - Involuntary'!F16+'Costs - rebuild'!F16</f>
        <v>1712586603.9998217</v>
      </c>
      <c r="G20">
        <f>G19*Inflation!C16</f>
        <v>1742153574282.4431</v>
      </c>
      <c r="I20" s="156">
        <f t="shared" si="0"/>
        <v>8.9911748631273732E-4</v>
      </c>
      <c r="J20" s="156">
        <f t="shared" si="1"/>
        <v>9.1527445731863304E-4</v>
      </c>
      <c r="K20" s="156">
        <f t="shared" si="2"/>
        <v>9.5537212855733634E-4</v>
      </c>
      <c r="L20" s="156">
        <f t="shared" si="3"/>
        <v>9.8302849374527768E-4</v>
      </c>
      <c r="N20" s="193"/>
      <c r="O20" s="191"/>
      <c r="P20" s="191"/>
      <c r="Q20" s="191"/>
      <c r="R20" s="191"/>
      <c r="U20" s="182"/>
      <c r="V20" s="182"/>
      <c r="W20" s="182"/>
      <c r="X20" s="182"/>
    </row>
    <row r="21" spans="1:24">
      <c r="A21" s="62">
        <v>2035</v>
      </c>
      <c r="B21">
        <f>'Total Costs - Voluntary'!C21+'Costs - Involuntary'!C17+'Costs - rebuild'!C17</f>
        <v>1642094681.3308465</v>
      </c>
      <c r="C21">
        <f>'Total Costs - Voluntary'!D21+'Costs - Involuntary'!D17+'Costs - rebuild'!D17</f>
        <v>1680535049.8407764</v>
      </c>
      <c r="D21">
        <f>'Total Costs - Voluntary'!E21+'Costs - Involuntary'!E17+'Costs - rebuild'!E17</f>
        <v>1777997275.530678</v>
      </c>
      <c r="E21">
        <f>'Total Costs - Voluntary'!F21+'Costs - Involuntary'!F17+'Costs - rebuild'!F17</f>
        <v>1846800500.1596107</v>
      </c>
      <c r="G21">
        <f>G20*Inflation!C17</f>
        <v>1776996645768.092</v>
      </c>
      <c r="I21" s="156">
        <f t="shared" si="0"/>
        <v>9.2408428864595006E-4</v>
      </c>
      <c r="J21" s="156">
        <f t="shared" si="1"/>
        <v>9.4571650084031484E-4</v>
      </c>
      <c r="K21" s="156">
        <f t="shared" si="2"/>
        <v>1.0005631016608665E-3</v>
      </c>
      <c r="L21" s="156">
        <f t="shared" si="3"/>
        <v>1.0392819280541448E-3</v>
      </c>
      <c r="N21" s="193"/>
      <c r="O21" s="191"/>
      <c r="P21" s="191"/>
      <c r="Q21" s="191"/>
      <c r="R21" s="191"/>
      <c r="U21" s="182"/>
      <c r="V21" s="182"/>
      <c r="W21" s="182"/>
      <c r="X21" s="182"/>
    </row>
    <row r="22" spans="1:24">
      <c r="A22" s="62">
        <v>2036</v>
      </c>
      <c r="B22">
        <f>'Total Costs - Voluntary'!C22+'Costs - Involuntary'!C18+'Costs - rebuild'!C18</f>
        <v>1725304610.9666243</v>
      </c>
      <c r="C22">
        <f>'Total Costs - Voluntary'!D22+'Costs - Involuntary'!D18+'Costs - rebuild'!D18</f>
        <v>1776343517.8594599</v>
      </c>
      <c r="D22">
        <f>'Total Costs - Voluntary'!E22+'Costs - Involuntary'!E18+'Costs - rebuild'!E18</f>
        <v>1908553485.4850566</v>
      </c>
      <c r="E22">
        <f>'Total Costs - Voluntary'!F22+'Costs - Involuntary'!F18+'Costs - rebuild'!F18</f>
        <v>2004077837.0718546</v>
      </c>
      <c r="G22">
        <f>G21*Inflation!C18</f>
        <v>1812536578683.4539</v>
      </c>
      <c r="I22" s="156">
        <f t="shared" si="0"/>
        <v>9.5187298907909986E-4</v>
      </c>
      <c r="J22" s="156">
        <f t="shared" si="1"/>
        <v>9.8003181770252431E-4</v>
      </c>
      <c r="K22" s="156">
        <f t="shared" si="2"/>
        <v>1.0529737760499958E-3</v>
      </c>
      <c r="L22" s="156">
        <f t="shared" si="3"/>
        <v>1.1056758029829819E-3</v>
      </c>
      <c r="N22" s="193"/>
      <c r="O22" s="191"/>
      <c r="P22" s="191"/>
      <c r="Q22" s="191"/>
      <c r="R22" s="191"/>
      <c r="U22" s="182"/>
      <c r="V22" s="182"/>
      <c r="W22" s="182"/>
      <c r="X22" s="182"/>
    </row>
    <row r="23" spans="1:24">
      <c r="A23" s="62">
        <v>2037</v>
      </c>
      <c r="B23">
        <f>'Total Costs - Voluntary'!C23+'Costs - Involuntary'!C19+'Costs - rebuild'!C19</f>
        <v>1816967935.8132637</v>
      </c>
      <c r="C23">
        <f>'Total Costs - Voluntary'!D23+'Costs - Involuntary'!D19+'Costs - rebuild'!D19</f>
        <v>1883352553.2125273</v>
      </c>
      <c r="D23">
        <f>'Total Costs - Voluntary'!E23+'Costs - Involuntary'!E19+'Costs - rebuild'!E19</f>
        <v>2059051355.6130922</v>
      </c>
      <c r="E23">
        <f>'Total Costs - Voluntary'!F23+'Costs - Involuntary'!F19+'Costs - rebuild'!F19</f>
        <v>2188971669.3185353</v>
      </c>
      <c r="G23">
        <f>G22*Inflation!C19</f>
        <v>1848787310257.123</v>
      </c>
      <c r="I23" s="156">
        <f t="shared" si="0"/>
        <v>9.8278905622765553E-4</v>
      </c>
      <c r="J23" s="156">
        <f t="shared" si="1"/>
        <v>1.0186961705998495E-3</v>
      </c>
      <c r="K23" s="156">
        <f t="shared" si="2"/>
        <v>1.1137307921735607E-3</v>
      </c>
      <c r="L23" s="156">
        <f t="shared" si="3"/>
        <v>1.184004053453883E-3</v>
      </c>
      <c r="N23" s="193"/>
      <c r="O23" s="191"/>
      <c r="P23" s="191"/>
      <c r="Q23" s="191"/>
      <c r="R23" s="191"/>
      <c r="U23" s="182"/>
      <c r="V23" s="182"/>
      <c r="W23" s="182"/>
      <c r="X23" s="182"/>
    </row>
    <row r="24" spans="1:24">
      <c r="A24" s="62">
        <v>2038</v>
      </c>
      <c r="B24">
        <f>'Total Costs - Voluntary'!C24+'Costs - Involuntary'!C20+'Costs - rebuild'!C20</f>
        <v>1918143670.4176421</v>
      </c>
      <c r="C24">
        <f>'Total Costs - Voluntary'!D24+'Costs - Involuntary'!D20+'Costs - rebuild'!D20</f>
        <v>2003140207.3798099</v>
      </c>
      <c r="D24">
        <f>'Total Costs - Voluntary'!E24+'Costs - Involuntary'!E20+'Costs - rebuild'!E20</f>
        <v>2233001331.4338646</v>
      </c>
      <c r="E24">
        <f>'Total Costs - Voluntary'!F24+'Costs - Involuntary'!F20+'Costs - rebuild'!F20</f>
        <v>2406946788.2538829</v>
      </c>
      <c r="G24">
        <f>G23*Inflation!C20</f>
        <v>1885763056462.2656</v>
      </c>
      <c r="I24" s="156">
        <f t="shared" si="0"/>
        <v>1.0171710936028853E-3</v>
      </c>
      <c r="J24" s="156">
        <f t="shared" si="1"/>
        <v>1.0622438489900988E-3</v>
      </c>
      <c r="K24" s="156">
        <f t="shared" si="2"/>
        <v>1.1841367470752269E-3</v>
      </c>
      <c r="L24" s="156">
        <f t="shared" si="3"/>
        <v>1.2763781642691472E-3</v>
      </c>
      <c r="N24" s="193"/>
      <c r="O24" s="191"/>
      <c r="P24" s="191"/>
      <c r="Q24" s="191"/>
      <c r="R24" s="191"/>
      <c r="U24" s="182"/>
      <c r="V24" s="182"/>
      <c r="W24" s="182"/>
      <c r="X24" s="182"/>
    </row>
    <row r="25" spans="1:24">
      <c r="A25" s="62">
        <v>2039</v>
      </c>
      <c r="B25">
        <f>'Total Costs - Voluntary'!C25+'Costs - Involuntary'!C21+'Costs - rebuild'!C21</f>
        <v>2030028310.7478757</v>
      </c>
      <c r="C25">
        <f>'Total Costs - Voluntary'!D25+'Costs - Involuntary'!D21+'Costs - rebuild'!D21</f>
        <v>2137513116.6051335</v>
      </c>
      <c r="D25">
        <f>'Total Costs - Voluntary'!E25+'Costs - Involuntary'!E21+'Costs - rebuild'!E21</f>
        <v>2434542038.9500666</v>
      </c>
      <c r="E25">
        <f>'Total Costs - Voluntary'!F25+'Costs - Involuntary'!F21+'Costs - rebuild'!F21</f>
        <v>2664562554.310523</v>
      </c>
      <c r="G25">
        <f>G24*Inflation!C21</f>
        <v>1923478317591.511</v>
      </c>
      <c r="I25" s="156">
        <f t="shared" si="0"/>
        <v>1.0553944342298496E-3</v>
      </c>
      <c r="J25" s="156">
        <f t="shared" si="1"/>
        <v>1.1112748696234991E-3</v>
      </c>
      <c r="K25" s="156">
        <f t="shared" si="2"/>
        <v>1.2656976773195371E-3</v>
      </c>
      <c r="L25" s="156">
        <f t="shared" si="3"/>
        <v>1.3852833847625393E-3</v>
      </c>
      <c r="N25" s="193"/>
      <c r="O25" s="191"/>
      <c r="P25" s="191"/>
      <c r="Q25" s="191"/>
      <c r="R25" s="191"/>
      <c r="U25" s="182"/>
      <c r="V25" s="182"/>
      <c r="W25" s="182"/>
      <c r="X25" s="182"/>
    </row>
    <row r="26" spans="1:24">
      <c r="A26" s="62">
        <v>2040</v>
      </c>
      <c r="B26">
        <f>'Total Costs - Voluntary'!C26+'Costs - Involuntary'!C22+'Costs - rebuild'!C22</f>
        <v>2208090854.8838968</v>
      </c>
      <c r="C26">
        <f>'Total Costs - Voluntary'!D26+'Costs - Involuntary'!D22+'Costs - rebuild'!D22</f>
        <v>2390490639.3301363</v>
      </c>
      <c r="D26">
        <f>'Total Costs - Voluntary'!E26+'Costs - Involuntary'!E22+'Costs - rebuild'!E22</f>
        <v>2864058357.3392239</v>
      </c>
      <c r="E26">
        <f>'Total Costs - Voluntary'!F26+'Costs - Involuntary'!F22+'Costs - rebuild'!F22</f>
        <v>3327613852.4994912</v>
      </c>
      <c r="G26">
        <f>G25*Inflation!C22</f>
        <v>1961947883943.3413</v>
      </c>
      <c r="I26" s="156">
        <f t="shared" si="0"/>
        <v>1.1254584655153172E-3</v>
      </c>
      <c r="J26" s="156">
        <f t="shared" si="1"/>
        <v>1.2184271860093765E-3</v>
      </c>
      <c r="K26" s="156">
        <f t="shared" si="2"/>
        <v>1.4598034844751943E-3</v>
      </c>
      <c r="L26" s="156">
        <f t="shared" si="3"/>
        <v>1.6960765776363449E-3</v>
      </c>
      <c r="N26" s="193"/>
      <c r="O26" s="191"/>
      <c r="P26" s="191"/>
      <c r="Q26" s="191"/>
      <c r="R26" s="191"/>
      <c r="U26" s="182"/>
      <c r="V26" s="182"/>
      <c r="W26" s="182"/>
      <c r="X26" s="182"/>
    </row>
    <row r="27" spans="1:24">
      <c r="A27" s="62">
        <v>2041</v>
      </c>
      <c r="B27">
        <f>'Total Costs - Voluntary'!C27+'Costs - Involuntary'!C23+'Costs - rebuild'!C23</f>
        <v>2431556457.4726348</v>
      </c>
      <c r="C27">
        <f>'Total Costs - Voluntary'!D27+'Costs - Involuntary'!D23+'Costs - rebuild'!D23</f>
        <v>2719045161.2523108</v>
      </c>
      <c r="D27">
        <f>'Total Costs - Voluntary'!E27+'Costs - Involuntary'!E23+'Costs - rebuild'!E23</f>
        <v>3451116388.2439127</v>
      </c>
      <c r="E27">
        <f>'Total Costs - Voluntary'!F27+'Costs - Involuntary'!F23+'Costs - rebuild'!F23</f>
        <v>4301176176.4135571</v>
      </c>
      <c r="G27">
        <f>G26*Inflation!C23</f>
        <v>2001186841622.2083</v>
      </c>
      <c r="I27" s="156">
        <f t="shared" si="0"/>
        <v>1.2150571885139714E-3</v>
      </c>
      <c r="J27" s="156">
        <f t="shared" si="1"/>
        <v>1.3587162901032219E-3</v>
      </c>
      <c r="K27" s="156">
        <f t="shared" si="2"/>
        <v>1.7245348192707274E-3</v>
      </c>
      <c r="L27" s="156">
        <f t="shared" si="3"/>
        <v>2.1493126413558287E-3</v>
      </c>
      <c r="N27" s="193"/>
      <c r="O27" s="191"/>
      <c r="P27" s="191"/>
      <c r="Q27" s="191"/>
      <c r="R27" s="191"/>
      <c r="U27" s="182"/>
      <c r="V27" s="182"/>
      <c r="W27" s="182"/>
      <c r="X27" s="182"/>
    </row>
    <row r="28" spans="1:24">
      <c r="A28" s="62">
        <v>2042</v>
      </c>
      <c r="B28">
        <f>'Total Costs - Voluntary'!C28+'Costs - Involuntary'!C24+'Costs - rebuild'!C24</f>
        <v>2698188683.885077</v>
      </c>
      <c r="C28">
        <f>'Total Costs - Voluntary'!D28+'Costs - Involuntary'!D24+'Costs - rebuild'!D24</f>
        <v>3131251529.2454042</v>
      </c>
      <c r="D28">
        <f>'Total Costs - Voluntary'!E28+'Costs - Involuntary'!E24+'Costs - rebuild'!E24</f>
        <v>4238117230.487752</v>
      </c>
      <c r="E28">
        <f>'Total Costs - Voluntary'!F28+'Costs - Involuntary'!F24+'Costs - rebuild'!F24</f>
        <v>5714292622.8040895</v>
      </c>
      <c r="G28">
        <f>G27*Inflation!C24</f>
        <v>2041210578454.6523</v>
      </c>
      <c r="I28" s="156">
        <f t="shared" si="0"/>
        <v>1.3218570941993676E-3</v>
      </c>
      <c r="J28" s="156">
        <f t="shared" si="1"/>
        <v>1.5340169026637094E-3</v>
      </c>
      <c r="K28" s="156">
        <f t="shared" si="2"/>
        <v>2.076276340727335E-3</v>
      </c>
      <c r="L28" s="156">
        <f t="shared" si="3"/>
        <v>2.7994625753557639E-3</v>
      </c>
      <c r="N28" s="193"/>
      <c r="O28" s="191"/>
      <c r="P28" s="191"/>
      <c r="Q28" s="191"/>
      <c r="R28" s="191"/>
      <c r="U28" s="182"/>
      <c r="V28" s="182"/>
      <c r="W28" s="182"/>
      <c r="X28" s="182"/>
    </row>
    <row r="29" spans="1:24">
      <c r="A29" s="62">
        <v>2043</v>
      </c>
      <c r="B29">
        <f>'Total Costs - Voluntary'!C29+'Costs - Involuntary'!C25+'Costs - rebuild'!C25</f>
        <v>3006719156.3722916</v>
      </c>
      <c r="C29">
        <f>'Total Costs - Voluntary'!D29+'Costs - Involuntary'!D25+'Costs - rebuild'!D25</f>
        <v>3639409894.9585195</v>
      </c>
      <c r="D29">
        <f>'Total Costs - Voluntary'!E29+'Costs - Involuntary'!E25+'Costs - rebuild'!E25</f>
        <v>5285287653.9978409</v>
      </c>
      <c r="E29">
        <f>'Total Costs - Voluntary'!F29+'Costs - Involuntary'!F25+'Costs - rebuild'!F25</f>
        <v>7759520843.9382935</v>
      </c>
      <c r="G29">
        <f>G28*Inflation!C25</f>
        <v>2082034790023.7454</v>
      </c>
      <c r="I29" s="156">
        <f t="shared" si="0"/>
        <v>1.4441253195091905E-3</v>
      </c>
      <c r="J29" s="156">
        <f t="shared" si="1"/>
        <v>1.7480062832749364E-3</v>
      </c>
      <c r="K29" s="156">
        <f t="shared" si="2"/>
        <v>2.5385203356460546E-3</v>
      </c>
      <c r="L29" s="156">
        <f t="shared" si="3"/>
        <v>3.7268929804241155E-3</v>
      </c>
      <c r="N29" s="193"/>
      <c r="O29" s="191"/>
      <c r="P29" s="191"/>
      <c r="Q29" s="191"/>
      <c r="R29" s="191"/>
      <c r="U29" s="182"/>
      <c r="V29" s="182"/>
      <c r="W29" s="182"/>
      <c r="X29" s="182"/>
    </row>
    <row r="30" spans="1:24">
      <c r="A30" s="62">
        <v>2044</v>
      </c>
      <c r="B30">
        <f>'Total Costs - Voluntary'!C30+'Costs - Involuntary'!C26+'Costs - rebuild'!C26</f>
        <v>3388852038.3845596</v>
      </c>
      <c r="C30">
        <f>'Total Costs - Voluntary'!D30+'Costs - Involuntary'!D26+'Costs - rebuild'!D26</f>
        <v>4293033724.902617</v>
      </c>
      <c r="D30">
        <f>'Total Costs - Voluntary'!E30+'Costs - Involuntary'!E26+'Costs - rebuild'!E26</f>
        <v>6708878023.4599619</v>
      </c>
      <c r="E30">
        <f>'Total Costs - Voluntary'!F30+'Costs - Involuntary'!F26+'Costs - rebuild'!F26</f>
        <v>10754246404.17889</v>
      </c>
      <c r="G30">
        <f>G29*Inflation!C26</f>
        <v>2123675485824.2202</v>
      </c>
      <c r="I30" s="156">
        <f t="shared" si="0"/>
        <v>1.5957485317345044E-3</v>
      </c>
      <c r="J30" s="156">
        <f t="shared" si="1"/>
        <v>2.0215111741690829E-3</v>
      </c>
      <c r="K30" s="156">
        <f t="shared" si="2"/>
        <v>3.1590881319874431E-3</v>
      </c>
      <c r="L30" s="156">
        <f t="shared" si="3"/>
        <v>5.0639782188779455E-3</v>
      </c>
      <c r="N30" s="193"/>
      <c r="O30" s="191"/>
      <c r="P30" s="191"/>
      <c r="Q30" s="191"/>
      <c r="R30" s="191"/>
      <c r="U30" s="182"/>
      <c r="V30" s="182"/>
      <c r="W30" s="182"/>
      <c r="X30" s="182"/>
    </row>
    <row r="31" spans="1:24">
      <c r="A31" s="62">
        <v>2045</v>
      </c>
      <c r="B31">
        <f>'Total Costs - Voluntary'!C31+'Costs - Involuntary'!C27+'Costs - rebuild'!C27</f>
        <v>3847828580.8209581</v>
      </c>
      <c r="C31">
        <f>'Total Costs - Voluntary'!D31+'Costs - Involuntary'!D27+'Costs - rebuild'!D27</f>
        <v>5118686474.1534538</v>
      </c>
      <c r="D31">
        <f>'Total Costs - Voluntary'!E31+'Costs - Involuntary'!E27+'Costs - rebuild'!E27</f>
        <v>8628161129.5972176</v>
      </c>
      <c r="E31">
        <f>'Total Costs - Voluntary'!F31+'Costs - Involuntary'!F27+'Costs - rebuild'!F27</f>
        <v>15122188597.683828</v>
      </c>
      <c r="G31">
        <f>G30*Inflation!C27</f>
        <v>2166148995540.7046</v>
      </c>
      <c r="I31" s="156">
        <f t="shared" si="0"/>
        <v>1.7763452969958237E-3</v>
      </c>
      <c r="J31" s="156">
        <f t="shared" si="1"/>
        <v>2.363035268899289E-3</v>
      </c>
      <c r="K31" s="156">
        <f t="shared" si="2"/>
        <v>3.9831798954547415E-3</v>
      </c>
      <c r="L31" s="156">
        <f t="shared" si="3"/>
        <v>6.9811396301984732E-3</v>
      </c>
      <c r="N31" s="193"/>
      <c r="O31" s="191"/>
      <c r="P31" s="191"/>
      <c r="Q31" s="191"/>
      <c r="R31" s="191"/>
      <c r="U31" s="182"/>
      <c r="V31" s="182"/>
      <c r="W31" s="182"/>
      <c r="X31" s="182"/>
    </row>
    <row r="32" spans="1:24">
      <c r="A32" s="62">
        <v>2046</v>
      </c>
      <c r="B32">
        <f>'Total Costs - Voluntary'!C32+'Costs - Involuntary'!C28+'Costs - rebuild'!C28</f>
        <v>4399977651.4561672</v>
      </c>
      <c r="C32">
        <f>'Total Costs - Voluntary'!D32+'Costs - Involuntary'!D28+'Costs - rebuild'!D28</f>
        <v>6163175915.6389418</v>
      </c>
      <c r="D32">
        <f>'Total Costs - Voluntary'!E32+'Costs - Involuntary'!E28+'Costs - rebuild'!E28</f>
        <v>11218461493.251396</v>
      </c>
      <c r="E32">
        <f>'Total Costs - Voluntary'!F32+'Costs - Involuntary'!F28+'Costs - rebuild'!F28</f>
        <v>21497844135.986351</v>
      </c>
      <c r="G32">
        <f>G31*Inflation!C28</f>
        <v>2209471975451.5186</v>
      </c>
      <c r="I32" s="156">
        <f t="shared" si="0"/>
        <v>1.9914159130970674E-3</v>
      </c>
      <c r="J32" s="156">
        <f t="shared" si="1"/>
        <v>2.7894338485010477E-3</v>
      </c>
      <c r="K32" s="156">
        <f t="shared" si="2"/>
        <v>5.0774400480724981E-3</v>
      </c>
      <c r="L32" s="156">
        <f t="shared" si="3"/>
        <v>9.7298559904083603E-3</v>
      </c>
      <c r="N32" s="193"/>
      <c r="O32" s="191"/>
      <c r="P32" s="191"/>
      <c r="Q32" s="191"/>
      <c r="R32" s="191"/>
      <c r="U32" s="182"/>
      <c r="V32" s="182"/>
      <c r="W32" s="182"/>
      <c r="X32" s="182"/>
    </row>
    <row r="33" spans="1:24">
      <c r="A33" s="62">
        <v>2047</v>
      </c>
      <c r="B33">
        <f>'Total Costs - Voluntary'!C33+'Costs - Involuntary'!C29+'Costs - rebuild'!C29</f>
        <v>5065115520.7144489</v>
      </c>
      <c r="C33">
        <f>'Total Costs - Voluntary'!D33+'Costs - Involuntary'!D29+'Costs - rebuild'!D29</f>
        <v>7486076059.2421331</v>
      </c>
      <c r="D33">
        <f>'Total Costs - Voluntary'!E33+'Costs - Involuntary'!E29+'Costs - rebuild'!E29</f>
        <v>14717168789.060217</v>
      </c>
      <c r="E33">
        <f>'Total Costs - Voluntary'!F33+'Costs - Involuntary'!F29+'Costs - rebuild'!F29</f>
        <v>30808976452.795425</v>
      </c>
      <c r="G33">
        <f>G32*Inflation!C29</f>
        <v>2253661414960.5488</v>
      </c>
      <c r="I33" s="156">
        <f t="shared" si="0"/>
        <v>2.2475050986321809E-3</v>
      </c>
      <c r="J33" s="156">
        <f t="shared" si="1"/>
        <v>3.3217394634114457E-3</v>
      </c>
      <c r="K33" s="156">
        <f t="shared" si="2"/>
        <v>6.530337117795419E-3</v>
      </c>
      <c r="L33" s="156">
        <f t="shared" si="3"/>
        <v>1.3670632264578549E-2</v>
      </c>
      <c r="N33" s="193"/>
      <c r="O33" s="191"/>
      <c r="P33" s="191"/>
      <c r="Q33" s="191"/>
      <c r="R33" s="191"/>
      <c r="U33" s="182"/>
      <c r="V33" s="182"/>
      <c r="W33" s="182"/>
      <c r="X33" s="182"/>
    </row>
    <row r="34" spans="1:24">
      <c r="A34" s="62">
        <v>2048</v>
      </c>
      <c r="B34">
        <f>'Total Costs - Voluntary'!C34+'Costs - Involuntary'!C30+'Costs - rebuild'!C30</f>
        <v>5867291053.7328863</v>
      </c>
      <c r="C34">
        <f>'Total Costs - Voluntary'!D34+'Costs - Involuntary'!D30+'Costs - rebuild'!D30</f>
        <v>9163209696.3548012</v>
      </c>
      <c r="D34">
        <f>'Total Costs - Voluntary'!E34+'Costs - Involuntary'!E30+'Costs - rebuild'!E30</f>
        <v>19445710631.35038</v>
      </c>
      <c r="E34">
        <f>'Total Costs - Voluntary'!F34+'Costs - Involuntary'!F30+'Costs - rebuild'!F30</f>
        <v>44412169127.586021</v>
      </c>
      <c r="G34">
        <f>G33*Inflation!C30</f>
        <v>2298734643259.7598</v>
      </c>
      <c r="I34" s="156">
        <f t="shared" si="0"/>
        <v>2.5524003263868137E-3</v>
      </c>
      <c r="J34" s="156">
        <f t="shared" si="1"/>
        <v>3.9861972425667873E-3</v>
      </c>
      <c r="K34" s="156">
        <f t="shared" si="2"/>
        <v>8.4593107292171218E-3</v>
      </c>
      <c r="L34" s="156">
        <f t="shared" si="3"/>
        <v>1.9320267895126246E-2</v>
      </c>
      <c r="N34" s="193"/>
      <c r="O34" s="191"/>
      <c r="P34" s="191"/>
      <c r="Q34" s="191"/>
      <c r="R34" s="191"/>
      <c r="U34" s="182"/>
      <c r="V34" s="182"/>
      <c r="W34" s="182"/>
      <c r="X34" s="182"/>
    </row>
    <row r="35" spans="1:24">
      <c r="A35" s="62">
        <v>2049</v>
      </c>
      <c r="B35">
        <f>'Total Costs - Voluntary'!C35+'Costs - Involuntary'!C31+'Costs - rebuild'!C31</f>
        <v>6835690151.9544468</v>
      </c>
      <c r="C35">
        <f>'Total Costs - Voluntary'!D35+'Costs - Involuntary'!D31+'Costs - rebuild'!D31</f>
        <v>11291081010.194191</v>
      </c>
      <c r="D35">
        <f>'Total Costs - Voluntary'!E35+'Costs - Involuntary'!E31+'Costs - rebuild'!E31</f>
        <v>25839304578.269527</v>
      </c>
      <c r="E35">
        <f>'Total Costs - Voluntary'!F35+'Costs - Involuntary'!F31+'Costs - rebuild'!F31</f>
        <v>64291035946.881119</v>
      </c>
      <c r="G35">
        <f>G34*Inflation!C31</f>
        <v>2344709336124.9551</v>
      </c>
      <c r="I35" s="156">
        <f t="shared" si="0"/>
        <v>2.9153678226281252E-3</v>
      </c>
      <c r="J35" s="156">
        <f t="shared" si="1"/>
        <v>4.8155568096362386E-3</v>
      </c>
      <c r="K35" s="156">
        <f t="shared" si="2"/>
        <v>1.1020259176761554E-2</v>
      </c>
      <c r="L35" s="156">
        <f t="shared" si="3"/>
        <v>2.7419618694884105E-2</v>
      </c>
      <c r="N35" s="193"/>
      <c r="O35" s="191"/>
      <c r="P35" s="191"/>
      <c r="Q35" s="191"/>
      <c r="R35" s="191"/>
      <c r="U35" s="182"/>
      <c r="V35" s="182"/>
      <c r="W35" s="182"/>
      <c r="X35" s="182"/>
    </row>
    <row r="36" spans="1:24">
      <c r="A36" s="62">
        <v>2050</v>
      </c>
      <c r="B36">
        <f>'Total Costs - Voluntary'!C36+'Costs - Involuntary'!C32+'Costs - rebuild'!C32</f>
        <v>8249068522.1344547</v>
      </c>
      <c r="C36">
        <f>'Total Costs - Voluntary'!D36+'Costs - Involuntary'!D32+'Costs - rebuild'!D32</f>
        <v>15104243122.888264</v>
      </c>
      <c r="D36">
        <f>'Total Costs - Voluntary'!E36+'Costs - Involuntary'!E32+'Costs - rebuild'!E32</f>
        <v>38848477133.304817</v>
      </c>
      <c r="E36">
        <f>'Total Costs - Voluntary'!F36+'Costs - Involuntary'!F32+'Costs - rebuild'!F32</f>
        <v>116727881837.55698</v>
      </c>
      <c r="G36">
        <f>G35*Inflation!C32</f>
        <v>2391603522847.4541</v>
      </c>
      <c r="I36" s="156">
        <f t="shared" si="0"/>
        <v>3.4491789476514385E-3</v>
      </c>
      <c r="J36" s="156">
        <f t="shared" si="1"/>
        <v>6.3155297182808474E-3</v>
      </c>
      <c r="K36" s="156">
        <f t="shared" si="2"/>
        <v>1.6243694559812172E-2</v>
      </c>
      <c r="L36" s="156">
        <f t="shared" si="3"/>
        <v>4.8807371590831337E-2</v>
      </c>
      <c r="N36" s="193"/>
      <c r="O36" s="191"/>
      <c r="P36" s="191"/>
      <c r="Q36" s="191"/>
      <c r="R36" s="191"/>
      <c r="U36" s="182"/>
      <c r="V36" s="182"/>
      <c r="W36" s="182"/>
      <c r="X36" s="182"/>
    </row>
    <row r="37" spans="1:24">
      <c r="A37" s="62">
        <v>2051</v>
      </c>
      <c r="B37">
        <f>'Total Costs - Voluntary'!C37+'Costs - Involuntary'!C33+'Costs - rebuild'!C33</f>
        <v>10022129493.941402</v>
      </c>
      <c r="C37">
        <f>'Total Costs - Voluntary'!D37+'Costs - Involuntary'!D33+'Costs - rebuild'!D33</f>
        <v>20379862292.899948</v>
      </c>
      <c r="D37">
        <f>'Total Costs - Voluntary'!E37+'Costs - Involuntary'!E33+'Costs - rebuild'!E33</f>
        <v>58778799367.203575</v>
      </c>
      <c r="E37">
        <f>'Total Costs - Voluntary'!F37+'Costs - Involuntary'!F33+'Costs - rebuild'!F33</f>
        <v>212901450896.8985</v>
      </c>
      <c r="G37">
        <f>G36*Inflation!C33</f>
        <v>2439435593304.4033</v>
      </c>
      <c r="I37" s="156">
        <f t="shared" si="0"/>
        <v>4.1083804472843884E-3</v>
      </c>
      <c r="J37" s="156">
        <f t="shared" si="1"/>
        <v>8.3543350555502285E-3</v>
      </c>
      <c r="K37" s="156">
        <f t="shared" si="2"/>
        <v>2.4095245444698609E-2</v>
      </c>
      <c r="L37" s="156">
        <f t="shared" si="3"/>
        <v>8.7274880911492769E-2</v>
      </c>
      <c r="N37" s="193"/>
      <c r="O37" s="191"/>
      <c r="P37" s="191"/>
      <c r="Q37" s="191"/>
      <c r="R37" s="191"/>
      <c r="U37" s="182"/>
      <c r="V37" s="182"/>
      <c r="W37" s="182"/>
      <c r="X37" s="182"/>
    </row>
    <row r="38" spans="1:24">
      <c r="A38" s="62">
        <v>2052</v>
      </c>
      <c r="B38">
        <f>'Total Costs - Voluntary'!C38+'Costs - Involuntary'!C34+'Costs - rebuild'!C34</f>
        <v>12247970781.278862</v>
      </c>
      <c r="C38">
        <f>'Total Costs - Voluntary'!D38+'Costs - Involuntary'!D34+'Costs - rebuild'!D34</f>
        <v>27682536039.820763</v>
      </c>
      <c r="D38">
        <f>'Total Costs - Voluntary'!E38+'Costs - Involuntary'!E34+'Costs - rebuild'!E34</f>
        <v>89319793922.278885</v>
      </c>
      <c r="E38">
        <f>'Total Costs - Voluntary'!F38+'Costs - Involuntary'!F34+'Costs - rebuild'!F34</f>
        <v>389310498483.96313</v>
      </c>
      <c r="G38">
        <f>G37*Inflation!C34</f>
        <v>2488224305170.4912</v>
      </c>
      <c r="I38" s="156">
        <f t="shared" ref="I38:I56" si="4">B38/$G38</f>
        <v>4.9223740624298904E-3</v>
      </c>
      <c r="J38" s="156">
        <f t="shared" ref="J38:J56" si="5">C38/$G38</f>
        <v>1.1125418227889216E-2</v>
      </c>
      <c r="K38" s="156">
        <f>D38/$G38</f>
        <v>3.5897002427262584E-2</v>
      </c>
      <c r="L38" s="156">
        <f t="shared" ref="L38:L56" si="6">E38/$G38</f>
        <v>0.15646117501343509</v>
      </c>
      <c r="N38" s="193"/>
      <c r="O38" s="191"/>
      <c r="P38" s="191"/>
      <c r="Q38" s="191"/>
      <c r="R38" s="191"/>
      <c r="U38" s="182"/>
      <c r="V38" s="182"/>
      <c r="W38" s="182"/>
      <c r="X38" s="182"/>
    </row>
    <row r="39" spans="1:24">
      <c r="A39" s="62">
        <v>2053</v>
      </c>
      <c r="B39">
        <f>'Total Costs - Voluntary'!C39+'Costs - Involuntary'!C35+'Costs - rebuild'!C35</f>
        <v>15043817715.312244</v>
      </c>
      <c r="C39">
        <f>'Total Costs - Voluntary'!D39+'Costs - Involuntary'!D35+'Costs - rebuild'!D35</f>
        <v>37794906092.407349</v>
      </c>
      <c r="D39">
        <f>'Total Costs - Voluntary'!E39+'Costs - Involuntary'!E35+'Costs - rebuild'!E35</f>
        <v>136127961144.8244</v>
      </c>
      <c r="E39">
        <f>'Total Costs - Voluntary'!F39+'Costs - Involuntary'!F35+'Costs - rebuild'!F35</f>
        <v>712913015079.49854</v>
      </c>
      <c r="G39">
        <f>G38*Inflation!C35</f>
        <v>2537988791273.9009</v>
      </c>
      <c r="I39" s="156">
        <f t="shared" si="4"/>
        <v>5.9274563256685037E-3</v>
      </c>
      <c r="J39" s="156">
        <f t="shared" si="5"/>
        <v>1.4891675732514497E-2</v>
      </c>
      <c r="K39" s="156">
        <f t="shared" ref="K39:K56" si="7">D39/$G39</f>
        <v>5.363615537344326E-2</v>
      </c>
      <c r="L39" s="156">
        <f t="shared" si="6"/>
        <v>0.28089683355995587</v>
      </c>
      <c r="N39" s="193"/>
      <c r="O39" s="191"/>
      <c r="P39" s="191"/>
      <c r="Q39" s="191"/>
      <c r="R39" s="191"/>
      <c r="U39" s="182"/>
      <c r="V39" s="182"/>
      <c r="W39" s="182"/>
      <c r="X39" s="182"/>
    </row>
    <row r="40" spans="1:24">
      <c r="A40" s="62">
        <v>2054</v>
      </c>
      <c r="B40">
        <f>'Total Costs - Voluntary'!C40+'Costs - Involuntary'!C36+'Costs - rebuild'!C36</f>
        <v>18557277112.329494</v>
      </c>
      <c r="C40">
        <f>'Total Costs - Voluntary'!D40+'Costs - Involuntary'!D36+'Costs - rebuild'!D36</f>
        <v>51801869206.462364</v>
      </c>
      <c r="D40">
        <f>'Total Costs - Voluntary'!E40+'Costs - Involuntary'!E36+'Costs - rebuild'!E36</f>
        <v>207875444286.29999</v>
      </c>
      <c r="E40">
        <f>'Total Costs - Voluntary'!F40+'Costs - Involuntary'!F36+'Costs - rebuild'!F36</f>
        <v>1306545563817.7588</v>
      </c>
      <c r="G40">
        <f>G39*Inflation!C36</f>
        <v>2588748567099.3789</v>
      </c>
      <c r="I40" s="156">
        <f t="shared" si="4"/>
        <v>7.1684354935722516E-3</v>
      </c>
      <c r="J40" s="156">
        <f t="shared" si="5"/>
        <v>2.0010390296229086E-2</v>
      </c>
      <c r="K40" s="156">
        <f t="shared" si="7"/>
        <v>8.0299588352536949E-2</v>
      </c>
      <c r="L40" s="156">
        <f t="shared" si="6"/>
        <v>0.50470160772767014</v>
      </c>
      <c r="N40" s="193"/>
      <c r="O40" s="191"/>
      <c r="P40" s="191"/>
      <c r="Q40" s="191"/>
      <c r="R40" s="191"/>
      <c r="U40" s="182"/>
      <c r="V40" s="182"/>
      <c r="W40" s="182"/>
      <c r="X40" s="182"/>
    </row>
    <row r="41" spans="1:24">
      <c r="A41" s="62">
        <v>2055</v>
      </c>
      <c r="B41">
        <f>'Total Costs - Voluntary'!C41+'Costs - Involuntary'!C37+'Costs - rebuild'!C37</f>
        <v>22974212223.822449</v>
      </c>
      <c r="C41">
        <f>'Total Costs - Voluntary'!D41+'Costs - Involuntary'!D37+'Costs - rebuild'!D37</f>
        <v>71207311858.200195</v>
      </c>
      <c r="D41">
        <f>'Total Costs - Voluntary'!E41+'Costs - Involuntary'!E37+'Costs - rebuild'!E37</f>
        <v>317857784165.69116</v>
      </c>
      <c r="E41">
        <f>'Total Costs - Voluntary'!F41+'Costs - Involuntary'!F37+'Costs - rebuild'!F37</f>
        <v>2395556180393.937</v>
      </c>
      <c r="G41">
        <f>G40*Inflation!C37</f>
        <v>2640523538441.3667</v>
      </c>
      <c r="I41" s="156">
        <f t="shared" si="4"/>
        <v>8.7006276934700373E-3</v>
      </c>
      <c r="J41" s="156">
        <f t="shared" si="5"/>
        <v>2.6967118763210132E-2</v>
      </c>
      <c r="K41" s="156">
        <f t="shared" si="7"/>
        <v>0.12037680389447104</v>
      </c>
      <c r="L41" s="156">
        <f t="shared" si="6"/>
        <v>0.90722773174291504</v>
      </c>
      <c r="N41" s="193"/>
      <c r="O41" s="191"/>
      <c r="P41" s="191"/>
      <c r="Q41" s="191"/>
      <c r="R41" s="191"/>
      <c r="U41" s="182"/>
      <c r="V41" s="182"/>
      <c r="W41" s="182"/>
      <c r="X41" s="182"/>
    </row>
    <row r="42" spans="1:24">
      <c r="A42" s="62">
        <v>2056</v>
      </c>
      <c r="B42">
        <f>'Total Costs - Voluntary'!C42+'Costs - Involuntary'!C38+'Costs - rebuild'!C38</f>
        <v>28528658992.278835</v>
      </c>
      <c r="C42">
        <f>'Total Costs - Voluntary'!D42+'Costs - Involuntary'!D38+'Costs - rebuild'!D38</f>
        <v>98095930479.666855</v>
      </c>
      <c r="D42">
        <f>'Total Costs - Voluntary'!E42+'Costs - Involuntary'!E38+'Costs - rebuild'!E38</f>
        <v>486458843164.20831</v>
      </c>
      <c r="E42">
        <f>'Total Costs - Voluntary'!F42+'Costs - Involuntary'!F38+'Costs - rebuild'!F38</f>
        <v>4393354659154.8486</v>
      </c>
      <c r="G42">
        <f>G41*Inflation!C38</f>
        <v>2693334009210.1938</v>
      </c>
      <c r="I42" s="156">
        <f t="shared" si="4"/>
        <v>1.0592321225188373E-2</v>
      </c>
      <c r="J42" s="156">
        <f t="shared" si="5"/>
        <v>3.6421747226380204E-2</v>
      </c>
      <c r="K42" s="156">
        <f t="shared" si="7"/>
        <v>0.18061586179088862</v>
      </c>
      <c r="L42" s="156">
        <f t="shared" si="6"/>
        <v>1.6311956274755455</v>
      </c>
      <c r="N42" s="193"/>
      <c r="O42" s="191"/>
      <c r="P42" s="191"/>
      <c r="Q42" s="191"/>
      <c r="R42" s="191"/>
      <c r="U42" s="182"/>
      <c r="V42" s="182"/>
      <c r="W42" s="182"/>
      <c r="X42" s="182"/>
    </row>
    <row r="43" spans="1:24">
      <c r="A43" s="62">
        <v>2057</v>
      </c>
      <c r="B43">
        <f>'Total Costs - Voluntary'!C43+'Costs - Involuntary'!C39+'Costs - rebuild'!C39</f>
        <v>35515312772.796715</v>
      </c>
      <c r="C43">
        <f>'Total Costs - Voluntary'!D43+'Costs - Involuntary'!D39+'Costs - rebuild'!D39</f>
        <v>135357550699.53763</v>
      </c>
      <c r="D43">
        <f>'Total Costs - Voluntary'!E43+'Costs - Involuntary'!E39+'Costs - rebuild'!E39</f>
        <v>744929902900.36304</v>
      </c>
      <c r="E43">
        <f>'Total Costs - Voluntary'!F43+'Costs - Involuntary'!F39+'Costs - rebuild'!F39</f>
        <v>8058358951022.5889</v>
      </c>
      <c r="G43">
        <f>G42*Inflation!C39</f>
        <v>2747200689394.3979</v>
      </c>
      <c r="I43" s="156">
        <f t="shared" si="4"/>
        <v>1.2927818819318157E-2</v>
      </c>
      <c r="J43" s="156">
        <f t="shared" si="5"/>
        <v>4.9271082095344226E-2</v>
      </c>
      <c r="K43" s="156">
        <f t="shared" si="7"/>
        <v>0.27115962287581469</v>
      </c>
      <c r="L43" s="156">
        <f t="shared" si="6"/>
        <v>2.933298241417885</v>
      </c>
      <c r="N43" s="193"/>
      <c r="O43" s="191"/>
      <c r="P43" s="191"/>
      <c r="Q43" s="191"/>
      <c r="R43" s="191"/>
      <c r="U43" s="182"/>
      <c r="V43" s="182"/>
      <c r="W43" s="182"/>
      <c r="X43" s="182"/>
    </row>
    <row r="44" spans="1:24">
      <c r="A44" s="62">
        <v>2058</v>
      </c>
      <c r="B44">
        <f>'Total Costs - Voluntary'!C44+'Costs - Involuntary'!C40+'Costs - rebuild'!C40</f>
        <v>44305251858.596832</v>
      </c>
      <c r="C44">
        <f>'Total Costs - Voluntary'!D44+'Costs - Involuntary'!D40+'Costs - rebuild'!D40</f>
        <v>186998084843.05133</v>
      </c>
      <c r="D44">
        <f>'Total Costs - Voluntary'!E44+'Costs - Involuntary'!E40+'Costs - rebuild'!E40</f>
        <v>1141183598005.3079</v>
      </c>
      <c r="E44">
        <f>'Total Costs - Voluntary'!F44+'Costs - Involuntary'!F40+'Costs - rebuild'!F40</f>
        <v>14781921955512.035</v>
      </c>
      <c r="G44">
        <f>G43*Inflation!C40</f>
        <v>2802144703182.2861</v>
      </c>
      <c r="I44" s="156">
        <f t="shared" si="4"/>
        <v>1.5811193407778368E-2</v>
      </c>
      <c r="J44" s="156">
        <f t="shared" si="5"/>
        <v>6.6733914430145216E-2</v>
      </c>
      <c r="K44" s="156">
        <f t="shared" si="7"/>
        <v>0.40725362851865227</v>
      </c>
      <c r="L44" s="156">
        <f t="shared" si="6"/>
        <v>5.2752172072786907</v>
      </c>
      <c r="N44" s="193"/>
      <c r="O44" s="191"/>
      <c r="P44" s="191"/>
      <c r="Q44" s="191"/>
      <c r="R44" s="191"/>
      <c r="U44" s="182"/>
      <c r="V44" s="182"/>
      <c r="W44" s="182"/>
      <c r="X44" s="182"/>
    </row>
    <row r="45" spans="1:24">
      <c r="A45" s="62">
        <v>2059</v>
      </c>
      <c r="B45">
        <f>'Total Costs - Voluntary'!C45+'Costs - Involuntary'!C41+'Costs - rebuild'!C41</f>
        <v>55365736889.551147</v>
      </c>
      <c r="C45">
        <f>'Total Costs - Voluntary'!D45+'Costs - Involuntary'!D41+'Costs - rebuild'!D41</f>
        <v>258570590570.7334</v>
      </c>
      <c r="D45">
        <f>'Total Costs - Voluntary'!E45+'Costs - Involuntary'!E41+'Costs - rebuild'!E41</f>
        <v>1748676918093.5449</v>
      </c>
      <c r="E45">
        <f>'Total Costs - Voluntary'!F45+'Costs - Involuntary'!F41+'Costs - rebuild'!F41</f>
        <v>27116550059745.5</v>
      </c>
      <c r="G45">
        <f>G44*Inflation!C41</f>
        <v>2858187597245.9321</v>
      </c>
      <c r="I45" s="156">
        <f t="shared" si="4"/>
        <v>1.9370924757668107E-2</v>
      </c>
      <c r="J45" s="156">
        <f t="shared" si="5"/>
        <v>9.046662676021848E-2</v>
      </c>
      <c r="K45" s="156">
        <f t="shared" si="7"/>
        <v>0.61181320630546432</v>
      </c>
      <c r="L45" s="156">
        <f t="shared" si="6"/>
        <v>9.4873233953832248</v>
      </c>
      <c r="N45" s="193"/>
      <c r="O45" s="191"/>
      <c r="P45" s="191"/>
      <c r="Q45" s="191"/>
      <c r="R45" s="191"/>
      <c r="U45" s="182"/>
      <c r="V45" s="182"/>
      <c r="W45" s="182"/>
      <c r="X45" s="182"/>
    </row>
    <row r="46" spans="1:24">
      <c r="A46" s="62">
        <v>2060</v>
      </c>
      <c r="B46">
        <f>'Total Costs - Voluntary'!C46+'Costs - Involuntary'!C42+'Costs - rebuild'!C42</f>
        <v>69934116348.849792</v>
      </c>
      <c r="C46">
        <f>'Total Costs - Voluntary'!D46+'Costs - Involuntary'!D42+'Costs - rebuild'!D42</f>
        <v>379076475052.72241</v>
      </c>
      <c r="D46">
        <f>'Total Costs - Voluntary'!E46+'Costs - Involuntary'!E42+'Costs - rebuild'!E42</f>
        <v>3020310043869.4414</v>
      </c>
      <c r="E46">
        <f>'Total Costs - Voluntary'!F46+'Costs - Involuntary'!F42+'Costs - rebuild'!F42</f>
        <v>64191278367975.953</v>
      </c>
      <c r="G46">
        <f>G45*Inflation!C42</f>
        <v>2915351349190.8506</v>
      </c>
      <c r="I46" s="156">
        <f t="shared" si="4"/>
        <v>2.3988229195173974E-2</v>
      </c>
      <c r="J46" s="156">
        <f t="shared" si="5"/>
        <v>0.1300277152384855</v>
      </c>
      <c r="K46" s="156">
        <f t="shared" si="7"/>
        <v>1.0360020738864706</v>
      </c>
      <c r="L46" s="156">
        <f t="shared" si="6"/>
        <v>22.018367832677217</v>
      </c>
      <c r="N46" s="193"/>
      <c r="O46" s="191"/>
      <c r="P46" s="191"/>
      <c r="Q46" s="191"/>
      <c r="R46" s="191"/>
      <c r="U46" s="182"/>
      <c r="V46" s="182"/>
      <c r="W46" s="182"/>
      <c r="X46" s="182"/>
    </row>
    <row r="47" spans="1:24">
      <c r="A47" s="62">
        <v>2061</v>
      </c>
      <c r="B47">
        <f>'Total Costs - Voluntary'!C47+'Costs - Involuntary'!C43+'Costs - rebuild'!C43</f>
        <v>88446564265.166931</v>
      </c>
      <c r="C47">
        <f>'Total Costs - Voluntary'!D47+'Costs - Involuntary'!D43+'Costs - rebuild'!D43</f>
        <v>556105281599.49207</v>
      </c>
      <c r="D47">
        <f>'Total Costs - Voluntary'!E47+'Costs - Involuntary'!E43+'Costs - rebuild'!E43</f>
        <v>5217580264375.2871</v>
      </c>
      <c r="E47">
        <f>'Total Costs - Voluntary'!F47+'Costs - Involuntary'!F43+'Costs - rebuild'!F43</f>
        <v>151959466627536.94</v>
      </c>
      <c r="G47">
        <f>G46*Inflation!C43</f>
        <v>2973658376174.6675</v>
      </c>
      <c r="I47" s="156">
        <f t="shared" si="4"/>
        <v>2.9743350807817117E-2</v>
      </c>
      <c r="J47" s="156">
        <f t="shared" si="5"/>
        <v>0.18701048044223201</v>
      </c>
      <c r="K47" s="156">
        <f t="shared" si="7"/>
        <v>1.7545997570464751</v>
      </c>
      <c r="L47" s="156">
        <f t="shared" si="6"/>
        <v>51.101857511627998</v>
      </c>
      <c r="N47" s="193"/>
      <c r="O47" s="191"/>
      <c r="P47" s="191"/>
      <c r="Q47" s="191"/>
      <c r="R47" s="191"/>
      <c r="U47" s="182"/>
      <c r="V47" s="182"/>
      <c r="W47" s="182"/>
      <c r="X47" s="182"/>
    </row>
    <row r="48" spans="1:24">
      <c r="A48" s="62">
        <v>2062</v>
      </c>
      <c r="B48">
        <f>'Total Costs - Voluntary'!C48+'Costs - Involuntary'!C44+'Costs - rebuild'!C44</f>
        <v>111973004219.02502</v>
      </c>
      <c r="C48">
        <f>'Total Costs - Voluntary'!D48+'Costs - Involuntary'!D44+'Costs - rebuild'!D44</f>
        <v>816176140475.26428</v>
      </c>
      <c r="D48">
        <f>'Total Costs - Voluntary'!E48+'Costs - Involuntary'!E44+'Costs - rebuild'!E44</f>
        <v>9014294018321.625</v>
      </c>
      <c r="E48">
        <f>'Total Costs - Voluntary'!F48+'Costs - Involuntary'!F44+'Costs - rebuild'!F44</f>
        <v>359736365865224</v>
      </c>
      <c r="G48">
        <f>G47*Inflation!C44</f>
        <v>3033131543698.1606</v>
      </c>
      <c r="I48" s="156">
        <f t="shared" si="4"/>
        <v>3.6916633059211598E-2</v>
      </c>
      <c r="J48" s="156">
        <f t="shared" si="5"/>
        <v>0.26908695805528349</v>
      </c>
      <c r="K48" s="156">
        <f t="shared" si="7"/>
        <v>2.9719429864656983</v>
      </c>
      <c r="L48" s="156">
        <f t="shared" si="6"/>
        <v>118.60229623493798</v>
      </c>
      <c r="N48" s="193"/>
      <c r="O48" s="191"/>
      <c r="P48" s="191"/>
      <c r="Q48" s="191"/>
      <c r="R48" s="191"/>
      <c r="U48" s="182"/>
      <c r="V48" s="182"/>
      <c r="W48" s="182"/>
      <c r="X48" s="182"/>
    </row>
    <row r="49" spans="1:24">
      <c r="A49" s="62">
        <v>2063</v>
      </c>
      <c r="B49">
        <f>'Total Costs - Voluntary'!C49+'Costs - Involuntary'!C45+'Costs - rebuild'!C45</f>
        <v>141873653933.07153</v>
      </c>
      <c r="C49">
        <f>'Total Costs - Voluntary'!D49+'Costs - Involuntary'!D45+'Costs - rebuild'!D45</f>
        <v>1198250647742.1809</v>
      </c>
      <c r="D49">
        <f>'Total Costs - Voluntary'!E49+'Costs - Involuntary'!E45+'Costs - rebuild'!E45</f>
        <v>15574752682530.367</v>
      </c>
      <c r="E49">
        <f>'Total Costs - Voluntary'!F49+'Costs - Involuntary'!F45+'Costs - rebuild'!F45</f>
        <v>851615367387431.38</v>
      </c>
      <c r="G49">
        <f>G48*Inflation!C45</f>
        <v>3093794174572.124</v>
      </c>
      <c r="I49" s="156">
        <f t="shared" si="4"/>
        <v>4.5857495983129791E-2</v>
      </c>
      <c r="J49" s="156">
        <f t="shared" si="5"/>
        <v>0.38730781045183804</v>
      </c>
      <c r="K49" s="156">
        <f t="shared" si="7"/>
        <v>5.0341916118852277</v>
      </c>
      <c r="L49" s="156">
        <f t="shared" si="6"/>
        <v>275.26568327875623</v>
      </c>
      <c r="N49" s="193"/>
      <c r="O49" s="191"/>
      <c r="P49" s="191"/>
      <c r="Q49" s="191"/>
      <c r="R49" s="191"/>
      <c r="U49" s="182"/>
      <c r="V49" s="182"/>
      <c r="W49" s="182"/>
      <c r="X49" s="182"/>
    </row>
    <row r="50" spans="1:24">
      <c r="A50" s="62">
        <v>2064</v>
      </c>
      <c r="B50">
        <f>'Total Costs - Voluntary'!C50+'Costs - Involuntary'!C46+'Costs - rebuild'!C46</f>
        <v>179877792468.65912</v>
      </c>
      <c r="C50">
        <f>'Total Costs - Voluntary'!D50+'Costs - Involuntary'!D46+'Costs - rebuild'!D46</f>
        <v>1759570834330.7974</v>
      </c>
      <c r="D50">
        <f>'Total Costs - Voluntary'!E50+'Costs - Involuntary'!E46+'Costs - rebuild'!E46</f>
        <v>26910810389229.164</v>
      </c>
      <c r="E50">
        <f>'Total Costs - Voluntary'!F50+'Costs - Involuntary'!F46+'Costs - rebuild'!F46</f>
        <v>2016063542539315.5</v>
      </c>
      <c r="G50">
        <f>G49*Inflation!C46</f>
        <v>3155670058063.5664</v>
      </c>
      <c r="I50" s="156">
        <f t="shared" si="4"/>
        <v>5.7001457427091937E-2</v>
      </c>
      <c r="J50" s="156">
        <f t="shared" si="5"/>
        <v>0.55759024294527604</v>
      </c>
      <c r="K50" s="156">
        <f t="shared" si="7"/>
        <v>8.5277642763903572</v>
      </c>
      <c r="L50" s="156">
        <f t="shared" si="6"/>
        <v>638.87019410909045</v>
      </c>
      <c r="N50" s="193"/>
      <c r="O50" s="191"/>
      <c r="P50" s="191"/>
      <c r="Q50" s="191"/>
      <c r="R50" s="191"/>
      <c r="U50" s="182"/>
      <c r="V50" s="182"/>
      <c r="W50" s="182"/>
      <c r="X50" s="182"/>
    </row>
    <row r="51" spans="1:24">
      <c r="A51" s="62">
        <v>2065</v>
      </c>
      <c r="B51">
        <f>'Total Costs - Voluntary'!C51+'Costs - Involuntary'!C47+'Costs - rebuild'!C47</f>
        <v>228183900637.12598</v>
      </c>
      <c r="C51">
        <f>'Total Costs - Voluntary'!D51+'Costs - Involuntary'!D47+'Costs - rebuild'!D47</f>
        <v>2584236342949.7012</v>
      </c>
      <c r="D51">
        <f>'Total Costs - Voluntary'!E51+'Costs - Involuntary'!E47+'Costs - rebuild'!E47</f>
        <v>46498856299432.469</v>
      </c>
      <c r="E51">
        <f>'Total Costs - Voluntary'!F51+'Costs - Involuntary'!F47+'Costs - rebuild'!F47</f>
        <v>4772721539299621</v>
      </c>
      <c r="G51">
        <f>G50*Inflation!C47</f>
        <v>3218783459224.8379</v>
      </c>
      <c r="I51" s="156">
        <f t="shared" si="4"/>
        <v>7.0891348712248656E-2</v>
      </c>
      <c r="J51" s="156">
        <f t="shared" si="5"/>
        <v>0.80286119761906838</v>
      </c>
      <c r="K51" s="156">
        <f t="shared" si="7"/>
        <v>14.446096448696967</v>
      </c>
      <c r="L51" s="156">
        <f t="shared" si="6"/>
        <v>1482.7718607852576</v>
      </c>
      <c r="N51" s="193"/>
      <c r="O51" s="191"/>
      <c r="P51" s="191"/>
      <c r="Q51" s="191"/>
      <c r="R51" s="191"/>
      <c r="U51" s="182"/>
      <c r="V51" s="182"/>
      <c r="W51" s="182"/>
      <c r="X51" s="182"/>
    </row>
    <row r="52" spans="1:24">
      <c r="A52" s="62">
        <v>2066</v>
      </c>
      <c r="B52">
        <f>'Total Costs - Voluntary'!C52+'Costs - Involuntary'!C48+'Costs - rebuild'!C48</f>
        <v>289586974398.65869</v>
      </c>
      <c r="C52">
        <f>'Total Costs - Voluntary'!D52+'Costs - Involuntary'!D48+'Costs - rebuild'!D48</f>
        <v>3795806087409.7539</v>
      </c>
      <c r="D52">
        <f>'Total Costs - Voluntary'!E52+'Costs - Involuntary'!E48+'Costs - rebuild'!E48</f>
        <v>80345938383894.234</v>
      </c>
      <c r="E52">
        <f>'Total Costs - Voluntary'!F52+'Costs - Involuntary'!F48+'Costs - rebuild'!F48</f>
        <v>1.1298712170593062E+16</v>
      </c>
      <c r="G52">
        <f>G51*Inflation!C48</f>
        <v>3283159128409.3345</v>
      </c>
      <c r="I52" s="156">
        <f t="shared" si="4"/>
        <v>8.8203758353607845E-2</v>
      </c>
      <c r="J52" s="156">
        <f t="shared" si="5"/>
        <v>1.1561444142516457</v>
      </c>
      <c r="K52" s="156">
        <f t="shared" si="7"/>
        <v>24.472142604559416</v>
      </c>
      <c r="L52" s="156">
        <f t="shared" si="6"/>
        <v>3441.4147254772879</v>
      </c>
      <c r="N52" s="193"/>
      <c r="O52" s="191"/>
      <c r="P52" s="191"/>
      <c r="Q52" s="191"/>
      <c r="R52" s="191"/>
      <c r="U52" s="182"/>
      <c r="V52" s="182"/>
      <c r="W52" s="182"/>
      <c r="X52" s="182"/>
    </row>
    <row r="53" spans="1:24">
      <c r="A53" s="62">
        <v>2067</v>
      </c>
      <c r="B53">
        <f>'Total Costs - Voluntary'!C53+'Costs - Involuntary'!C49+'Costs - rebuild'!C49</f>
        <v>367640384889.96204</v>
      </c>
      <c r="C53">
        <f>'Total Costs - Voluntary'!D53+'Costs - Involuntary'!D49+'Costs - rebuild'!D49</f>
        <v>5575812748295.7656</v>
      </c>
      <c r="D53">
        <f>'Total Costs - Voluntary'!E53+'Costs - Involuntary'!E49+'Costs - rebuild'!E49</f>
        <v>138831991407134.58</v>
      </c>
      <c r="E53">
        <f>'Total Costs - Voluntary'!F53+'Costs - Involuntary'!F49+'Costs - rebuild'!F49</f>
        <v>2.6748084124577992E+16</v>
      </c>
      <c r="G53">
        <f>G52*Inflation!C49</f>
        <v>3348822310977.521</v>
      </c>
      <c r="I53" s="156">
        <f t="shared" si="4"/>
        <v>0.10978199222001953</v>
      </c>
      <c r="J53" s="156">
        <f t="shared" si="5"/>
        <v>1.665007047408313</v>
      </c>
      <c r="K53" s="156">
        <f t="shared" si="7"/>
        <v>41.456959645795457</v>
      </c>
      <c r="L53" s="156">
        <f t="shared" si="6"/>
        <v>7987.310654523867</v>
      </c>
      <c r="N53" s="193"/>
      <c r="O53" s="191"/>
      <c r="P53" s="191"/>
      <c r="Q53" s="191"/>
      <c r="R53" s="191"/>
      <c r="U53" s="182"/>
      <c r="V53" s="182"/>
      <c r="W53" s="182"/>
      <c r="X53" s="182"/>
    </row>
    <row r="54" spans="1:24">
      <c r="A54" s="62">
        <v>2068</v>
      </c>
      <c r="B54">
        <f>'Total Costs - Voluntary'!C54+'Costs - Involuntary'!C50+'Costs - rebuild'!C50</f>
        <v>466861659702.25891</v>
      </c>
      <c r="C54">
        <f>'Total Costs - Voluntary'!D54+'Costs - Involuntary'!D50+'Costs - rebuild'!D50</f>
        <v>8190964521381.7988</v>
      </c>
      <c r="D54">
        <f>'Total Costs - Voluntary'!E54+'Costs - Involuntary'!E50+'Costs - rebuild'!E50</f>
        <v>239893154123599.25</v>
      </c>
      <c r="E54">
        <f>'Total Costs - Voluntary'!F54+'Costs - Involuntary'!F50+'Costs - rebuild'!F50</f>
        <v>6.3322385031527216E+16</v>
      </c>
      <c r="G54">
        <f>G53*Inflation!C50</f>
        <v>3415798757197.0713</v>
      </c>
      <c r="I54" s="156">
        <f t="shared" si="4"/>
        <v>0.13667715602934269</v>
      </c>
      <c r="J54" s="156">
        <f t="shared" si="5"/>
        <v>2.3979646061184012</v>
      </c>
      <c r="K54" s="156">
        <f t="shared" si="7"/>
        <v>70.230470579727665</v>
      </c>
      <c r="L54" s="156">
        <f t="shared" si="6"/>
        <v>18538.090072814524</v>
      </c>
      <c r="N54" s="193"/>
      <c r="O54" s="191"/>
      <c r="P54" s="191"/>
      <c r="Q54" s="191"/>
      <c r="R54" s="191"/>
      <c r="U54" s="182"/>
      <c r="V54" s="182"/>
      <c r="W54" s="182"/>
      <c r="X54" s="182"/>
    </row>
    <row r="55" spans="1:24">
      <c r="A55" s="62">
        <v>2069</v>
      </c>
      <c r="B55">
        <f>'Total Costs - Voluntary'!C55+'Costs - Involuntary'!C51+'Costs - rebuild'!C51</f>
        <v>592994104035.94202</v>
      </c>
      <c r="C55">
        <f>'Total Costs - Voluntary'!D55+'Costs - Involuntary'!D51+'Costs - rebuild'!D51</f>
        <v>12033110367260.223</v>
      </c>
      <c r="D55">
        <f>'Total Costs - Voluntary'!E55+'Costs - Involuntary'!E51+'Costs - rebuild'!E51</f>
        <v>414522460256639.75</v>
      </c>
      <c r="E55">
        <f>'Total Costs - Voluntary'!F55+'Costs - Involuntary'!F51+'Costs - rebuild'!F51</f>
        <v>1.4990726410212288E+17</v>
      </c>
      <c r="G55">
        <f>G54*Inflation!C51</f>
        <v>3484114732341.0127</v>
      </c>
      <c r="I55" s="156">
        <f t="shared" si="4"/>
        <v>0.17019936184406395</v>
      </c>
      <c r="J55" s="156">
        <f t="shared" si="5"/>
        <v>3.4537066921372741</v>
      </c>
      <c r="K55" s="156">
        <f t="shared" si="7"/>
        <v>118.97497416169124</v>
      </c>
      <c r="L55" s="156">
        <f t="shared" si="6"/>
        <v>43025.926417009417</v>
      </c>
      <c r="N55" s="193"/>
      <c r="O55" s="191"/>
      <c r="P55" s="191"/>
      <c r="Q55" s="191"/>
      <c r="R55" s="191"/>
      <c r="U55" s="182"/>
      <c r="V55" s="182"/>
      <c r="W55" s="182"/>
      <c r="X55" s="182"/>
    </row>
    <row r="56" spans="1:24">
      <c r="A56" s="62">
        <v>2070</v>
      </c>
      <c r="B56">
        <f>'Total Costs - Voluntary'!C56+'Costs - Involuntary'!C52+'Costs - rebuild'!C52</f>
        <v>746019900889.24744</v>
      </c>
      <c r="C56">
        <f>'Total Costs - Voluntary'!D56+'Costs - Involuntary'!D52+'Costs - rebuild'!D52</f>
        <v>18163724260947.508</v>
      </c>
      <c r="D56">
        <f>'Total Costs - Voluntary'!E56+'Costs - Involuntary'!E52+'Costs - rebuild'!E52</f>
        <v>799147553062910.63</v>
      </c>
      <c r="E56">
        <f>'Total Costs - Voluntary'!F56+'Costs - Involuntary'!F52+'Costs - rebuild'!F52</f>
        <v>4.6788984486751027E+17</v>
      </c>
      <c r="G56">
        <f>G55*Inflation!C52</f>
        <v>3553797026987.833</v>
      </c>
      <c r="I56" s="156">
        <f t="shared" si="4"/>
        <v>0.20992192160213699</v>
      </c>
      <c r="J56" s="156">
        <f t="shared" si="5"/>
        <v>5.1110753155035757</v>
      </c>
      <c r="K56" s="156">
        <f t="shared" si="7"/>
        <v>224.87146761453087</v>
      </c>
      <c r="L56" s="156">
        <f t="shared" si="6"/>
        <v>131659.13565527674</v>
      </c>
      <c r="N56" s="193"/>
      <c r="O56" s="191"/>
      <c r="P56" s="191"/>
      <c r="Q56" s="191"/>
      <c r="R56" s="191"/>
      <c r="U56" s="182"/>
      <c r="V56" s="182"/>
      <c r="W56" s="182"/>
      <c r="X56" s="182"/>
    </row>
    <row r="59" spans="1:24">
      <c r="A59" s="167"/>
      <c r="B59" s="155"/>
      <c r="C59" s="155"/>
      <c r="D59" s="155"/>
      <c r="E59" s="155"/>
      <c r="F59" s="155"/>
      <c r="G59" s="155"/>
      <c r="I59" s="198" t="s">
        <v>172</v>
      </c>
      <c r="J59" s="198"/>
      <c r="K59" s="198"/>
      <c r="L59" s="198"/>
    </row>
    <row r="60" spans="1:24">
      <c r="A60" t="s">
        <v>141</v>
      </c>
      <c r="B60" s="80" t="s">
        <v>142</v>
      </c>
      <c r="C60" s="80" t="s">
        <v>143</v>
      </c>
      <c r="D60" s="80" t="s">
        <v>144</v>
      </c>
      <c r="E60" s="80" t="s">
        <v>145</v>
      </c>
      <c r="G60" s="80" t="s">
        <v>173</v>
      </c>
      <c r="I60" s="80" t="s">
        <v>266</v>
      </c>
      <c r="J60" s="80" t="s">
        <v>267</v>
      </c>
      <c r="K60" s="80" t="s">
        <v>268</v>
      </c>
      <c r="L60" s="80" t="s">
        <v>269</v>
      </c>
    </row>
    <row r="61" spans="1:24">
      <c r="A61" s="62">
        <v>2020</v>
      </c>
      <c r="B61">
        <f>SUM(B$6:B6)</f>
        <v>726310467.14137566</v>
      </c>
      <c r="C61">
        <f>SUM(C$6:C6)</f>
        <v>726310467.14137566</v>
      </c>
      <c r="D61">
        <f>SUM(D$6:D6)</f>
        <v>726310467.14137566</v>
      </c>
      <c r="E61">
        <f>SUM(E$6:E6)</f>
        <v>726310467.14137566</v>
      </c>
      <c r="G61">
        <f>SUM(G$6:G6)</f>
        <v>1296938922000</v>
      </c>
      <c r="I61" s="156">
        <f t="shared" ref="I61:I111" si="8">B61/$G61</f>
        <v>5.6001902234635505E-4</v>
      </c>
      <c r="J61" s="156">
        <f t="shared" ref="J61:J111" si="9">C61/$G61</f>
        <v>5.6001902234635505E-4</v>
      </c>
      <c r="K61" s="156">
        <f t="shared" ref="K61:K92" si="10">D61/$G61</f>
        <v>5.6001902234635505E-4</v>
      </c>
      <c r="L61" s="156">
        <f t="shared" ref="L61:L111" si="11">E61/$G61</f>
        <v>5.6001902234635505E-4</v>
      </c>
      <c r="U61" s="182"/>
      <c r="V61" s="182"/>
      <c r="W61" s="182"/>
      <c r="X61" s="182"/>
    </row>
    <row r="62" spans="1:24">
      <c r="A62" s="62">
        <v>2021</v>
      </c>
      <c r="B62">
        <f>SUM(B$6:B7)</f>
        <v>1559807388.1227355</v>
      </c>
      <c r="C62">
        <f>SUM(C$6:C7)</f>
        <v>1559807388.1227355</v>
      </c>
      <c r="D62">
        <f>SUM(D$6:D7)</f>
        <v>1559807388.1227355</v>
      </c>
      <c r="E62">
        <f>SUM(E$6:E7)</f>
        <v>1559807388.1227355</v>
      </c>
      <c r="G62">
        <f>SUM(G$6:G7)</f>
        <v>2643680298604.7998</v>
      </c>
      <c r="I62" s="156">
        <f t="shared" si="8"/>
        <v>5.9001362189895748E-4</v>
      </c>
      <c r="J62" s="156">
        <f t="shared" si="9"/>
        <v>5.9001362189895748E-4</v>
      </c>
      <c r="K62" s="156">
        <f t="shared" si="10"/>
        <v>5.9001362189895748E-4</v>
      </c>
      <c r="L62" s="156">
        <f t="shared" si="11"/>
        <v>5.9001362189895748E-4</v>
      </c>
      <c r="U62" s="182"/>
      <c r="V62" s="182"/>
      <c r="W62" s="182"/>
      <c r="X62" s="182"/>
    </row>
    <row r="63" spans="1:24">
      <c r="A63" s="62">
        <v>2022</v>
      </c>
      <c r="B63">
        <f>SUM(B$6:B8)</f>
        <v>3082287719.4369917</v>
      </c>
      <c r="C63">
        <f>SUM(C$6:C8)</f>
        <v>3082287719.4369917</v>
      </c>
      <c r="D63">
        <f>SUM(D$6:D8)</f>
        <v>3082287719.4369917</v>
      </c>
      <c r="E63">
        <f>SUM(E$6:E8)</f>
        <v>3082287719.4369917</v>
      </c>
      <c r="G63">
        <f>SUM(G$6:G8)</f>
        <v>4017356502741.6958</v>
      </c>
      <c r="I63" s="156">
        <f t="shared" si="8"/>
        <v>7.6724276706173456E-4</v>
      </c>
      <c r="J63" s="156">
        <f t="shared" si="9"/>
        <v>7.6724276706173456E-4</v>
      </c>
      <c r="K63" s="156">
        <f t="shared" si="10"/>
        <v>7.6724276706173456E-4</v>
      </c>
      <c r="L63" s="156">
        <f t="shared" si="11"/>
        <v>7.6724276706173456E-4</v>
      </c>
      <c r="U63" s="182"/>
      <c r="V63" s="182"/>
      <c r="W63" s="182"/>
      <c r="X63" s="182"/>
    </row>
    <row r="64" spans="1:24">
      <c r="A64" s="62">
        <v>2023</v>
      </c>
      <c r="B64">
        <f>SUM(B$6:B9)</f>
        <v>4630453842.4101191</v>
      </c>
      <c r="C64">
        <f>SUM(C$6:C9)</f>
        <v>4630453842.4101191</v>
      </c>
      <c r="D64">
        <f>SUM(D$6:D9)</f>
        <v>4630453842.4101191</v>
      </c>
      <c r="E64">
        <f>SUM(E$6:E9)</f>
        <v>4630453842.4101191</v>
      </c>
      <c r="G64">
        <f>SUM(G$6:G9)</f>
        <v>5418506230961.3301</v>
      </c>
      <c r="I64" s="156">
        <f t="shared" si="8"/>
        <v>8.5456279739085995E-4</v>
      </c>
      <c r="J64" s="156">
        <f t="shared" si="9"/>
        <v>8.5456279739085995E-4</v>
      </c>
      <c r="K64" s="156">
        <f t="shared" si="10"/>
        <v>8.5456279739085995E-4</v>
      </c>
      <c r="L64" s="156">
        <f t="shared" si="11"/>
        <v>8.5456279739085995E-4</v>
      </c>
      <c r="U64" s="182"/>
      <c r="V64" s="182"/>
      <c r="W64" s="182"/>
      <c r="X64" s="182"/>
    </row>
    <row r="65" spans="1:24">
      <c r="A65" s="62">
        <v>2024</v>
      </c>
      <c r="B65">
        <f>SUM(B$6:B10)</f>
        <v>6204760730.7415762</v>
      </c>
      <c r="C65">
        <f>SUM(C$6:C10)</f>
        <v>6204760730.7415762</v>
      </c>
      <c r="D65">
        <f>SUM(D$6:D10)</f>
        <v>6204760730.7415762</v>
      </c>
      <c r="E65">
        <f>SUM(E$6:E10)</f>
        <v>6204760730.7415762</v>
      </c>
      <c r="G65">
        <f>SUM(G$6:G10)</f>
        <v>6847678953745.3574</v>
      </c>
      <c r="I65" s="156">
        <f t="shared" si="8"/>
        <v>9.0611151203983721E-4</v>
      </c>
      <c r="J65" s="156">
        <f t="shared" si="9"/>
        <v>9.0611151203983721E-4</v>
      </c>
      <c r="K65" s="156">
        <f t="shared" si="10"/>
        <v>9.0611151203983721E-4</v>
      </c>
      <c r="L65" s="156">
        <f t="shared" si="11"/>
        <v>9.0611151203983721E-4</v>
      </c>
      <c r="U65" s="182"/>
      <c r="V65" s="182"/>
      <c r="W65" s="182"/>
      <c r="X65" s="182"/>
    </row>
    <row r="66" spans="1:24">
      <c r="A66" s="62">
        <v>2025</v>
      </c>
      <c r="B66">
        <f>SUM(B$6:B11)</f>
        <v>7805671704.0359631</v>
      </c>
      <c r="C66">
        <f>SUM(C$6:C11)</f>
        <v>7805671704.0359631</v>
      </c>
      <c r="D66">
        <f>SUM(D$6:D11)</f>
        <v>7805671704.0359631</v>
      </c>
      <c r="E66">
        <f>SUM(E$6:E11)</f>
        <v>7805671704.0359631</v>
      </c>
      <c r="G66">
        <f>SUM(G$6:G11)</f>
        <v>8305435130985.0645</v>
      </c>
      <c r="I66" s="156">
        <f t="shared" si="8"/>
        <v>9.3982694234951813E-4</v>
      </c>
      <c r="J66" s="156">
        <f t="shared" si="9"/>
        <v>9.3982694234951813E-4</v>
      </c>
      <c r="K66" s="156">
        <f t="shared" si="10"/>
        <v>9.3982694234951813E-4</v>
      </c>
      <c r="L66" s="156">
        <f t="shared" si="11"/>
        <v>9.3982694234951813E-4</v>
      </c>
      <c r="U66" s="182"/>
      <c r="V66" s="182"/>
      <c r="W66" s="182"/>
      <c r="X66" s="182"/>
    </row>
    <row r="67" spans="1:24">
      <c r="A67" s="62">
        <v>2026</v>
      </c>
      <c r="B67">
        <f>SUM(B$6:B12)</f>
        <v>9011877536.0354939</v>
      </c>
      <c r="C67">
        <f>SUM(C$6:C12)</f>
        <v>9011877536.0354939</v>
      </c>
      <c r="D67">
        <f>SUM(D$6:D12)</f>
        <v>9011877536.0354939</v>
      </c>
      <c r="E67">
        <f>SUM(E$6:E12)</f>
        <v>9011877536.0354939</v>
      </c>
      <c r="G67">
        <f>SUM(G$6:G12)</f>
        <v>9792346431769.5664</v>
      </c>
      <c r="I67" s="156">
        <f t="shared" si="8"/>
        <v>9.2029807144057151E-4</v>
      </c>
      <c r="J67" s="156">
        <f t="shared" si="9"/>
        <v>9.2029807144057151E-4</v>
      </c>
      <c r="K67" s="156">
        <f t="shared" si="10"/>
        <v>9.2029807144057151E-4</v>
      </c>
      <c r="L67" s="156">
        <f t="shared" si="11"/>
        <v>9.2029807144057151E-4</v>
      </c>
      <c r="U67" s="182"/>
      <c r="V67" s="182"/>
      <c r="W67" s="182"/>
      <c r="X67" s="182"/>
    </row>
    <row r="68" spans="1:24">
      <c r="A68" s="62">
        <v>2027</v>
      </c>
      <c r="B68">
        <f>SUM(B$6:B13)</f>
        <v>10240501417.386261</v>
      </c>
      <c r="C68">
        <f>SUM(C$6:C13)</f>
        <v>10240501417.386261</v>
      </c>
      <c r="D68">
        <f>SUM(D$6:D13)</f>
        <v>10240501417.386261</v>
      </c>
      <c r="E68">
        <f>SUM(E$6:E13)</f>
        <v>10240501417.386261</v>
      </c>
      <c r="G68">
        <f>SUM(G$6:G13)</f>
        <v>11308995958569.758</v>
      </c>
      <c r="I68" s="156">
        <f t="shared" si="8"/>
        <v>9.0551817817444613E-4</v>
      </c>
      <c r="J68" s="156">
        <f t="shared" si="9"/>
        <v>9.0551817817444613E-4</v>
      </c>
      <c r="K68" s="156">
        <f t="shared" si="10"/>
        <v>9.0551817817444613E-4</v>
      </c>
      <c r="L68" s="156">
        <f t="shared" si="11"/>
        <v>9.0551817817444613E-4</v>
      </c>
      <c r="U68" s="182"/>
      <c r="V68" s="182"/>
      <c r="W68" s="182"/>
      <c r="X68" s="182"/>
    </row>
    <row r="69" spans="1:24">
      <c r="A69" s="62">
        <v>2028</v>
      </c>
      <c r="B69">
        <f>SUM(B$6:B14)</f>
        <v>11491965810.616182</v>
      </c>
      <c r="C69">
        <f>SUM(C$6:C14)</f>
        <v>11491965810.616182</v>
      </c>
      <c r="D69">
        <f>SUM(D$6:D14)</f>
        <v>11491965810.616182</v>
      </c>
      <c r="E69">
        <f>SUM(E$6:E14)</f>
        <v>11491965810.616182</v>
      </c>
      <c r="G69">
        <f>SUM(G$6:G14)</f>
        <v>12855978475905.953</v>
      </c>
      <c r="I69" s="156">
        <f t="shared" si="8"/>
        <v>8.9390051734715198E-4</v>
      </c>
      <c r="J69" s="156">
        <f t="shared" si="9"/>
        <v>8.9390051734715198E-4</v>
      </c>
      <c r="K69" s="156">
        <f t="shared" si="10"/>
        <v>8.9390051734715198E-4</v>
      </c>
      <c r="L69" s="156">
        <f t="shared" si="11"/>
        <v>8.9390051734715198E-4</v>
      </c>
      <c r="U69" s="182"/>
      <c r="V69" s="182"/>
      <c r="W69" s="182"/>
      <c r="X69" s="182"/>
    </row>
    <row r="70" spans="1:24">
      <c r="A70" s="62">
        <v>2029</v>
      </c>
      <c r="B70">
        <f>SUM(B$6:B15)</f>
        <v>12766701230.736513</v>
      </c>
      <c r="C70">
        <f>SUM(C$6:C15)</f>
        <v>12766701230.736513</v>
      </c>
      <c r="D70">
        <f>SUM(D$6:D15)</f>
        <v>12766701230.736513</v>
      </c>
      <c r="E70">
        <f>SUM(E$6:E15)</f>
        <v>12766701230.736513</v>
      </c>
      <c r="G70">
        <f>SUM(G$6:G15)</f>
        <v>14433900643588.873</v>
      </c>
      <c r="I70" s="156">
        <f t="shared" si="8"/>
        <v>8.8449418809094526E-4</v>
      </c>
      <c r="J70" s="156">
        <f t="shared" si="9"/>
        <v>8.8449418809094526E-4</v>
      </c>
      <c r="K70" s="156">
        <f t="shared" si="10"/>
        <v>8.8449418809094526E-4</v>
      </c>
      <c r="L70" s="156">
        <f t="shared" si="11"/>
        <v>8.8449418809094526E-4</v>
      </c>
      <c r="U70" s="182"/>
      <c r="V70" s="182"/>
      <c r="W70" s="182"/>
      <c r="X70" s="182"/>
    </row>
    <row r="71" spans="1:24">
      <c r="A71" s="62">
        <v>2030</v>
      </c>
      <c r="B71">
        <f>SUM(B$6:B16)</f>
        <v>14090252225.757915</v>
      </c>
      <c r="C71">
        <f>SUM(C$6:C16)</f>
        <v>14093608890.777889</v>
      </c>
      <c r="D71">
        <f>SUM(D$6:D16)</f>
        <v>14101260519.350203</v>
      </c>
      <c r="E71">
        <f>SUM(E$6:E16)</f>
        <v>14106067282.102016</v>
      </c>
      <c r="G71">
        <f>SUM(G$6:G16)</f>
        <v>16043381254625.451</v>
      </c>
      <c r="I71" s="156">
        <f t="shared" si="8"/>
        <v>8.7825951413425204E-4</v>
      </c>
      <c r="J71" s="156">
        <f t="shared" si="9"/>
        <v>8.7846873842224347E-4</v>
      </c>
      <c r="K71" s="156">
        <f t="shared" si="10"/>
        <v>8.7894567208422368E-4</v>
      </c>
      <c r="L71" s="156">
        <f t="shared" si="11"/>
        <v>8.7924528241421123E-4</v>
      </c>
      <c r="U71" s="182"/>
      <c r="V71" s="182"/>
      <c r="W71" s="182"/>
      <c r="X71" s="182"/>
    </row>
    <row r="72" spans="1:24">
      <c r="A72" s="62">
        <v>2031</v>
      </c>
      <c r="B72">
        <f>SUM(B$6:B17)</f>
        <v>15466833582.037533</v>
      </c>
      <c r="C72">
        <f>SUM(C$6:C17)</f>
        <v>15477829825.412939</v>
      </c>
      <c r="D72">
        <f>SUM(D$6:D17)</f>
        <v>15503268623.099997</v>
      </c>
      <c r="E72">
        <f>SUM(E$6:E17)</f>
        <v>15519514136.77973</v>
      </c>
      <c r="G72">
        <f>SUM(G$6:G17)</f>
        <v>17685051477882.762</v>
      </c>
      <c r="I72" s="156">
        <f t="shared" si="8"/>
        <v>8.745710240866773E-4</v>
      </c>
      <c r="J72" s="156">
        <f t="shared" si="9"/>
        <v>8.7519280589993121E-4</v>
      </c>
      <c r="K72" s="156">
        <f t="shared" si="10"/>
        <v>8.7663124093750357E-4</v>
      </c>
      <c r="L72" s="156">
        <f t="shared" si="11"/>
        <v>8.7754984237330092E-4</v>
      </c>
      <c r="U72" s="182"/>
      <c r="V72" s="182"/>
      <c r="W72" s="182"/>
      <c r="X72" s="182"/>
    </row>
    <row r="73" spans="1:24">
      <c r="A73" s="62">
        <v>2032</v>
      </c>
      <c r="B73">
        <f>SUM(B$6:B18)</f>
        <v>16901170248.920042</v>
      </c>
      <c r="C73">
        <f>SUM(C$6:C18)</f>
        <v>16925207140.469526</v>
      </c>
      <c r="D73">
        <f>SUM(D$6:D18)</f>
        <v>16981659575.51292</v>
      </c>
      <c r="E73">
        <f>SUM(E$6:E18)</f>
        <v>17018321449.164675</v>
      </c>
      <c r="G73">
        <f>SUM(G$6:G18)</f>
        <v>19359555105605.219</v>
      </c>
      <c r="I73" s="156">
        <f t="shared" si="8"/>
        <v>8.7301439298192367E-4</v>
      </c>
      <c r="J73" s="156">
        <f t="shared" si="9"/>
        <v>8.7425599649080415E-4</v>
      </c>
      <c r="K73" s="156">
        <f t="shared" si="10"/>
        <v>8.7717199506285031E-4</v>
      </c>
      <c r="L73" s="156">
        <f t="shared" si="11"/>
        <v>8.790657304018995E-4</v>
      </c>
      <c r="U73" s="182"/>
      <c r="V73" s="182"/>
      <c r="W73" s="182"/>
      <c r="X73" s="182"/>
    </row>
    <row r="74" spans="1:24">
      <c r="A74" s="62">
        <v>2033</v>
      </c>
      <c r="B74">
        <f>SUM(B$6:B19)</f>
        <v>18398563211.524529</v>
      </c>
      <c r="C74">
        <f>SUM(C$6:C19)</f>
        <v>18442387268.183678</v>
      </c>
      <c r="D74">
        <f>SUM(D$6:D19)</f>
        <v>18546910098.537804</v>
      </c>
      <c r="E74">
        <f>SUM(E$6:E19)</f>
        <v>18615963991.902718</v>
      </c>
      <c r="G74">
        <f>SUM(G$6:G19)</f>
        <v>21067548805882.125</v>
      </c>
      <c r="I74" s="156">
        <f t="shared" si="8"/>
        <v>8.7331295069256428E-4</v>
      </c>
      <c r="J74" s="156">
        <f t="shared" si="9"/>
        <v>8.7539311944228205E-4</v>
      </c>
      <c r="K74" s="156">
        <f t="shared" si="10"/>
        <v>8.8035443845082954E-4</v>
      </c>
      <c r="L74" s="156">
        <f t="shared" si="11"/>
        <v>8.8363217588488898E-4</v>
      </c>
      <c r="U74" s="182"/>
      <c r="V74" s="182"/>
      <c r="W74" s="182"/>
      <c r="X74" s="182"/>
    </row>
    <row r="75" spans="1:24">
      <c r="A75" s="62">
        <v>2034</v>
      </c>
      <c r="B75">
        <f>SUM(B$6:B20)</f>
        <v>19964963954.004108</v>
      </c>
      <c r="C75">
        <f>SUM(C$6:C20)</f>
        <v>20036935935.450756</v>
      </c>
      <c r="D75">
        <f>SUM(D$6:D20)</f>
        <v>20211315067.073792</v>
      </c>
      <c r="E75">
        <f>SUM(E$6:E20)</f>
        <v>20328550595.902538</v>
      </c>
      <c r="G75">
        <f>SUM(G$6:G20)</f>
        <v>22809702380164.566</v>
      </c>
      <c r="I75" s="156">
        <f t="shared" si="8"/>
        <v>8.7528384286880234E-4</v>
      </c>
      <c r="J75" s="156">
        <f t="shared" si="9"/>
        <v>8.7843916599608847E-4</v>
      </c>
      <c r="K75" s="156">
        <f t="shared" si="10"/>
        <v>8.8608412026671833E-4</v>
      </c>
      <c r="L75" s="156">
        <f t="shared" si="11"/>
        <v>8.9122384225321369E-4</v>
      </c>
      <c r="U75" s="182"/>
      <c r="V75" s="182"/>
      <c r="W75" s="182"/>
      <c r="X75" s="182"/>
    </row>
    <row r="76" spans="1:24">
      <c r="A76" s="62">
        <v>2035</v>
      </c>
      <c r="B76">
        <f>SUM(B$6:B21)</f>
        <v>21607058635.334953</v>
      </c>
      <c r="C76">
        <f>SUM(C$6:C21)</f>
        <v>21717470985.291534</v>
      </c>
      <c r="D76">
        <f>SUM(D$6:D21)</f>
        <v>21989312342.604469</v>
      </c>
      <c r="E76">
        <f>SUM(E$6:E21)</f>
        <v>22175351096.062149</v>
      </c>
      <c r="G76">
        <f>SUM(G$6:G21)</f>
        <v>24586699025932.66</v>
      </c>
      <c r="I76" s="156">
        <f t="shared" si="8"/>
        <v>8.788108811412646E-4</v>
      </c>
      <c r="J76" s="156">
        <f t="shared" si="9"/>
        <v>8.8330161614559046E-4</v>
      </c>
      <c r="K76" s="156">
        <f t="shared" si="10"/>
        <v>8.9435805593143618E-4</v>
      </c>
      <c r="L76" s="156">
        <f t="shared" si="11"/>
        <v>9.0192469809277133E-4</v>
      </c>
      <c r="U76" s="182"/>
      <c r="V76" s="182"/>
      <c r="W76" s="182"/>
      <c r="X76" s="182"/>
    </row>
    <row r="77" spans="1:24">
      <c r="A77" s="62">
        <v>2036</v>
      </c>
      <c r="B77">
        <f>SUM(B$6:B22)</f>
        <v>23332363246.301579</v>
      </c>
      <c r="C77">
        <f>SUM(C$6:C22)</f>
        <v>23493814503.150993</v>
      </c>
      <c r="D77">
        <f>SUM(D$6:D22)</f>
        <v>23897865828.089527</v>
      </c>
      <c r="E77">
        <f>SUM(E$6:E22)</f>
        <v>24179428933.134003</v>
      </c>
      <c r="G77">
        <f>SUM(G$6:G22)</f>
        <v>26399235604616.113</v>
      </c>
      <c r="I77" s="156">
        <f t="shared" si="8"/>
        <v>8.8382722877861401E-4</v>
      </c>
      <c r="J77" s="156">
        <f t="shared" si="9"/>
        <v>8.8994298376741314E-4</v>
      </c>
      <c r="K77" s="156">
        <f t="shared" si="10"/>
        <v>9.0524840135563611E-4</v>
      </c>
      <c r="L77" s="156">
        <f t="shared" si="11"/>
        <v>9.159139793012052E-4</v>
      </c>
      <c r="U77" s="182"/>
      <c r="V77" s="182"/>
      <c r="W77" s="182"/>
      <c r="X77" s="182"/>
    </row>
    <row r="78" spans="1:24">
      <c r="A78" s="62">
        <v>2037</v>
      </c>
      <c r="B78">
        <f>SUM(B$6:B23)</f>
        <v>25149331182.114841</v>
      </c>
      <c r="C78">
        <f>SUM(C$6:C23)</f>
        <v>25377167056.363522</v>
      </c>
      <c r="D78">
        <f>SUM(D$6:D23)</f>
        <v>25956917183.702618</v>
      </c>
      <c r="E78">
        <f>SUM(E$6:E23)</f>
        <v>26368400602.452538</v>
      </c>
      <c r="G78">
        <f>SUM(G$6:G23)</f>
        <v>28248022914873.234</v>
      </c>
      <c r="I78" s="156">
        <f t="shared" si="8"/>
        <v>8.9030411996986658E-4</v>
      </c>
      <c r="J78" s="156">
        <f t="shared" si="9"/>
        <v>8.9836967113906792E-4</v>
      </c>
      <c r="K78" s="156">
        <f t="shared" si="10"/>
        <v>9.1889323588857977E-4</v>
      </c>
      <c r="L78" s="156">
        <f t="shared" si="11"/>
        <v>9.3346004008545915E-4</v>
      </c>
      <c r="U78" s="182"/>
      <c r="V78" s="182"/>
      <c r="W78" s="182"/>
      <c r="X78" s="182"/>
    </row>
    <row r="79" spans="1:24">
      <c r="A79" s="62">
        <v>2038</v>
      </c>
      <c r="B79">
        <f>SUM(B$6:B24)</f>
        <v>27067474852.532482</v>
      </c>
      <c r="C79">
        <f>SUM(C$6:C24)</f>
        <v>27380307263.743332</v>
      </c>
      <c r="D79">
        <f>SUM(D$6:D24)</f>
        <v>28189918515.136482</v>
      </c>
      <c r="E79">
        <f>SUM(E$6:E24)</f>
        <v>28775347390.706421</v>
      </c>
      <c r="G79">
        <f>SUM(G$6:G24)</f>
        <v>30133785971335.5</v>
      </c>
      <c r="I79" s="156">
        <f t="shared" si="8"/>
        <v>8.9824341615355537E-4</v>
      </c>
      <c r="J79" s="156">
        <f t="shared" si="9"/>
        <v>9.0862486677872499E-4</v>
      </c>
      <c r="K79" s="156">
        <f t="shared" si="10"/>
        <v>9.354920932255872E-4</v>
      </c>
      <c r="L79" s="156">
        <f t="shared" si="11"/>
        <v>9.5491975080989552E-4</v>
      </c>
      <c r="U79" s="182"/>
      <c r="V79" s="182"/>
      <c r="W79" s="182"/>
      <c r="X79" s="182"/>
    </row>
    <row r="80" spans="1:24">
      <c r="A80" s="62">
        <v>2039</v>
      </c>
      <c r="B80">
        <f>SUM(B$6:B25)</f>
        <v>29097503163.280357</v>
      </c>
      <c r="C80">
        <f>SUM(C$6:C25)</f>
        <v>29517820380.348465</v>
      </c>
      <c r="D80">
        <f>SUM(D$6:D25)</f>
        <v>30624460554.086548</v>
      </c>
      <c r="E80">
        <f>SUM(E$6:E25)</f>
        <v>31439909945.016945</v>
      </c>
      <c r="G80">
        <f>SUM(G$6:G25)</f>
        <v>32057264288927.012</v>
      </c>
      <c r="I80" s="156">
        <f t="shared" si="8"/>
        <v>9.0767268538666311E-4</v>
      </c>
      <c r="J80" s="156">
        <f t="shared" si="9"/>
        <v>9.2078413536192784E-4</v>
      </c>
      <c r="K80" s="156">
        <f t="shared" si="10"/>
        <v>9.5530486563273674E-4</v>
      </c>
      <c r="L80" s="156">
        <f t="shared" si="11"/>
        <v>9.8074213886918259E-4</v>
      </c>
      <c r="U80" s="182"/>
      <c r="V80" s="182"/>
      <c r="W80" s="182"/>
      <c r="X80" s="182"/>
    </row>
    <row r="81" spans="1:24">
      <c r="A81" s="62">
        <v>2040</v>
      </c>
      <c r="B81">
        <f>SUM(B$6:B26)</f>
        <v>31305594018.164253</v>
      </c>
      <c r="C81">
        <f>SUM(C$6:C26)</f>
        <v>31908311019.6786</v>
      </c>
      <c r="D81">
        <f>SUM(D$6:D26)</f>
        <v>33488518911.425774</v>
      </c>
      <c r="E81">
        <f>SUM(E$6:E26)</f>
        <v>34767523797.516434</v>
      </c>
      <c r="G81">
        <f>SUM(G$6:G26)</f>
        <v>34019212172870.352</v>
      </c>
      <c r="I81" s="156">
        <f t="shared" si="8"/>
        <v>9.2023277491210822E-4</v>
      </c>
      <c r="J81" s="156">
        <f t="shared" si="9"/>
        <v>9.3794973433055707E-4</v>
      </c>
      <c r="K81" s="156">
        <f t="shared" si="10"/>
        <v>9.8440018955324904E-4</v>
      </c>
      <c r="L81" s="156">
        <f t="shared" si="11"/>
        <v>1.0219967358692347E-3</v>
      </c>
      <c r="U81" s="182"/>
      <c r="V81" s="182"/>
      <c r="W81" s="182"/>
      <c r="X81" s="182"/>
    </row>
    <row r="82" spans="1:24">
      <c r="A82" s="62">
        <v>2041</v>
      </c>
      <c r="B82">
        <f>SUM(B$6:B27)</f>
        <v>33737150475.636887</v>
      </c>
      <c r="C82">
        <f>SUM(C$6:C27)</f>
        <v>34627356180.930908</v>
      </c>
      <c r="D82">
        <f>SUM(D$6:D27)</f>
        <v>36939635299.669685</v>
      </c>
      <c r="E82">
        <f>SUM(E$6:E27)</f>
        <v>39068699973.929993</v>
      </c>
      <c r="G82">
        <f>SUM(G$6:G27)</f>
        <v>36020399014492.563</v>
      </c>
      <c r="I82" s="156">
        <f t="shared" si="8"/>
        <v>9.3661234741078164E-4</v>
      </c>
      <c r="J82" s="156">
        <f t="shared" si="9"/>
        <v>9.613262797838199E-4</v>
      </c>
      <c r="K82" s="156">
        <f t="shared" si="10"/>
        <v>1.025519880687809E-3</v>
      </c>
      <c r="L82" s="156">
        <f t="shared" si="11"/>
        <v>1.0846270736260019E-3</v>
      </c>
      <c r="U82" s="182"/>
      <c r="V82" s="182"/>
      <c r="W82" s="182"/>
      <c r="X82" s="182"/>
    </row>
    <row r="83" spans="1:24">
      <c r="A83" s="62">
        <v>2042</v>
      </c>
      <c r="B83">
        <f>SUM(B$6:B28)</f>
        <v>36435339159.521965</v>
      </c>
      <c r="C83">
        <f>SUM(C$6:C28)</f>
        <v>37758607710.176315</v>
      </c>
      <c r="D83">
        <f>SUM(D$6:D28)</f>
        <v>41177752530.15744</v>
      </c>
      <c r="E83">
        <f>SUM(E$6:E28)</f>
        <v>44782992596.734085</v>
      </c>
      <c r="G83">
        <f>SUM(G$6:G28)</f>
        <v>38061609592947.219</v>
      </c>
      <c r="I83" s="156">
        <f t="shared" si="8"/>
        <v>9.5727268366163371E-4</v>
      </c>
      <c r="J83" s="156">
        <f t="shared" si="9"/>
        <v>9.9203917317182899E-4</v>
      </c>
      <c r="K83" s="156">
        <f t="shared" si="10"/>
        <v>1.0818710235992656E-3</v>
      </c>
      <c r="L83" s="156">
        <f t="shared" si="11"/>
        <v>1.1765921902848883E-3</v>
      </c>
      <c r="U83" s="182"/>
      <c r="V83" s="182"/>
      <c r="W83" s="182"/>
      <c r="X83" s="182"/>
    </row>
    <row r="84" spans="1:24">
      <c r="A84" s="62">
        <v>2043</v>
      </c>
      <c r="B84">
        <f>SUM(B$6:B29)</f>
        <v>39442058315.894257</v>
      </c>
      <c r="C84">
        <f>SUM(C$6:C29)</f>
        <v>41398017605.134834</v>
      </c>
      <c r="D84">
        <f>SUM(D$6:D29)</f>
        <v>46463040184.155281</v>
      </c>
      <c r="E84">
        <f>SUM(E$6:E29)</f>
        <v>52542513440.672379</v>
      </c>
      <c r="G84">
        <f>SUM(G$6:G29)</f>
        <v>40143644382970.961</v>
      </c>
      <c r="I84" s="156">
        <f t="shared" si="8"/>
        <v>9.8252310975098425E-4</v>
      </c>
      <c r="J84" s="156">
        <f t="shared" si="9"/>
        <v>1.0312471187268683E-3</v>
      </c>
      <c r="K84" s="156">
        <f t="shared" si="10"/>
        <v>1.157419584054133E-3</v>
      </c>
      <c r="L84" s="156">
        <f t="shared" si="11"/>
        <v>1.3088625671206138E-3</v>
      </c>
      <c r="U84" s="182"/>
      <c r="V84" s="182"/>
      <c r="W84" s="182"/>
      <c r="X84" s="182"/>
    </row>
    <row r="85" spans="1:24">
      <c r="A85" s="62">
        <v>2044</v>
      </c>
      <c r="B85">
        <f>SUM(B$6:B30)</f>
        <v>42830910354.278816</v>
      </c>
      <c r="C85">
        <f>SUM(C$6:C30)</f>
        <v>45691051330.037453</v>
      </c>
      <c r="D85">
        <f>SUM(D$6:D30)</f>
        <v>53171918207.615242</v>
      </c>
      <c r="E85">
        <f>SUM(E$6:E30)</f>
        <v>63296759844.851273</v>
      </c>
      <c r="G85">
        <f>SUM(G$6:G30)</f>
        <v>42267319868795.18</v>
      </c>
      <c r="I85" s="156">
        <f t="shared" si="8"/>
        <v>1.0133339536841492E-3</v>
      </c>
      <c r="J85" s="156">
        <f t="shared" si="9"/>
        <v>1.0810018584540043E-3</v>
      </c>
      <c r="K85" s="156">
        <f t="shared" si="10"/>
        <v>1.2579912417600586E-3</v>
      </c>
      <c r="L85" s="156">
        <f t="shared" si="11"/>
        <v>1.4975342662211606E-3</v>
      </c>
      <c r="U85" s="182"/>
      <c r="V85" s="182"/>
      <c r="W85" s="182"/>
      <c r="X85" s="182"/>
    </row>
    <row r="86" spans="1:24">
      <c r="A86" s="62">
        <v>2045</v>
      </c>
      <c r="B86">
        <f>SUM(B$6:B31)</f>
        <v>46678738935.099777</v>
      </c>
      <c r="C86">
        <f>SUM(C$6:C31)</f>
        <v>50809737804.190903</v>
      </c>
      <c r="D86">
        <f>SUM(D$6:D31)</f>
        <v>61800079337.212463</v>
      </c>
      <c r="E86">
        <f>SUM(E$6:E31)</f>
        <v>78418948442.535095</v>
      </c>
      <c r="G86">
        <f>SUM(G$6:G31)</f>
        <v>44433468864335.883</v>
      </c>
      <c r="I86" s="156">
        <f t="shared" si="8"/>
        <v>1.0505310552642007E-3</v>
      </c>
      <c r="J86" s="156">
        <f t="shared" si="9"/>
        <v>1.1435014889187027E-3</v>
      </c>
      <c r="K86" s="156">
        <f t="shared" si="10"/>
        <v>1.3908452550913874E-3</v>
      </c>
      <c r="L86" s="156">
        <f t="shared" si="11"/>
        <v>1.7648621736458066E-3</v>
      </c>
      <c r="U86" s="182"/>
      <c r="V86" s="182"/>
      <c r="W86" s="182"/>
      <c r="X86" s="182"/>
    </row>
    <row r="87" spans="1:24">
      <c r="A87" s="62">
        <v>2046</v>
      </c>
      <c r="B87">
        <f>SUM(B$6:B32)</f>
        <v>51078716586.555946</v>
      </c>
      <c r="C87">
        <f>SUM(C$6:C32)</f>
        <v>56972913719.829842</v>
      </c>
      <c r="D87">
        <f>SUM(D$6:D32)</f>
        <v>73018540830.463867</v>
      </c>
      <c r="E87">
        <f>SUM(E$6:E32)</f>
        <v>99916792578.521454</v>
      </c>
      <c r="G87">
        <f>SUM(G$6:G32)</f>
        <v>46642940839787.398</v>
      </c>
      <c r="I87" s="156">
        <f t="shared" si="8"/>
        <v>1.0951006876261272E-3</v>
      </c>
      <c r="J87" s="156">
        <f t="shared" si="9"/>
        <v>1.2214691589778738E-3</v>
      </c>
      <c r="K87" s="156">
        <f t="shared" si="10"/>
        <v>1.5654789238370135E-3</v>
      </c>
      <c r="L87" s="156">
        <f t="shared" si="11"/>
        <v>2.1421632251217393E-3</v>
      </c>
      <c r="U87" s="182"/>
      <c r="V87" s="182"/>
      <c r="W87" s="182"/>
      <c r="X87" s="182"/>
    </row>
    <row r="88" spans="1:24">
      <c r="A88" s="62">
        <v>2047</v>
      </c>
      <c r="B88">
        <f>SUM(B$6:B33)</f>
        <v>56143832107.270393</v>
      </c>
      <c r="C88">
        <f>SUM(C$6:C33)</f>
        <v>64458989779.071976</v>
      </c>
      <c r="D88">
        <f>SUM(D$6:D33)</f>
        <v>87735709619.524078</v>
      </c>
      <c r="E88">
        <f>SUM(E$6:E33)</f>
        <v>130725769031.31688</v>
      </c>
      <c r="G88">
        <f>SUM(G$6:G33)</f>
        <v>48896602254747.945</v>
      </c>
      <c r="I88" s="156">
        <f t="shared" si="8"/>
        <v>1.1482154079902091E-3</v>
      </c>
      <c r="J88" s="156">
        <f t="shared" si="9"/>
        <v>1.3182713482471657E-3</v>
      </c>
      <c r="K88" s="156">
        <f t="shared" si="10"/>
        <v>1.7943109658709422E-3</v>
      </c>
      <c r="L88" s="156">
        <f t="shared" si="11"/>
        <v>2.6735143752984018E-3</v>
      </c>
      <c r="U88" s="182"/>
      <c r="V88" s="182"/>
      <c r="W88" s="182"/>
      <c r="X88" s="182"/>
    </row>
    <row r="89" spans="1:24">
      <c r="A89" s="62">
        <v>2048</v>
      </c>
      <c r="B89">
        <f>SUM(B$6:B34)</f>
        <v>62011123161.003281</v>
      </c>
      <c r="C89">
        <f>SUM(C$6:C34)</f>
        <v>73622199475.426773</v>
      </c>
      <c r="D89">
        <f>SUM(D$6:D34)</f>
        <v>107181420250.87445</v>
      </c>
      <c r="E89">
        <f>SUM(E$6:E34)</f>
        <v>175137938158.90289</v>
      </c>
      <c r="G89">
        <f>SUM(G$6:G34)</f>
        <v>51195336898007.703</v>
      </c>
      <c r="I89" s="156">
        <f t="shared" si="8"/>
        <v>1.2112650666708765E-3</v>
      </c>
      <c r="J89" s="156">
        <f t="shared" si="9"/>
        <v>1.4380645569751457E-3</v>
      </c>
      <c r="K89" s="156">
        <f t="shared" si="10"/>
        <v>2.0935777894069388E-3</v>
      </c>
      <c r="L89" s="156">
        <f t="shared" si="11"/>
        <v>3.4209744240538144E-3</v>
      </c>
      <c r="U89" s="182"/>
      <c r="V89" s="182"/>
      <c r="W89" s="182"/>
      <c r="X89" s="182"/>
    </row>
    <row r="90" spans="1:24">
      <c r="A90" s="62">
        <v>2049</v>
      </c>
      <c r="B90">
        <f>SUM(B$6:B35)</f>
        <v>68846813312.957733</v>
      </c>
      <c r="C90">
        <f>SUM(C$6:C35)</f>
        <v>84913280485.620972</v>
      </c>
      <c r="D90">
        <f>SUM(D$6:D35)</f>
        <v>133020724829.14398</v>
      </c>
      <c r="E90">
        <f>SUM(E$6:E35)</f>
        <v>239428974105.784</v>
      </c>
      <c r="G90">
        <f>SUM(G$6:G35)</f>
        <v>53540046234132.656</v>
      </c>
      <c r="I90" s="156">
        <f t="shared" si="8"/>
        <v>1.2858937964283408E-3</v>
      </c>
      <c r="J90" s="156">
        <f t="shared" si="9"/>
        <v>1.5859769734656553E-3</v>
      </c>
      <c r="K90" s="156">
        <f t="shared" si="10"/>
        <v>2.4845089645130171E-3</v>
      </c>
      <c r="L90" s="156">
        <f t="shared" si="11"/>
        <v>4.4719605406904582E-3</v>
      </c>
      <c r="U90" s="182"/>
      <c r="V90" s="182"/>
      <c r="W90" s="182"/>
      <c r="X90" s="182"/>
    </row>
    <row r="91" spans="1:24">
      <c r="A91" s="62">
        <v>2050</v>
      </c>
      <c r="B91">
        <f>SUM(B$6:B36)</f>
        <v>77095881835.092194</v>
      </c>
      <c r="C91">
        <f>SUM(C$6:C36)</f>
        <v>100017523608.50923</v>
      </c>
      <c r="D91">
        <f>SUM(D$6:D36)</f>
        <v>171869201962.44879</v>
      </c>
      <c r="E91">
        <f>SUM(E$6:E36)</f>
        <v>356156855943.34094</v>
      </c>
      <c r="G91">
        <f>SUM(G$6:G36)</f>
        <v>55931649756980.109</v>
      </c>
      <c r="I91" s="156">
        <f t="shared" si="8"/>
        <v>1.3783945613989484E-3</v>
      </c>
      <c r="J91" s="156">
        <f t="shared" si="9"/>
        <v>1.7882097889670657E-3</v>
      </c>
      <c r="K91" s="156">
        <f t="shared" si="10"/>
        <v>3.0728434206609471E-3</v>
      </c>
      <c r="L91" s="156">
        <f t="shared" si="11"/>
        <v>6.3677159084493768E-3</v>
      </c>
      <c r="U91" s="182"/>
      <c r="V91" s="182"/>
      <c r="W91" s="182"/>
      <c r="X91" s="182"/>
    </row>
    <row r="92" spans="1:24">
      <c r="A92" s="62">
        <v>2051</v>
      </c>
      <c r="B92">
        <f>SUM(B$6:B37)</f>
        <v>87118011329.0336</v>
      </c>
      <c r="C92">
        <f>SUM(C$6:C37)</f>
        <v>120397385901.40918</v>
      </c>
      <c r="D92">
        <f>SUM(D$6:D37)</f>
        <v>230648001329.65237</v>
      </c>
      <c r="E92">
        <f>SUM(E$6:E37)</f>
        <v>569058306840.2395</v>
      </c>
      <c r="G92">
        <f>SUM(G$6:G37)</f>
        <v>58371085350284.516</v>
      </c>
      <c r="I92" s="156">
        <f t="shared" si="8"/>
        <v>1.4924857197058949E-3</v>
      </c>
      <c r="J92" s="156">
        <f t="shared" si="9"/>
        <v>2.0626203055657648E-3</v>
      </c>
      <c r="K92" s="156">
        <f t="shared" si="10"/>
        <v>3.9514084746846007E-3</v>
      </c>
      <c r="L92" s="156">
        <f t="shared" si="11"/>
        <v>9.748975942888918E-3</v>
      </c>
      <c r="U92" s="182"/>
      <c r="V92" s="182"/>
      <c r="W92" s="182"/>
      <c r="X92" s="182"/>
    </row>
    <row r="93" spans="1:24">
      <c r="A93" s="62">
        <v>2052</v>
      </c>
      <c r="B93">
        <f>SUM(B$6:B38)</f>
        <v>99365982110.312469</v>
      </c>
      <c r="C93">
        <f>SUM(C$6:C38)</f>
        <v>148079921941.22995</v>
      </c>
      <c r="D93">
        <f>SUM(D$6:D38)</f>
        <v>319967795251.93127</v>
      </c>
      <c r="E93">
        <f>SUM(E$6:E38)</f>
        <v>958368805324.20264</v>
      </c>
      <c r="G93">
        <f>SUM(G$6:G38)</f>
        <v>60859309655455.008</v>
      </c>
      <c r="I93" s="156">
        <f t="shared" si="8"/>
        <v>1.6327162216077814E-3</v>
      </c>
      <c r="J93" s="156">
        <f t="shared" si="9"/>
        <v>2.4331515224139105E-3</v>
      </c>
      <c r="K93" s="156">
        <f>D93/$G93</f>
        <v>5.2574995849176799E-3</v>
      </c>
      <c r="L93" s="156">
        <f t="shared" si="11"/>
        <v>1.5747283542154031E-2</v>
      </c>
      <c r="U93" s="182"/>
      <c r="V93" s="182"/>
      <c r="W93" s="182"/>
      <c r="X93" s="182"/>
    </row>
    <row r="94" spans="1:24">
      <c r="A94" s="62">
        <v>2053</v>
      </c>
      <c r="B94">
        <f>SUM(B$6:B39)</f>
        <v>114409799825.62471</v>
      </c>
      <c r="C94">
        <f>SUM(C$6:C39)</f>
        <v>185874828033.6373</v>
      </c>
      <c r="D94">
        <f>SUM(D$6:D39)</f>
        <v>456095756396.75568</v>
      </c>
      <c r="E94">
        <f>SUM(E$6:E39)</f>
        <v>1671281820403.7012</v>
      </c>
      <c r="G94">
        <f>SUM(G$6:G39)</f>
        <v>63397298446728.906</v>
      </c>
      <c r="I94" s="156">
        <f t="shared" si="8"/>
        <v>1.804647873469881E-3</v>
      </c>
      <c r="J94" s="156">
        <f t="shared" si="9"/>
        <v>2.9319045541005674E-3</v>
      </c>
      <c r="K94" s="156">
        <f t="shared" ref="K94:K111" si="12">D94/$G94</f>
        <v>7.1942459311574768E-3</v>
      </c>
      <c r="L94" s="156">
        <f t="shared" si="11"/>
        <v>2.6362035313035232E-2</v>
      </c>
      <c r="U94" s="182"/>
      <c r="V94" s="182"/>
      <c r="W94" s="182"/>
      <c r="X94" s="182"/>
    </row>
    <row r="95" spans="1:24">
      <c r="A95" s="62">
        <v>2054</v>
      </c>
      <c r="B95">
        <f>SUM(B$6:B40)</f>
        <v>132967076937.95421</v>
      </c>
      <c r="C95">
        <f>SUM(C$6:C40)</f>
        <v>237676697240.09967</v>
      </c>
      <c r="D95">
        <f>SUM(D$6:D40)</f>
        <v>663971200683.05566</v>
      </c>
      <c r="E95">
        <f>SUM(E$6:E40)</f>
        <v>2977827384221.46</v>
      </c>
      <c r="G95">
        <f>SUM(G$6:G40)</f>
        <v>65986047013828.281</v>
      </c>
      <c r="I95" s="156">
        <f t="shared" si="8"/>
        <v>2.0150786864091001E-3</v>
      </c>
      <c r="J95" s="156">
        <f t="shared" si="9"/>
        <v>3.6019235580257028E-3</v>
      </c>
      <c r="K95" s="156">
        <f t="shared" si="12"/>
        <v>1.0062296966264874E-2</v>
      </c>
      <c r="L95" s="156">
        <f t="shared" si="11"/>
        <v>4.5128137219636988E-2</v>
      </c>
      <c r="U95" s="182"/>
      <c r="V95" s="182"/>
      <c r="W95" s="182"/>
      <c r="X95" s="182"/>
    </row>
    <row r="96" spans="1:24">
      <c r="A96" s="62">
        <v>2055</v>
      </c>
      <c r="B96">
        <f>SUM(B$6:B41)</f>
        <v>155941289161.77667</v>
      </c>
      <c r="C96">
        <f>SUM(C$6:C41)</f>
        <v>308884009098.29987</v>
      </c>
      <c r="D96">
        <f>SUM(D$6:D41)</f>
        <v>981828984848.74683</v>
      </c>
      <c r="E96">
        <f>SUM(E$6:E41)</f>
        <v>5373383564615.3965</v>
      </c>
      <c r="G96">
        <f>SUM(G$6:G41)</f>
        <v>68626570552269.648</v>
      </c>
      <c r="I96" s="156">
        <f t="shared" si="8"/>
        <v>2.2723165081228046E-3</v>
      </c>
      <c r="J96" s="156">
        <f t="shared" si="9"/>
        <v>4.5009390184088741E-3</v>
      </c>
      <c r="K96" s="156">
        <f t="shared" si="12"/>
        <v>1.4306834465827395E-2</v>
      </c>
      <c r="L96" s="156">
        <f t="shared" si="11"/>
        <v>7.8298879302481555E-2</v>
      </c>
      <c r="U96" s="182"/>
      <c r="V96" s="182"/>
      <c r="W96" s="182"/>
      <c r="X96" s="182"/>
    </row>
    <row r="97" spans="1:24">
      <c r="A97" s="62">
        <v>2056</v>
      </c>
      <c r="B97">
        <f>SUM(B$6:B42)</f>
        <v>184469948154.05551</v>
      </c>
      <c r="C97">
        <f>SUM(C$6:C42)</f>
        <v>406979939577.96674</v>
      </c>
      <c r="D97">
        <f>SUM(D$6:D42)</f>
        <v>1468287828012.9551</v>
      </c>
      <c r="E97">
        <f>SUM(E$6:E42)</f>
        <v>9766738223770.2461</v>
      </c>
      <c r="G97">
        <f>SUM(G$6:G42)</f>
        <v>71319904561479.844</v>
      </c>
      <c r="I97" s="156">
        <f t="shared" si="8"/>
        <v>2.586514231732279E-3</v>
      </c>
      <c r="J97" s="156">
        <f t="shared" si="9"/>
        <v>5.7064005074086736E-3</v>
      </c>
      <c r="K97" s="156">
        <f t="shared" si="12"/>
        <v>2.0587349871553012E-2</v>
      </c>
      <c r="L97" s="156">
        <f t="shared" si="11"/>
        <v>0.13694267096713558</v>
      </c>
      <c r="U97" s="182"/>
      <c r="V97" s="182"/>
      <c r="W97" s="182"/>
      <c r="X97" s="182"/>
    </row>
    <row r="98" spans="1:24">
      <c r="A98" s="62">
        <v>2057</v>
      </c>
      <c r="B98">
        <f>SUM(B$6:B43)</f>
        <v>219985260926.85223</v>
      </c>
      <c r="C98">
        <f>SUM(C$6:C43)</f>
        <v>542337490277.50439</v>
      </c>
      <c r="D98">
        <f>SUM(D$6:D43)</f>
        <v>2213217730913.3184</v>
      </c>
      <c r="E98">
        <f>SUM(E$6:E43)</f>
        <v>17825097174792.836</v>
      </c>
      <c r="G98">
        <f>SUM(G$6:G43)</f>
        <v>74067105250874.234</v>
      </c>
      <c r="I98" s="156">
        <f t="shared" si="8"/>
        <v>2.9700804450469016E-3</v>
      </c>
      <c r="J98" s="156">
        <f t="shared" si="9"/>
        <v>7.322244989061498E-3</v>
      </c>
      <c r="K98" s="156">
        <f t="shared" si="12"/>
        <v>2.9881250568884563E-2</v>
      </c>
      <c r="L98" s="156">
        <f t="shared" si="11"/>
        <v>0.24066145307578957</v>
      </c>
      <c r="U98" s="182"/>
      <c r="V98" s="182"/>
      <c r="W98" s="182"/>
      <c r="X98" s="182"/>
    </row>
    <row r="99" spans="1:24">
      <c r="A99" s="62">
        <v>2058</v>
      </c>
      <c r="B99">
        <f>SUM(B$6:B44)</f>
        <v>264290512785.44907</v>
      </c>
      <c r="C99">
        <f>SUM(C$6:C44)</f>
        <v>729335575120.55566</v>
      </c>
      <c r="D99">
        <f>SUM(D$6:D44)</f>
        <v>3354401328918.626</v>
      </c>
      <c r="E99">
        <f>SUM(E$6:E44)</f>
        <v>32607019130304.871</v>
      </c>
      <c r="G99">
        <f>SUM(G$6:G44)</f>
        <v>76869249954056.516</v>
      </c>
      <c r="I99" s="156">
        <f t="shared" si="8"/>
        <v>3.4381825364942567E-3</v>
      </c>
      <c r="J99" s="156">
        <f t="shared" si="9"/>
        <v>9.4880017114316526E-3</v>
      </c>
      <c r="K99" s="156">
        <f t="shared" si="12"/>
        <v>4.363775281954093E-2</v>
      </c>
      <c r="L99" s="156">
        <f t="shared" si="11"/>
        <v>0.42418807455248425</v>
      </c>
      <c r="U99" s="182"/>
      <c r="V99" s="182"/>
      <c r="W99" s="182"/>
      <c r="X99" s="182"/>
    </row>
    <row r="100" spans="1:24">
      <c r="A100" s="62">
        <v>2059</v>
      </c>
      <c r="B100">
        <f>SUM(B$6:B45)</f>
        <v>319656249675.00024</v>
      </c>
      <c r="C100">
        <f>SUM(C$6:C45)</f>
        <v>987906165691.28906</v>
      </c>
      <c r="D100">
        <f>SUM(D$6:D45)</f>
        <v>5103078247012.1709</v>
      </c>
      <c r="E100">
        <f>SUM(E$6:E45)</f>
        <v>59723569190050.375</v>
      </c>
      <c r="G100">
        <f>SUM(G$6:G45)</f>
        <v>79727437551302.453</v>
      </c>
      <c r="I100" s="156">
        <f t="shared" si="8"/>
        <v>4.0093631438902081E-3</v>
      </c>
      <c r="J100" s="156">
        <f t="shared" si="9"/>
        <v>1.2391043736425094E-2</v>
      </c>
      <c r="K100" s="156">
        <f t="shared" si="12"/>
        <v>6.4006550363900475E-2</v>
      </c>
      <c r="L100" s="156">
        <f t="shared" si="11"/>
        <v>0.74909681063836864</v>
      </c>
      <c r="U100" s="182"/>
      <c r="V100" s="182"/>
      <c r="W100" s="182"/>
      <c r="X100" s="182"/>
    </row>
    <row r="101" spans="1:24">
      <c r="A101" s="62">
        <v>2060</v>
      </c>
      <c r="B101">
        <f>SUM(B$6:B46)</f>
        <v>389590366023.85004</v>
      </c>
      <c r="C101">
        <f>SUM(C$6:C46)</f>
        <v>1366982640744.0115</v>
      </c>
      <c r="D101">
        <f>SUM(D$6:D46)</f>
        <v>8123388290881.6123</v>
      </c>
      <c r="E101">
        <f>SUM(E$6:E46)</f>
        <v>123914847558026.33</v>
      </c>
      <c r="G101">
        <f>SUM(G$6:G46)</f>
        <v>82642788900493.297</v>
      </c>
      <c r="I101" s="156">
        <f t="shared" si="8"/>
        <v>4.7141483389789686E-3</v>
      </c>
      <c r="J101" s="156">
        <f t="shared" si="9"/>
        <v>1.6540858058286704E-2</v>
      </c>
      <c r="K101" s="156">
        <f t="shared" si="12"/>
        <v>9.829518581061733E-2</v>
      </c>
      <c r="L101" s="156">
        <f t="shared" si="11"/>
        <v>1.4994030236228715</v>
      </c>
      <c r="U101" s="182"/>
      <c r="V101" s="182"/>
      <c r="W101" s="182"/>
      <c r="X101" s="182"/>
    </row>
    <row r="102" spans="1:24">
      <c r="A102" s="62">
        <v>2061</v>
      </c>
      <c r="B102">
        <f>SUM(B$6:B47)</f>
        <v>478036930289.01697</v>
      </c>
      <c r="C102">
        <f>SUM(C$6:C47)</f>
        <v>1923087922343.5034</v>
      </c>
      <c r="D102">
        <f>SUM(D$6:D47)</f>
        <v>13340968555256.898</v>
      </c>
      <c r="E102">
        <f>SUM(E$6:E47)</f>
        <v>275874314185563.25</v>
      </c>
      <c r="G102">
        <f>SUM(G$6:G47)</f>
        <v>85616447276667.969</v>
      </c>
      <c r="I102" s="156">
        <f t="shared" si="8"/>
        <v>5.583470764025625E-3</v>
      </c>
      <c r="J102" s="156">
        <f t="shared" si="9"/>
        <v>2.2461664592658002E-2</v>
      </c>
      <c r="K102" s="156">
        <f t="shared" si="12"/>
        <v>0.15582249649002375</v>
      </c>
      <c r="L102" s="156">
        <f t="shared" si="11"/>
        <v>3.2222116539603718</v>
      </c>
      <c r="U102" s="182"/>
      <c r="V102" s="182"/>
      <c r="W102" s="182"/>
      <c r="X102" s="182"/>
    </row>
    <row r="103" spans="1:24">
      <c r="A103" s="62">
        <v>2062</v>
      </c>
      <c r="B103">
        <f>SUM(B$6:B48)</f>
        <v>590009934508.04199</v>
      </c>
      <c r="C103">
        <f>SUM(C$6:C48)</f>
        <v>2739264062818.7676</v>
      </c>
      <c r="D103">
        <f>SUM(D$6:D48)</f>
        <v>22355262573578.523</v>
      </c>
      <c r="E103">
        <f>SUM(E$6:E48)</f>
        <v>635610680050787.25</v>
      </c>
      <c r="G103">
        <f>SUM(G$6:G48)</f>
        <v>88649578820366.125</v>
      </c>
      <c r="I103" s="156">
        <f t="shared" si="8"/>
        <v>6.6555300358910972E-3</v>
      </c>
      <c r="J103" s="156">
        <f t="shared" si="9"/>
        <v>3.0899910628672454E-2</v>
      </c>
      <c r="K103" s="156">
        <f t="shared" si="12"/>
        <v>0.25217562081008649</v>
      </c>
      <c r="L103" s="156">
        <f t="shared" si="11"/>
        <v>7.1699232924585949</v>
      </c>
      <c r="U103" s="182"/>
      <c r="V103" s="182"/>
      <c r="W103" s="182"/>
      <c r="X103" s="182"/>
    </row>
    <row r="104" spans="1:24">
      <c r="A104" s="62">
        <v>2063</v>
      </c>
      <c r="B104">
        <f>SUM(B$6:B49)</f>
        <v>731883588441.11353</v>
      </c>
      <c r="C104">
        <f>SUM(C$6:C49)</f>
        <v>3937514710560.9482</v>
      </c>
      <c r="D104">
        <f>SUM(D$6:D49)</f>
        <v>37930015256108.891</v>
      </c>
      <c r="E104">
        <f>SUM(E$6:E49)</f>
        <v>1487226047438218.5</v>
      </c>
      <c r="G104">
        <f>SUM(G$6:G49)</f>
        <v>91743372994938.25</v>
      </c>
      <c r="I104" s="156">
        <f t="shared" si="8"/>
        <v>7.9775090510514988E-3</v>
      </c>
      <c r="J104" s="156">
        <f t="shared" si="9"/>
        <v>4.2918791646980238E-2</v>
      </c>
      <c r="K104" s="156">
        <f t="shared" si="12"/>
        <v>0.41343602287438896</v>
      </c>
      <c r="L104" s="156">
        <f t="shared" si="11"/>
        <v>16.210719083985207</v>
      </c>
      <c r="U104" s="182"/>
      <c r="V104" s="182"/>
      <c r="W104" s="182"/>
      <c r="X104" s="182"/>
    </row>
    <row r="105" spans="1:24">
      <c r="A105" s="62">
        <v>2064</v>
      </c>
      <c r="B105">
        <f>SUM(B$6:B50)</f>
        <v>911761380909.77271</v>
      </c>
      <c r="C105">
        <f>SUM(C$6:C50)</f>
        <v>5697085544891.7461</v>
      </c>
      <c r="D105">
        <f>SUM(D$6:D50)</f>
        <v>64840825645338.055</v>
      </c>
      <c r="E105">
        <f>SUM(E$6:E50)</f>
        <v>3503289589977534</v>
      </c>
      <c r="G105">
        <f>SUM(G$6:G50)</f>
        <v>94899043053001.813</v>
      </c>
      <c r="I105" s="156">
        <f t="shared" si="8"/>
        <v>9.6076983663633715E-3</v>
      </c>
      <c r="J105" s="156">
        <f t="shared" si="9"/>
        <v>6.0033119003211469E-2</v>
      </c>
      <c r="K105" s="156">
        <f t="shared" si="12"/>
        <v>0.68326111159123049</v>
      </c>
      <c r="L105" s="156">
        <f t="shared" si="11"/>
        <v>36.915963293970428</v>
      </c>
      <c r="U105" s="182"/>
      <c r="V105" s="182"/>
      <c r="W105" s="182"/>
      <c r="X105" s="182"/>
    </row>
    <row r="106" spans="1:24">
      <c r="A106" s="62">
        <v>2065</v>
      </c>
      <c r="B106">
        <f>SUM(B$6:B51)</f>
        <v>1139945281546.8987</v>
      </c>
      <c r="C106">
        <f>SUM(C$6:C51)</f>
        <v>8281321887841.4473</v>
      </c>
      <c r="D106">
        <f>SUM(D$6:D51)</f>
        <v>111339681944770.53</v>
      </c>
      <c r="E106">
        <f>SUM(E$6:E51)</f>
        <v>8276011129277155</v>
      </c>
      <c r="G106">
        <f>SUM(G$6:G51)</f>
        <v>98117826512226.656</v>
      </c>
      <c r="I106" s="156">
        <f t="shared" si="8"/>
        <v>1.1618126104789408E-2</v>
      </c>
      <c r="J106" s="156">
        <f t="shared" si="9"/>
        <v>8.4401807318973732E-2</v>
      </c>
      <c r="K106" s="156">
        <f t="shared" si="12"/>
        <v>1.1347548748534118</v>
      </c>
      <c r="L106" s="156">
        <f t="shared" si="11"/>
        <v>84.347680981761911</v>
      </c>
      <c r="U106" s="182"/>
      <c r="V106" s="182"/>
      <c r="W106" s="182"/>
      <c r="X106" s="182"/>
    </row>
    <row r="107" spans="1:24">
      <c r="A107" s="62">
        <v>2066</v>
      </c>
      <c r="B107">
        <f>SUM(B$6:B52)</f>
        <v>1429532255945.5574</v>
      </c>
      <c r="C107">
        <f>SUM(C$6:C52)</f>
        <v>12077127975251.201</v>
      </c>
      <c r="D107">
        <f>SUM(D$6:D52)</f>
        <v>191685620328664.75</v>
      </c>
      <c r="E107">
        <f>SUM(E$6:E52)</f>
        <v>1.9574723299870216E+16</v>
      </c>
      <c r="G107">
        <f>SUM(G$6:G52)</f>
        <v>101400985640635.98</v>
      </c>
      <c r="I107" s="156">
        <f t="shared" si="8"/>
        <v>1.4097814206775115E-2</v>
      </c>
      <c r="J107" s="156">
        <f t="shared" si="9"/>
        <v>0.1191026684696381</v>
      </c>
      <c r="K107" s="156">
        <f t="shared" si="12"/>
        <v>1.8903723579965637</v>
      </c>
      <c r="L107" s="156">
        <f t="shared" si="11"/>
        <v>193.0427320424954</v>
      </c>
      <c r="U107" s="182"/>
      <c r="V107" s="182"/>
      <c r="W107" s="182"/>
      <c r="X107" s="182"/>
    </row>
    <row r="108" spans="1:24">
      <c r="A108" s="62">
        <v>2067</v>
      </c>
      <c r="B108">
        <f>SUM(B$6:B53)</f>
        <v>1797172640835.5195</v>
      </c>
      <c r="C108">
        <f>SUM(C$6:C53)</f>
        <v>17652940723546.969</v>
      </c>
      <c r="D108">
        <f>SUM(D$6:D53)</f>
        <v>330517611735799.31</v>
      </c>
      <c r="E108">
        <f>SUM(E$6:E53)</f>
        <v>4.6322807424448208E+16</v>
      </c>
      <c r="G108">
        <f>SUM(G$6:G53)</f>
        <v>104749807951613.5</v>
      </c>
      <c r="I108" s="156">
        <f t="shared" si="8"/>
        <v>1.7156810842705102E-2</v>
      </c>
      <c r="J108" s="156">
        <f t="shared" si="9"/>
        <v>0.16852480275382742</v>
      </c>
      <c r="K108" s="156">
        <f t="shared" si="12"/>
        <v>3.1553051809743984</v>
      </c>
      <c r="L108" s="156">
        <f t="shared" si="11"/>
        <v>442.22331601644413</v>
      </c>
      <c r="U108" s="182"/>
      <c r="V108" s="182"/>
      <c r="W108" s="182"/>
      <c r="X108" s="182"/>
    </row>
    <row r="109" spans="1:24">
      <c r="A109" s="62">
        <v>2068</v>
      </c>
      <c r="B109">
        <f>SUM(B$6:B54)</f>
        <v>2264034300537.7783</v>
      </c>
      <c r="C109">
        <f>SUM(C$6:C54)</f>
        <v>25843905244928.766</v>
      </c>
      <c r="D109">
        <f>SUM(D$6:D54)</f>
        <v>570410765859398.5</v>
      </c>
      <c r="E109">
        <f>SUM(E$6:E54)</f>
        <v>1.0964519245597542E+17</v>
      </c>
      <c r="G109">
        <f>SUM(G$6:G54)</f>
        <v>108165606708810.58</v>
      </c>
      <c r="I109" s="156">
        <f t="shared" si="8"/>
        <v>2.093118477699402E-2</v>
      </c>
      <c r="J109" s="156">
        <f t="shared" si="9"/>
        <v>0.23892904622171054</v>
      </c>
      <c r="K109" s="156">
        <f t="shared" si="12"/>
        <v>5.2734948124035803</v>
      </c>
      <c r="L109" s="156">
        <f t="shared" si="11"/>
        <v>1013.6788928771786</v>
      </c>
      <c r="U109" s="182"/>
      <c r="V109" s="182"/>
      <c r="W109" s="182"/>
      <c r="X109" s="182"/>
    </row>
    <row r="110" spans="1:24">
      <c r="A110" s="62">
        <v>2069</v>
      </c>
      <c r="B110">
        <f>SUM(B$6:B55)</f>
        <v>2857028404573.7202</v>
      </c>
      <c r="C110">
        <f>SUM(C$6:C55)</f>
        <v>37877015612188.984</v>
      </c>
      <c r="D110">
        <f>SUM(D$6:D55)</f>
        <v>984933226116038.25</v>
      </c>
      <c r="E110">
        <f>SUM(E$6:E55)</f>
        <v>2.595524565580983E+17</v>
      </c>
      <c r="G110">
        <f>SUM(G$6:G55)</f>
        <v>111649721441151.59</v>
      </c>
      <c r="I110" s="156">
        <f t="shared" si="8"/>
        <v>2.5589212115317318E-2</v>
      </c>
      <c r="J110" s="156">
        <f t="shared" si="9"/>
        <v>0.33924863513567499</v>
      </c>
      <c r="K110" s="156">
        <f t="shared" si="12"/>
        <v>8.8216362155025845</v>
      </c>
      <c r="L110" s="156">
        <f t="shared" si="11"/>
        <v>2324.7031269567779</v>
      </c>
      <c r="U110" s="182"/>
      <c r="V110" s="182"/>
      <c r="W110" s="182"/>
      <c r="X110" s="182"/>
    </row>
    <row r="111" spans="1:24">
      <c r="A111" s="62">
        <v>2070</v>
      </c>
      <c r="B111">
        <f>SUM(B$6:B56)</f>
        <v>3603048305462.9678</v>
      </c>
      <c r="C111">
        <f>SUM(C$6:C56)</f>
        <v>56040739873136.492</v>
      </c>
      <c r="D111">
        <f>SUM(D$6:D56)</f>
        <v>1784080779178949</v>
      </c>
      <c r="E111">
        <f>SUM(E$6:E56)</f>
        <v>7.2744230142560858E+17</v>
      </c>
      <c r="G111">
        <f>SUM(G$6:G56)</f>
        <v>115203518468139.42</v>
      </c>
      <c r="I111" s="156">
        <f t="shared" si="8"/>
        <v>3.1275505760350743E-2</v>
      </c>
      <c r="J111" s="156">
        <f t="shared" si="9"/>
        <v>0.48644989856481741</v>
      </c>
      <c r="K111" s="156">
        <f t="shared" si="12"/>
        <v>15.486339331487976</v>
      </c>
      <c r="L111" s="156">
        <f t="shared" si="11"/>
        <v>6314.410454631985</v>
      </c>
      <c r="U111" s="182"/>
      <c r="V111" s="182"/>
      <c r="W111" s="182"/>
      <c r="X111" s="182"/>
    </row>
  </sheetData>
  <mergeCells count="3">
    <mergeCell ref="I4:L4"/>
    <mergeCell ref="O4:R4"/>
    <mergeCell ref="I59:L59"/>
  </mergeCells>
  <conditionalFormatting sqref="I6:L56">
    <cfRule type="cellIs" dxfId="5" priority="3" operator="lessThan">
      <formula>0.1</formula>
    </cfRule>
  </conditionalFormatting>
  <conditionalFormatting sqref="I61:L111">
    <cfRule type="cellIs" dxfId="4" priority="1" operator="lessThan">
      <formula>0.1</formula>
    </cfRule>
  </conditionalFormatting>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B78F-F151-B740-9F0C-69D187D7692B}">
  <dimension ref="A1:AL113"/>
  <sheetViews>
    <sheetView topLeftCell="D1" zoomScale="101" workbookViewId="0">
      <selection activeCell="S2" sqref="S2"/>
    </sheetView>
  </sheetViews>
  <sheetFormatPr defaultColWidth="10.85546875" defaultRowHeight="14.45"/>
  <cols>
    <col min="2" max="2" width="17.85546875" customWidth="1"/>
    <col min="3" max="3" width="20.140625" customWidth="1"/>
    <col min="4" max="4" width="20.85546875" customWidth="1"/>
    <col min="5" max="5" width="18.85546875" customWidth="1"/>
    <col min="6" max="6" width="12.140625" bestFit="1" customWidth="1"/>
    <col min="7" max="7" width="11" bestFit="1" customWidth="1"/>
    <col min="8" max="8" width="22.42578125" customWidth="1"/>
    <col min="9" max="9" width="25.5703125" customWidth="1"/>
    <col min="10" max="10" width="16.42578125" customWidth="1"/>
    <col min="11" max="11" width="19" customWidth="1"/>
    <col min="13" max="13" width="11" bestFit="1" customWidth="1"/>
    <col min="14" max="17" width="14.140625" bestFit="1" customWidth="1"/>
    <col min="18" max="18" width="14" customWidth="1"/>
    <col min="19" max="19" width="20.42578125" bestFit="1" customWidth="1"/>
    <col min="20" max="20" width="40" customWidth="1"/>
    <col min="21" max="23" width="12.5703125" bestFit="1" customWidth="1"/>
    <col min="24" max="24" width="14.140625" bestFit="1" customWidth="1"/>
    <col min="29" max="32" width="17" bestFit="1" customWidth="1"/>
  </cols>
  <sheetData>
    <row r="1" spans="1:38">
      <c r="B1" s="201" t="s">
        <v>270</v>
      </c>
      <c r="C1" s="201"/>
      <c r="D1" s="201"/>
      <c r="E1" s="201"/>
      <c r="H1" s="201" t="s">
        <v>271</v>
      </c>
      <c r="I1" s="201"/>
      <c r="J1" s="201"/>
      <c r="K1" s="201"/>
      <c r="N1" s="201" t="s">
        <v>272</v>
      </c>
      <c r="O1" s="201"/>
      <c r="P1" s="201"/>
      <c r="Q1" s="201"/>
      <c r="U1" s="202"/>
      <c r="V1" s="202"/>
      <c r="W1" s="202"/>
      <c r="X1" s="202"/>
    </row>
    <row r="2" spans="1:38">
      <c r="B2" s="80" t="s">
        <v>142</v>
      </c>
      <c r="C2" s="80" t="s">
        <v>143</v>
      </c>
      <c r="D2" s="80" t="s">
        <v>144</v>
      </c>
      <c r="E2" s="80" t="s">
        <v>145</v>
      </c>
      <c r="H2" s="80" t="s">
        <v>142</v>
      </c>
      <c r="I2" s="80" t="s">
        <v>143</v>
      </c>
      <c r="J2" s="80" t="s">
        <v>144</v>
      </c>
      <c r="K2" s="80" t="s">
        <v>145</v>
      </c>
      <c r="N2" s="80" t="s">
        <v>142</v>
      </c>
      <c r="O2" s="80" t="s">
        <v>143</v>
      </c>
      <c r="P2" s="80" t="s">
        <v>144</v>
      </c>
      <c r="Q2" s="80" t="s">
        <v>145</v>
      </c>
      <c r="U2" s="23"/>
      <c r="V2" s="23"/>
      <c r="W2" s="23"/>
      <c r="X2" s="23"/>
    </row>
    <row r="3" spans="1:38">
      <c r="A3" s="62">
        <v>2020</v>
      </c>
      <c r="B3">
        <f>'Total Costs'!C3</f>
        <v>1526567851.3182068</v>
      </c>
      <c r="C3">
        <f>'Total Costs'!D3</f>
        <v>1526567851.3182068</v>
      </c>
      <c r="D3">
        <f>'Total Costs'!E3</f>
        <v>1526567851.3182068</v>
      </c>
      <c r="E3">
        <f>'Total Costs'!F3</f>
        <v>1526567851.3182068</v>
      </c>
      <c r="G3" s="62">
        <v>2020</v>
      </c>
      <c r="H3">
        <f>'Total Costs With Program'!B6</f>
        <v>726310467.14137566</v>
      </c>
      <c r="I3">
        <f>'Total Costs With Program'!C6</f>
        <v>726310467.14137566</v>
      </c>
      <c r="J3">
        <f>'Total Costs With Program'!D6</f>
        <v>726310467.14137566</v>
      </c>
      <c r="K3">
        <f>'Total Costs With Program'!E6</f>
        <v>726310467.14137566</v>
      </c>
      <c r="M3">
        <v>2020</v>
      </c>
      <c r="N3" s="156">
        <f>(H3-B3)/B3</f>
        <v>-0.52421999027806121</v>
      </c>
      <c r="O3" s="156">
        <f t="shared" ref="O3:Q18" si="0">(I3-C3)/C3</f>
        <v>-0.52421999027806121</v>
      </c>
      <c r="P3" s="156">
        <f t="shared" si="0"/>
        <v>-0.52421999027806121</v>
      </c>
      <c r="Q3" s="156">
        <f t="shared" si="0"/>
        <v>-0.52421999027806121</v>
      </c>
      <c r="S3" s="190"/>
      <c r="U3" s="191"/>
      <c r="V3" s="191"/>
      <c r="W3" s="191"/>
      <c r="X3" s="191"/>
      <c r="Z3" s="190"/>
      <c r="AC3" s="182"/>
      <c r="AD3" s="182"/>
      <c r="AE3" s="182"/>
      <c r="AF3" s="182"/>
      <c r="AG3" s="182"/>
      <c r="AI3" s="182"/>
      <c r="AJ3" s="182"/>
      <c r="AK3" s="182"/>
      <c r="AL3" s="182"/>
    </row>
    <row r="4" spans="1:38" ht="20.65">
      <c r="A4" s="62">
        <v>2021</v>
      </c>
      <c r="B4">
        <f>'Total Costs'!C4</f>
        <v>1612504356.3126657</v>
      </c>
      <c r="C4">
        <f>'Total Costs'!D4</f>
        <v>1612504356.3126657</v>
      </c>
      <c r="D4">
        <f>'Total Costs'!E4</f>
        <v>1612504356.3126657</v>
      </c>
      <c r="E4">
        <f>'Total Costs'!F4</f>
        <v>1612504356.3126657</v>
      </c>
      <c r="G4" s="62">
        <v>2021</v>
      </c>
      <c r="H4">
        <f>'Total Costs With Program'!B7</f>
        <v>833496920.98135996</v>
      </c>
      <c r="I4">
        <f>'Total Costs With Program'!C7</f>
        <v>833496920.98135996</v>
      </c>
      <c r="J4">
        <f>'Total Costs With Program'!D7</f>
        <v>833496920.98135996</v>
      </c>
      <c r="K4">
        <f>'Total Costs With Program'!E7</f>
        <v>833496920.98135996</v>
      </c>
      <c r="M4">
        <v>2021</v>
      </c>
      <c r="N4" s="156">
        <f t="shared" ref="N4:O53" si="1">(H4-B4)/B4</f>
        <v>-0.48310408110318037</v>
      </c>
      <c r="O4" s="156">
        <f t="shared" si="0"/>
        <v>-0.48310408110318037</v>
      </c>
      <c r="P4" s="156">
        <f t="shared" ref="P4:P53" si="2">(J4-D4)/D4</f>
        <v>-0.48310408110318037</v>
      </c>
      <c r="Q4" s="156">
        <f t="shared" ref="Q4:Q53" si="3">(K4-E4)/E4</f>
        <v>-0.48310408110318037</v>
      </c>
      <c r="S4" s="190"/>
      <c r="T4" s="192"/>
      <c r="U4" s="191"/>
      <c r="V4" s="191"/>
      <c r="W4" s="191"/>
      <c r="X4" s="191"/>
      <c r="Z4" s="190"/>
      <c r="AC4" s="182"/>
      <c r="AD4" s="182"/>
      <c r="AE4" s="182"/>
      <c r="AF4" s="182"/>
      <c r="AI4" s="182"/>
      <c r="AJ4" s="182"/>
      <c r="AK4" s="182"/>
      <c r="AL4" s="182"/>
    </row>
    <row r="5" spans="1:38">
      <c r="A5" s="62">
        <v>2022</v>
      </c>
      <c r="B5">
        <f>'Total Costs'!C5</f>
        <v>1643787329.1563158</v>
      </c>
      <c r="C5">
        <f>'Total Costs'!D5</f>
        <v>1643787329.1563156</v>
      </c>
      <c r="D5">
        <f>'Total Costs'!E5</f>
        <v>1643787329.1563156</v>
      </c>
      <c r="E5">
        <f>'Total Costs'!F5</f>
        <v>1643787329.1563156</v>
      </c>
      <c r="G5" s="62">
        <v>2022</v>
      </c>
      <c r="H5">
        <f>'Total Costs With Program'!B8</f>
        <v>1522480331.3142562</v>
      </c>
      <c r="I5">
        <f>'Total Costs With Program'!C8</f>
        <v>1522480331.3142562</v>
      </c>
      <c r="J5">
        <f>'Total Costs With Program'!D8</f>
        <v>1522480331.3142562</v>
      </c>
      <c r="K5">
        <f>'Total Costs With Program'!E8</f>
        <v>1522480331.3142562</v>
      </c>
      <c r="M5">
        <v>2022</v>
      </c>
      <c r="N5" s="156">
        <f t="shared" si="1"/>
        <v>-7.3797258130905041E-2</v>
      </c>
      <c r="O5" s="156">
        <f t="shared" si="0"/>
        <v>-7.3797258130904916E-2</v>
      </c>
      <c r="P5" s="156">
        <f t="shared" si="2"/>
        <v>-7.3797258130904916E-2</v>
      </c>
      <c r="Q5" s="156">
        <f t="shared" si="3"/>
        <v>-7.3797258130904916E-2</v>
      </c>
      <c r="S5" s="190"/>
      <c r="U5" s="191"/>
      <c r="V5" s="191"/>
      <c r="W5" s="191"/>
      <c r="X5" s="191"/>
      <c r="Z5" s="190"/>
      <c r="AC5" s="182"/>
      <c r="AD5" s="182"/>
      <c r="AE5" s="182"/>
      <c r="AF5" s="182"/>
      <c r="AI5" s="182"/>
      <c r="AJ5" s="182"/>
      <c r="AK5" s="182"/>
      <c r="AL5" s="182"/>
    </row>
    <row r="6" spans="1:38">
      <c r="A6" s="62">
        <v>2023</v>
      </c>
      <c r="B6">
        <f>'Total Costs'!C6</f>
        <v>1675679429.6594434</v>
      </c>
      <c r="C6">
        <f>'Total Costs'!D6</f>
        <v>1675679429.6594434</v>
      </c>
      <c r="D6">
        <f>'Total Costs'!E6</f>
        <v>1675679429.6594434</v>
      </c>
      <c r="E6">
        <f>'Total Costs'!F6</f>
        <v>1675679429.6594434</v>
      </c>
      <c r="G6" s="62">
        <v>2023</v>
      </c>
      <c r="H6">
        <f>'Total Costs With Program'!B9</f>
        <v>1548166122.9731276</v>
      </c>
      <c r="I6">
        <f>'Total Costs With Program'!C9</f>
        <v>1548166122.9731276</v>
      </c>
      <c r="J6">
        <f>'Total Costs With Program'!D9</f>
        <v>1548166122.9731276</v>
      </c>
      <c r="K6">
        <f>'Total Costs With Program'!E9</f>
        <v>1548166122.9731276</v>
      </c>
      <c r="M6">
        <v>2023</v>
      </c>
      <c r="N6" s="156">
        <f t="shared" si="1"/>
        <v>-7.6096480286943033E-2</v>
      </c>
      <c r="O6" s="156">
        <f t="shared" si="0"/>
        <v>-7.6096480286943033E-2</v>
      </c>
      <c r="P6" s="156">
        <f t="shared" si="2"/>
        <v>-7.6096480286943033E-2</v>
      </c>
      <c r="Q6" s="156">
        <f t="shared" si="3"/>
        <v>-7.6096480286943033E-2</v>
      </c>
      <c r="S6" s="190"/>
      <c r="U6" s="191"/>
      <c r="V6" s="191"/>
      <c r="W6" s="191"/>
      <c r="X6" s="191"/>
      <c r="Z6" s="190"/>
      <c r="AC6" s="182"/>
      <c r="AD6" s="182"/>
      <c r="AE6" s="182"/>
      <c r="AF6" s="182"/>
      <c r="AI6" s="182"/>
      <c r="AJ6" s="182"/>
      <c r="AK6" s="182"/>
      <c r="AL6" s="182"/>
    </row>
    <row r="7" spans="1:38">
      <c r="A7" s="62">
        <v>2024</v>
      </c>
      <c r="B7">
        <f>'Total Costs'!C7</f>
        <v>1708192557.1028152</v>
      </c>
      <c r="C7">
        <f>'Total Costs'!D7</f>
        <v>1708192557.1028152</v>
      </c>
      <c r="D7">
        <f>'Total Costs'!E7</f>
        <v>1708192557.1028152</v>
      </c>
      <c r="E7">
        <f>'Total Costs'!F7</f>
        <v>1708192557.1028152</v>
      </c>
      <c r="G7" s="62">
        <v>2024</v>
      </c>
      <c r="H7">
        <f>'Total Costs With Program'!B10</f>
        <v>1574306888.3314574</v>
      </c>
      <c r="I7">
        <f>'Total Costs With Program'!C10</f>
        <v>1574306888.3314574</v>
      </c>
      <c r="J7">
        <f>'Total Costs With Program'!D10</f>
        <v>1574306888.3314574</v>
      </c>
      <c r="K7">
        <f>'Total Costs With Program'!E10</f>
        <v>1574306888.3314574</v>
      </c>
      <c r="M7">
        <v>2024</v>
      </c>
      <c r="N7" s="156">
        <f t="shared" si="1"/>
        <v>-7.8378557624928971E-2</v>
      </c>
      <c r="O7" s="156">
        <f t="shared" si="0"/>
        <v>-7.8378557624928971E-2</v>
      </c>
      <c r="P7" s="156">
        <f t="shared" si="2"/>
        <v>-7.8378557624928971E-2</v>
      </c>
      <c r="Q7" s="156">
        <f t="shared" si="3"/>
        <v>-7.8378557624928971E-2</v>
      </c>
      <c r="S7" s="190"/>
      <c r="U7" s="191"/>
      <c r="V7" s="191"/>
      <c r="W7" s="191"/>
      <c r="X7" s="191"/>
      <c r="Z7" s="190"/>
      <c r="AC7" s="182"/>
      <c r="AD7" s="182"/>
      <c r="AE7" s="182"/>
      <c r="AF7" s="182"/>
      <c r="AI7" s="182"/>
      <c r="AJ7" s="182"/>
      <c r="AK7" s="182"/>
      <c r="AL7" s="182"/>
    </row>
    <row r="8" spans="1:38">
      <c r="A8" s="62">
        <v>2025</v>
      </c>
      <c r="B8">
        <f>'Total Costs'!C8</f>
        <v>1741338843.8869996</v>
      </c>
      <c r="C8">
        <f>'Total Costs'!D8</f>
        <v>1741338843.8869996</v>
      </c>
      <c r="D8">
        <f>'Total Costs'!E8</f>
        <v>1741338843.8869996</v>
      </c>
      <c r="E8">
        <f>'Total Costs'!F8</f>
        <v>1741338843.8869996</v>
      </c>
      <c r="G8" s="62">
        <v>2025</v>
      </c>
      <c r="H8">
        <f>'Total Costs With Program'!B11</f>
        <v>1600910973.2943873</v>
      </c>
      <c r="I8">
        <f>'Total Costs With Program'!C11</f>
        <v>1600910973.2943873</v>
      </c>
      <c r="J8">
        <f>'Total Costs With Program'!D11</f>
        <v>1600910973.2943873</v>
      </c>
      <c r="K8">
        <f>'Total Costs With Program'!E11</f>
        <v>1600910973.2943873</v>
      </c>
      <c r="M8">
        <v>2025</v>
      </c>
      <c r="N8" s="156">
        <f t="shared" si="1"/>
        <v>-8.0643621478718369E-2</v>
      </c>
      <c r="O8" s="156">
        <f t="shared" si="0"/>
        <v>-8.0643621478718369E-2</v>
      </c>
      <c r="P8" s="156">
        <f t="shared" si="2"/>
        <v>-8.0643621478718369E-2</v>
      </c>
      <c r="Q8" s="156">
        <f t="shared" si="3"/>
        <v>-8.0643621478718369E-2</v>
      </c>
      <c r="S8" s="190"/>
      <c r="U8" s="191"/>
      <c r="V8" s="191"/>
      <c r="W8" s="191"/>
      <c r="X8" s="191"/>
      <c r="Z8" s="190"/>
      <c r="AC8" s="182"/>
      <c r="AD8" s="182"/>
      <c r="AE8" s="182"/>
      <c r="AF8" s="182"/>
      <c r="AI8" s="182"/>
      <c r="AJ8" s="182"/>
      <c r="AK8" s="182"/>
      <c r="AL8" s="182"/>
    </row>
    <row r="9" spans="1:38">
      <c r="A9" s="62">
        <v>2026</v>
      </c>
      <c r="B9">
        <f>'Total Costs'!C9</f>
        <v>1775130660.1109693</v>
      </c>
      <c r="C9">
        <f>'Total Costs'!D9</f>
        <v>1775130660.1109693</v>
      </c>
      <c r="D9">
        <f>'Total Costs'!E9</f>
        <v>1775130660.1109693</v>
      </c>
      <c r="E9">
        <f>'Total Costs'!F9</f>
        <v>1775130660.1109693</v>
      </c>
      <c r="G9" s="62">
        <v>2026</v>
      </c>
      <c r="H9">
        <f>'Total Costs With Program'!B12</f>
        <v>1206205831.9995315</v>
      </c>
      <c r="I9">
        <f>'Total Costs With Program'!C12</f>
        <v>1206205831.9995315</v>
      </c>
      <c r="J9">
        <f>'Total Costs With Program'!D12</f>
        <v>1206205831.9995315</v>
      </c>
      <c r="K9">
        <f>'Total Costs With Program'!E12</f>
        <v>1206205831.9995315</v>
      </c>
      <c r="M9">
        <v>2026</v>
      </c>
      <c r="N9" s="156">
        <f t="shared" si="1"/>
        <v>-0.32049743767924804</v>
      </c>
      <c r="O9" s="156">
        <f t="shared" si="0"/>
        <v>-0.32049743767924804</v>
      </c>
      <c r="P9" s="156">
        <f t="shared" si="2"/>
        <v>-0.32049743767924804</v>
      </c>
      <c r="Q9" s="156">
        <f t="shared" si="3"/>
        <v>-0.32049743767924804</v>
      </c>
      <c r="S9" s="190"/>
      <c r="U9" s="191"/>
      <c r="V9" s="191"/>
      <c r="W9" s="191"/>
      <c r="X9" s="191"/>
      <c r="Z9" s="190"/>
      <c r="AC9" s="182"/>
      <c r="AD9" s="182"/>
      <c r="AE9" s="182"/>
      <c r="AF9" s="182"/>
      <c r="AI9" s="182"/>
      <c r="AJ9" s="182"/>
      <c r="AK9" s="182"/>
      <c r="AL9" s="182"/>
    </row>
    <row r="10" spans="1:38">
      <c r="A10" s="62">
        <v>2027</v>
      </c>
      <c r="B10">
        <f>'Total Costs'!C10</f>
        <v>1809580618.2408354</v>
      </c>
      <c r="C10">
        <f>'Total Costs'!D10</f>
        <v>1809580618.2408354</v>
      </c>
      <c r="D10">
        <f>'Total Costs'!E10</f>
        <v>1809580618.2408354</v>
      </c>
      <c r="E10">
        <f>'Total Costs'!F10</f>
        <v>1809580618.2408354</v>
      </c>
      <c r="G10" s="62">
        <v>2027</v>
      </c>
      <c r="H10">
        <f>'Total Costs With Program'!B13</f>
        <v>1228623881.3507679</v>
      </c>
      <c r="I10">
        <f>'Total Costs With Program'!C13</f>
        <v>1228623881.3507679</v>
      </c>
      <c r="J10">
        <f>'Total Costs With Program'!D13</f>
        <v>1228623881.3507679</v>
      </c>
      <c r="K10">
        <f>'Total Costs With Program'!E13</f>
        <v>1228623881.3507679</v>
      </c>
      <c r="M10">
        <v>2027</v>
      </c>
      <c r="N10" s="156">
        <f t="shared" si="1"/>
        <v>-0.32104495982877984</v>
      </c>
      <c r="O10" s="156">
        <f t="shared" si="0"/>
        <v>-0.32104495982877984</v>
      </c>
      <c r="P10" s="156">
        <f t="shared" si="2"/>
        <v>-0.32104495982877984</v>
      </c>
      <c r="Q10" s="156">
        <f t="shared" si="3"/>
        <v>-0.32104495982877984</v>
      </c>
      <c r="S10" s="190"/>
      <c r="U10" s="191"/>
      <c r="V10" s="191"/>
      <c r="W10" s="191"/>
      <c r="X10" s="191"/>
      <c r="Z10" s="190"/>
      <c r="AC10" s="182"/>
      <c r="AD10" s="182"/>
      <c r="AE10" s="182"/>
      <c r="AF10" s="182"/>
      <c r="AI10" s="182"/>
      <c r="AJ10" s="182"/>
      <c r="AK10" s="182"/>
      <c r="AL10" s="182"/>
    </row>
    <row r="11" spans="1:38">
      <c r="A11" s="62">
        <v>2028</v>
      </c>
      <c r="B11">
        <f>'Total Costs'!C11</f>
        <v>1844701577.8704784</v>
      </c>
      <c r="C11">
        <f>'Total Costs'!D11</f>
        <v>1844701577.8704782</v>
      </c>
      <c r="D11">
        <f>'Total Costs'!E11</f>
        <v>1844701577.8704782</v>
      </c>
      <c r="E11">
        <f>'Total Costs'!F11</f>
        <v>1844701577.8704782</v>
      </c>
      <c r="G11" s="62">
        <v>2028</v>
      </c>
      <c r="H11">
        <f>'Total Costs With Program'!B14</f>
        <v>1251464393.2299213</v>
      </c>
      <c r="I11">
        <f>'Total Costs With Program'!C14</f>
        <v>1251464393.2299213</v>
      </c>
      <c r="J11">
        <f>'Total Costs With Program'!D14</f>
        <v>1251464393.2299213</v>
      </c>
      <c r="K11">
        <f>'Total Costs With Program'!E14</f>
        <v>1251464393.2299213</v>
      </c>
      <c r="M11">
        <v>2028</v>
      </c>
      <c r="N11" s="156">
        <f t="shared" si="1"/>
        <v>-0.32158978544670053</v>
      </c>
      <c r="O11" s="156">
        <f t="shared" si="0"/>
        <v>-0.32158978544670042</v>
      </c>
      <c r="P11" s="156">
        <f t="shared" si="2"/>
        <v>-0.32158978544670042</v>
      </c>
      <c r="Q11" s="156">
        <f t="shared" si="3"/>
        <v>-0.32158978544670042</v>
      </c>
      <c r="S11" s="190"/>
      <c r="U11" s="191"/>
      <c r="V11" s="191"/>
      <c r="W11" s="191"/>
      <c r="X11" s="191"/>
      <c r="Z11" s="190"/>
      <c r="AC11" s="182"/>
      <c r="AD11" s="182"/>
      <c r="AE11" s="182"/>
      <c r="AF11" s="182"/>
      <c r="AI11" s="182"/>
      <c r="AJ11" s="182"/>
      <c r="AK11" s="182"/>
      <c r="AL11" s="182"/>
    </row>
    <row r="12" spans="1:38">
      <c r="A12" s="62">
        <v>2029</v>
      </c>
      <c r="B12">
        <f>'Total Costs'!C12</f>
        <v>1880506650.5759001</v>
      </c>
      <c r="C12">
        <f>'Total Costs'!D12</f>
        <v>1880506650.5759001</v>
      </c>
      <c r="D12">
        <f>'Total Costs'!E12</f>
        <v>1880506650.5759001</v>
      </c>
      <c r="E12">
        <f>'Total Costs'!F12</f>
        <v>1880506650.5759001</v>
      </c>
      <c r="G12" s="62">
        <v>2029</v>
      </c>
      <c r="H12">
        <f>'Total Costs With Program'!B15</f>
        <v>1274735420.1203315</v>
      </c>
      <c r="I12">
        <f>'Total Costs With Program'!C15</f>
        <v>1274735420.1203315</v>
      </c>
      <c r="J12">
        <f>'Total Costs With Program'!D15</f>
        <v>1274735420.1203315</v>
      </c>
      <c r="K12">
        <f>'Total Costs With Program'!E15</f>
        <v>1274735420.1203315</v>
      </c>
      <c r="M12">
        <v>2029</v>
      </c>
      <c r="N12" s="156">
        <f t="shared" si="1"/>
        <v>-0.32213192666457879</v>
      </c>
      <c r="O12" s="156">
        <f t="shared" si="0"/>
        <v>-0.32213192666457879</v>
      </c>
      <c r="P12" s="156">
        <f t="shared" si="2"/>
        <v>-0.32213192666457879</v>
      </c>
      <c r="Q12" s="156">
        <f t="shared" si="3"/>
        <v>-0.32213192666457879</v>
      </c>
      <c r="S12" s="190"/>
      <c r="U12" s="191"/>
      <c r="V12" s="191"/>
      <c r="W12" s="191"/>
      <c r="X12" s="191"/>
      <c r="Z12" s="190"/>
      <c r="AC12" s="182"/>
      <c r="AD12" s="182"/>
      <c r="AE12" s="182"/>
      <c r="AF12" s="182"/>
      <c r="AI12" s="182"/>
      <c r="AJ12" s="182"/>
      <c r="AK12" s="182"/>
      <c r="AL12" s="182"/>
    </row>
    <row r="13" spans="1:38">
      <c r="A13" s="62">
        <v>2030</v>
      </c>
      <c r="B13">
        <f>'Total Costs'!C13</f>
        <v>1957831762.4470882</v>
      </c>
      <c r="C13">
        <f>'Total Costs'!D13</f>
        <v>1963289764.6361902</v>
      </c>
      <c r="D13">
        <f>'Total Costs'!E13</f>
        <v>1975731460.5603864</v>
      </c>
      <c r="E13">
        <f>'Total Costs'!F13</f>
        <v>1983547349.6842036</v>
      </c>
      <c r="G13" s="62">
        <v>2030</v>
      </c>
      <c r="H13">
        <f>'Total Costs With Program'!B16</f>
        <v>1323550995.0214028</v>
      </c>
      <c r="I13">
        <f>'Total Costs With Program'!C16</f>
        <v>1326907660.0413752</v>
      </c>
      <c r="J13">
        <f>'Total Costs With Program'!D16</f>
        <v>1334559288.6136892</v>
      </c>
      <c r="K13">
        <f>'Total Costs With Program'!E16</f>
        <v>1339366051.365504</v>
      </c>
      <c r="M13">
        <v>2030</v>
      </c>
      <c r="N13" s="156">
        <f t="shared" si="1"/>
        <v>-0.32397102733326777</v>
      </c>
      <c r="O13" s="156">
        <f t="shared" si="0"/>
        <v>-0.32414069286035352</v>
      </c>
      <c r="P13" s="156">
        <f t="shared" si="2"/>
        <v>-0.32452394707772603</v>
      </c>
      <c r="Q13" s="156">
        <f t="shared" si="3"/>
        <v>-0.32476224901878864</v>
      </c>
      <c r="S13" s="190"/>
      <c r="U13" s="191"/>
      <c r="V13" s="191"/>
      <c r="W13" s="191"/>
      <c r="X13" s="191"/>
      <c r="Z13" s="190"/>
      <c r="AC13" s="182"/>
      <c r="AD13" s="182"/>
      <c r="AE13" s="182"/>
      <c r="AF13" s="182"/>
      <c r="AI13" s="182"/>
      <c r="AJ13" s="182"/>
      <c r="AK13" s="182"/>
      <c r="AL13" s="182"/>
    </row>
    <row r="14" spans="1:38">
      <c r="A14" s="62">
        <v>2031</v>
      </c>
      <c r="B14">
        <f>'Total Costs'!C14</f>
        <v>2042035376.7438903</v>
      </c>
      <c r="C14">
        <f>'Total Costs'!D14</f>
        <v>2054463287.0260916</v>
      </c>
      <c r="D14">
        <f>'Total Costs'!E14</f>
        <v>2083399091.0256848</v>
      </c>
      <c r="E14">
        <f>'Total Costs'!F14</f>
        <v>2102007417.7760096</v>
      </c>
      <c r="G14" s="62">
        <v>2031</v>
      </c>
      <c r="H14">
        <f>'Total Costs With Program'!B17</f>
        <v>1376581356.2796166</v>
      </c>
      <c r="I14">
        <f>'Total Costs With Program'!C17</f>
        <v>1384220934.6350503</v>
      </c>
      <c r="J14">
        <f>'Total Costs With Program'!D17</f>
        <v>1402008103.7497945</v>
      </c>
      <c r="K14">
        <f>'Total Costs With Program'!E17</f>
        <v>1413446854.6777134</v>
      </c>
      <c r="M14">
        <v>2031</v>
      </c>
      <c r="N14" s="156">
        <f t="shared" si="1"/>
        <v>-0.32587781193358539</v>
      </c>
      <c r="O14" s="156">
        <f t="shared" si="0"/>
        <v>-0.32623720103620873</v>
      </c>
      <c r="P14" s="156">
        <f t="shared" si="2"/>
        <v>-0.32705735075483428</v>
      </c>
      <c r="Q14" s="156">
        <f t="shared" si="3"/>
        <v>-0.3275728512065933</v>
      </c>
      <c r="S14" s="190"/>
      <c r="U14" s="191"/>
      <c r="V14" s="191"/>
      <c r="W14" s="191"/>
      <c r="X14" s="191"/>
      <c r="Z14" s="190"/>
      <c r="AC14" s="182"/>
      <c r="AD14" s="182"/>
      <c r="AE14" s="182"/>
      <c r="AF14" s="182"/>
      <c r="AI14" s="182"/>
      <c r="AJ14" s="182"/>
      <c r="AK14" s="182"/>
      <c r="AL14" s="182"/>
    </row>
    <row r="15" spans="1:38">
      <c r="A15" s="62">
        <v>2032</v>
      </c>
      <c r="B15">
        <f>'Total Costs'!C15</f>
        <v>2133956129.295773</v>
      </c>
      <c r="C15">
        <f>'Total Costs'!D15</f>
        <v>2155180261.142622</v>
      </c>
      <c r="D15">
        <f>'Total Costs'!E15</f>
        <v>2205656090.2206335</v>
      </c>
      <c r="E15">
        <f>'Total Costs'!F15</f>
        <v>2238884462.7750187</v>
      </c>
      <c r="G15" s="62">
        <v>2032</v>
      </c>
      <c r="H15">
        <f>'Total Costs With Program'!B18</f>
        <v>1434336666.8825085</v>
      </c>
      <c r="I15">
        <f>'Total Costs With Program'!C18</f>
        <v>1447377315.0565867</v>
      </c>
      <c r="J15">
        <f>'Total Costs With Program'!D18</f>
        <v>1478390952.4129233</v>
      </c>
      <c r="K15">
        <f>'Total Costs With Program'!E18</f>
        <v>1498807312.3849456</v>
      </c>
      <c r="M15">
        <v>2032</v>
      </c>
      <c r="N15" s="156">
        <f t="shared" si="1"/>
        <v>-0.32785091165119029</v>
      </c>
      <c r="O15" s="156">
        <f t="shared" si="0"/>
        <v>-0.32841937115310071</v>
      </c>
      <c r="P15" s="156">
        <f t="shared" si="2"/>
        <v>-0.32972735007612236</v>
      </c>
      <c r="Q15" s="156">
        <f t="shared" si="3"/>
        <v>-0.33055620452730883</v>
      </c>
      <c r="S15" s="190"/>
      <c r="U15" s="191"/>
      <c r="V15" s="191"/>
      <c r="W15" s="191"/>
      <c r="X15" s="191"/>
      <c r="Z15" s="190"/>
      <c r="AC15" s="182"/>
      <c r="AD15" s="182"/>
      <c r="AE15" s="182"/>
      <c r="AF15" s="182"/>
      <c r="AI15" s="182"/>
      <c r="AJ15" s="182"/>
      <c r="AK15" s="182"/>
      <c r="AL15" s="182"/>
    </row>
    <row r="16" spans="1:38">
      <c r="A16" s="62">
        <v>2033</v>
      </c>
      <c r="B16">
        <f>'Total Costs'!C16</f>
        <v>2234541359.9227219</v>
      </c>
      <c r="C16">
        <f>'Total Costs'!D16</f>
        <v>2266760607.634336</v>
      </c>
      <c r="D16">
        <f>'Total Costs'!E16</f>
        <v>2345033162.8754749</v>
      </c>
      <c r="E16">
        <f>'Total Costs'!F16</f>
        <v>2397776772.2421384</v>
      </c>
      <c r="G16" s="62">
        <v>2033</v>
      </c>
      <c r="H16">
        <f>'Total Costs With Program'!B19</f>
        <v>1497392962.6044877</v>
      </c>
      <c r="I16">
        <f>'Total Costs With Program'!C19</f>
        <v>1517180127.7141519</v>
      </c>
      <c r="J16">
        <f>'Total Costs With Program'!D19</f>
        <v>1565250523.0248842</v>
      </c>
      <c r="K16">
        <f>'Total Costs With Program'!E19</f>
        <v>1597642542.7380438</v>
      </c>
      <c r="M16">
        <v>2033</v>
      </c>
      <c r="N16" s="156">
        <f t="shared" si="1"/>
        <v>-0.3298880076866097</v>
      </c>
      <c r="O16" s="156">
        <f t="shared" si="0"/>
        <v>-0.33068356552325584</v>
      </c>
      <c r="P16" s="156">
        <f t="shared" si="2"/>
        <v>-0.33252520782879796</v>
      </c>
      <c r="Q16" s="156">
        <f t="shared" si="3"/>
        <v>-0.33369838208746039</v>
      </c>
      <c r="S16" s="190"/>
      <c r="U16" s="191"/>
      <c r="V16" s="191"/>
      <c r="W16" s="191"/>
      <c r="X16" s="191"/>
      <c r="Z16" s="190"/>
      <c r="AC16" s="182"/>
      <c r="AD16" s="182"/>
      <c r="AE16" s="182"/>
      <c r="AF16" s="182"/>
      <c r="AI16" s="182"/>
      <c r="AJ16" s="182"/>
      <c r="AK16" s="182"/>
      <c r="AL16" s="182"/>
    </row>
    <row r="17" spans="1:38">
      <c r="A17" s="62">
        <v>2034</v>
      </c>
      <c r="B17">
        <f>'Total Costs'!C17</f>
        <v>2344861337.3176522</v>
      </c>
      <c r="C17">
        <f>'Total Costs'!D17</f>
        <v>2390715449.6740761</v>
      </c>
      <c r="D17">
        <f>'Total Costs'!E17</f>
        <v>2504514200.7852521</v>
      </c>
      <c r="E17">
        <f>'Total Costs'!F17</f>
        <v>2583004041.2532077</v>
      </c>
      <c r="G17" s="62">
        <v>2034</v>
      </c>
      <c r="H17">
        <f>'Total Costs With Program'!B20</f>
        <v>1566400742.4795809</v>
      </c>
      <c r="I17">
        <f>'Total Costs With Program'!C20</f>
        <v>1594548667.2670801</v>
      </c>
      <c r="J17">
        <f>'Total Costs With Program'!D20</f>
        <v>1664404968.5359893</v>
      </c>
      <c r="K17">
        <f>'Total Costs With Program'!E20</f>
        <v>1712586603.9998217</v>
      </c>
      <c r="M17">
        <v>2034</v>
      </c>
      <c r="N17" s="156">
        <f t="shared" si="1"/>
        <v>-0.3319857692432136</v>
      </c>
      <c r="O17" s="156">
        <f t="shared" si="0"/>
        <v>-0.33302448541734092</v>
      </c>
      <c r="P17" s="156">
        <f t="shared" si="2"/>
        <v>-0.33543799910811423</v>
      </c>
      <c r="Q17" s="156">
        <f t="shared" si="3"/>
        <v>-0.33697873613510942</v>
      </c>
      <c r="S17" s="190"/>
      <c r="U17" s="191"/>
      <c r="V17" s="191"/>
      <c r="W17" s="191"/>
      <c r="X17" s="191"/>
      <c r="Z17" s="190"/>
      <c r="AC17" s="182"/>
      <c r="AD17" s="182"/>
      <c r="AE17" s="182"/>
      <c r="AF17" s="182"/>
      <c r="AI17" s="182"/>
      <c r="AJ17" s="182"/>
      <c r="AK17" s="182"/>
      <c r="AL17" s="182"/>
    </row>
    <row r="18" spans="1:38">
      <c r="A18" s="62">
        <v>2035</v>
      </c>
      <c r="B18">
        <f>'Total Costs'!C18</f>
        <v>2466125348.0325041</v>
      </c>
      <c r="C18">
        <f>'Total Costs'!D18</f>
        <v>2528774987.4718561</v>
      </c>
      <c r="D18">
        <f>'Total Costs'!E18</f>
        <v>2687617723.2497854</v>
      </c>
      <c r="E18">
        <f>'Total Costs'!F18</f>
        <v>2799752371.8589382</v>
      </c>
      <c r="G18" s="62">
        <v>2035</v>
      </c>
      <c r="H18">
        <f>'Total Costs With Program'!B21</f>
        <v>1642094681.3308465</v>
      </c>
      <c r="I18">
        <f>'Total Costs With Program'!C21</f>
        <v>1680535049.8407764</v>
      </c>
      <c r="J18">
        <f>'Total Costs With Program'!D21</f>
        <v>1777997275.530678</v>
      </c>
      <c r="K18">
        <f>'Total Costs With Program'!E21</f>
        <v>1846800500.1596107</v>
      </c>
      <c r="M18">
        <v>2035</v>
      </c>
      <c r="N18" s="156">
        <f t="shared" si="1"/>
        <v>-0.33413981465259918</v>
      </c>
      <c r="O18" s="156">
        <f t="shared" si="0"/>
        <v>-0.33543511851922736</v>
      </c>
      <c r="P18" s="156">
        <f t="shared" si="2"/>
        <v>-0.33844859700479357</v>
      </c>
      <c r="Q18" s="156">
        <f t="shared" si="3"/>
        <v>-0.34037005603699177</v>
      </c>
      <c r="S18" s="190"/>
      <c r="U18" s="191"/>
      <c r="V18" s="191"/>
      <c r="W18" s="191"/>
      <c r="X18" s="191"/>
      <c r="Z18" s="190"/>
      <c r="AC18" s="182"/>
      <c r="AD18" s="182"/>
      <c r="AE18" s="182"/>
      <c r="AF18" s="182"/>
      <c r="AI18" s="182"/>
      <c r="AJ18" s="182"/>
      <c r="AK18" s="182"/>
      <c r="AL18" s="182"/>
    </row>
    <row r="19" spans="1:38">
      <c r="A19" s="62">
        <v>2036</v>
      </c>
      <c r="B19">
        <f>'Total Costs'!C19</f>
        <v>2599699893.9018893</v>
      </c>
      <c r="C19">
        <f>'Total Costs'!D19</f>
        <v>2682920439.9553204</v>
      </c>
      <c r="D19">
        <f>'Total Costs'!E19</f>
        <v>2898492958.438334</v>
      </c>
      <c r="E19">
        <f>'Total Costs'!F19</f>
        <v>3054248423.9138131</v>
      </c>
      <c r="G19" s="62">
        <v>2036</v>
      </c>
      <c r="H19">
        <f>'Total Costs With Program'!B22</f>
        <v>1725304610.9666243</v>
      </c>
      <c r="I19">
        <f>'Total Costs With Program'!C22</f>
        <v>1776343517.8594599</v>
      </c>
      <c r="J19">
        <f>'Total Costs With Program'!D22</f>
        <v>1908553485.4850566</v>
      </c>
      <c r="K19">
        <f>'Total Costs With Program'!E22</f>
        <v>2004077837.0718546</v>
      </c>
      <c r="M19">
        <v>2036</v>
      </c>
      <c r="N19" s="156">
        <f t="shared" si="1"/>
        <v>-0.33634470078116796</v>
      </c>
      <c r="O19" s="156">
        <f t="shared" si="1"/>
        <v>-0.33790674840546447</v>
      </c>
      <c r="P19" s="156">
        <f t="shared" si="2"/>
        <v>-0.34153592475402889</v>
      </c>
      <c r="Q19" s="156">
        <f t="shared" si="3"/>
        <v>-0.34383928256112051</v>
      </c>
      <c r="S19" s="190"/>
      <c r="U19" s="191"/>
      <c r="V19" s="191"/>
      <c r="W19" s="191"/>
      <c r="X19" s="191"/>
      <c r="Z19" s="190"/>
      <c r="AC19" s="182"/>
      <c r="AD19" s="182"/>
      <c r="AE19" s="182"/>
      <c r="AF19" s="182"/>
      <c r="AI19" s="182"/>
      <c r="AJ19" s="182"/>
      <c r="AK19" s="182"/>
      <c r="AL19" s="182"/>
    </row>
    <row r="20" spans="1:38">
      <c r="A20" s="62">
        <v>2037</v>
      </c>
      <c r="B20">
        <f>'Total Costs'!C20</f>
        <v>2747129274.2647591</v>
      </c>
      <c r="C20">
        <f>'Total Costs'!D20</f>
        <v>2855420647.1257381</v>
      </c>
      <c r="D20">
        <f>'Total Costs'!E20</f>
        <v>3142033197.85497</v>
      </c>
      <c r="E20">
        <f>'Total Costs'!F20</f>
        <v>3353968578.141542</v>
      </c>
      <c r="G20" s="62">
        <v>2037</v>
      </c>
      <c r="H20">
        <f>'Total Costs With Program'!B23</f>
        <v>1816967935.8132637</v>
      </c>
      <c r="I20">
        <f>'Total Costs With Program'!C23</f>
        <v>1883352553.2125273</v>
      </c>
      <c r="J20">
        <f>'Total Costs With Program'!D23</f>
        <v>2059051355.6130922</v>
      </c>
      <c r="K20">
        <f>'Total Costs With Program'!E23</f>
        <v>2188971669.3185353</v>
      </c>
      <c r="M20">
        <v>2037</v>
      </c>
      <c r="N20" s="156">
        <f t="shared" si="1"/>
        <v>-0.33859394501936702</v>
      </c>
      <c r="O20" s="156">
        <f t="shared" si="1"/>
        <v>-0.34042903447227402</v>
      </c>
      <c r="P20" s="156">
        <f t="shared" si="2"/>
        <v>-0.3446754932383328</v>
      </c>
      <c r="Q20" s="156">
        <f t="shared" si="3"/>
        <v>-0.3473487844863889</v>
      </c>
      <c r="S20" s="190"/>
      <c r="U20" s="191"/>
      <c r="V20" s="191"/>
      <c r="W20" s="191"/>
      <c r="X20" s="191"/>
      <c r="Z20" s="190"/>
      <c r="AC20" s="182"/>
      <c r="AD20" s="182"/>
      <c r="AE20" s="182"/>
      <c r="AF20" s="182"/>
      <c r="AI20" s="182"/>
      <c r="AJ20" s="182"/>
      <c r="AK20" s="182"/>
      <c r="AL20" s="182"/>
    </row>
    <row r="21" spans="1:38">
      <c r="A21" s="62">
        <v>2038</v>
      </c>
      <c r="B21">
        <f>'Total Costs'!C21</f>
        <v>2910158865.5691838</v>
      </c>
      <c r="C21">
        <f>'Total Costs'!D21</f>
        <v>3048874013.2074571</v>
      </c>
      <c r="D21">
        <f>'Total Costs'!E21</f>
        <v>3424009529.3008957</v>
      </c>
      <c r="E21">
        <f>'Total Costs'!F21</f>
        <v>3707890150.6318054</v>
      </c>
      <c r="G21" s="62">
        <v>2038</v>
      </c>
      <c r="H21">
        <f>'Total Costs With Program'!B24</f>
        <v>1918143670.4176421</v>
      </c>
      <c r="I21">
        <f>'Total Costs With Program'!C24</f>
        <v>2003140207.3798099</v>
      </c>
      <c r="J21">
        <f>'Total Costs With Program'!D24</f>
        <v>2233001331.4338646</v>
      </c>
      <c r="K21">
        <f>'Total Costs With Program'!E24</f>
        <v>2406946788.2538829</v>
      </c>
      <c r="M21">
        <v>2038</v>
      </c>
      <c r="N21" s="156">
        <f t="shared" si="1"/>
        <v>-0.34088008283270071</v>
      </c>
      <c r="O21" s="156">
        <f t="shared" si="1"/>
        <v>-0.34299016663122822</v>
      </c>
      <c r="P21" s="156">
        <f t="shared" si="2"/>
        <v>-0.34784021121290737</v>
      </c>
      <c r="Q21" s="156">
        <f t="shared" si="3"/>
        <v>-0.35085811864093341</v>
      </c>
      <c r="S21" s="190"/>
      <c r="U21" s="191"/>
      <c r="V21" s="191"/>
      <c r="W21" s="191"/>
      <c r="X21" s="191"/>
      <c r="Z21" s="190"/>
      <c r="AC21" s="182"/>
      <c r="AD21" s="182"/>
      <c r="AE21" s="182"/>
      <c r="AF21" s="182"/>
      <c r="AI21" s="182"/>
      <c r="AJ21" s="182"/>
      <c r="AK21" s="182"/>
      <c r="AL21" s="182"/>
    </row>
    <row r="22" spans="1:38">
      <c r="A22" s="62">
        <v>2039</v>
      </c>
      <c r="B22">
        <f>'Total Costs'!C22</f>
        <v>3090761451.9181418</v>
      </c>
      <c r="C22">
        <f>'Total Costs'!D22</f>
        <v>3266256569.9575582</v>
      </c>
      <c r="D22">
        <f>'Total Costs'!E22</f>
        <v>3751228612.0271173</v>
      </c>
      <c r="E22">
        <f>'Total Costs'!F22</f>
        <v>4126793113.1927929</v>
      </c>
      <c r="G22" s="62">
        <v>2039</v>
      </c>
      <c r="H22">
        <f>'Total Costs With Program'!B25</f>
        <v>2030028310.7478757</v>
      </c>
      <c r="I22">
        <f>'Total Costs With Program'!C25</f>
        <v>2137513116.6051335</v>
      </c>
      <c r="J22">
        <f>'Total Costs With Program'!D25</f>
        <v>2434542038.9500666</v>
      </c>
      <c r="K22">
        <f>'Total Costs With Program'!E25</f>
        <v>2664562554.310523</v>
      </c>
      <c r="M22">
        <v>2039</v>
      </c>
      <c r="N22" s="156">
        <f t="shared" si="1"/>
        <v>-0.34319476209073657</v>
      </c>
      <c r="O22" s="156">
        <f t="shared" si="1"/>
        <v>-0.3455770938922571</v>
      </c>
      <c r="P22" s="156">
        <f t="shared" si="2"/>
        <v>-0.35100142093593428</v>
      </c>
      <c r="Q22" s="156">
        <f t="shared" si="3"/>
        <v>-0.3543261120136405</v>
      </c>
      <c r="S22" s="190"/>
      <c r="U22" s="191"/>
      <c r="V22" s="191"/>
      <c r="W22" s="191"/>
      <c r="X22" s="191"/>
      <c r="Z22" s="190"/>
      <c r="AC22" s="182"/>
      <c r="AD22" s="182"/>
      <c r="AE22" s="182"/>
      <c r="AF22" s="182"/>
      <c r="AI22" s="182"/>
      <c r="AJ22" s="182"/>
      <c r="AK22" s="182"/>
      <c r="AL22" s="182"/>
    </row>
    <row r="23" spans="1:38">
      <c r="A23" s="62">
        <v>2040</v>
      </c>
      <c r="B23">
        <f>'Total Costs'!C23</f>
        <v>3375688004.0791111</v>
      </c>
      <c r="C23">
        <f>'Total Costs'!D23</f>
        <v>3673633378.4322591</v>
      </c>
      <c r="D23">
        <f>'Total Costs'!E23</f>
        <v>4447194111.8078566</v>
      </c>
      <c r="E23">
        <f>'Total Costs'!F23</f>
        <v>5204400135.6981564</v>
      </c>
      <c r="G23" s="62">
        <v>2040</v>
      </c>
      <c r="H23">
        <f>'Total Costs With Program'!B26</f>
        <v>2208090854.8838968</v>
      </c>
      <c r="I23">
        <f>'Total Costs With Program'!C26</f>
        <v>2390490639.3301363</v>
      </c>
      <c r="J23">
        <f>'Total Costs With Program'!D26</f>
        <v>2864058357.3392239</v>
      </c>
      <c r="K23">
        <f>'Total Costs With Program'!E26</f>
        <v>3327613852.4994912</v>
      </c>
      <c r="M23">
        <v>2040</v>
      </c>
      <c r="N23" s="156">
        <f t="shared" si="1"/>
        <v>-0.34588420131964631</v>
      </c>
      <c r="O23" s="156">
        <f t="shared" si="1"/>
        <v>-0.34928437514625105</v>
      </c>
      <c r="P23" s="156">
        <f t="shared" si="2"/>
        <v>-0.35598530549076085</v>
      </c>
      <c r="Q23" s="156">
        <f t="shared" si="3"/>
        <v>-0.36061529364841954</v>
      </c>
      <c r="S23" s="190"/>
      <c r="U23" s="191"/>
      <c r="V23" s="191"/>
      <c r="W23" s="191"/>
      <c r="X23" s="191"/>
      <c r="Z23" s="190"/>
      <c r="AC23" s="182"/>
      <c r="AD23" s="182"/>
      <c r="AE23" s="182"/>
      <c r="AF23" s="182"/>
      <c r="AI23" s="182"/>
      <c r="AJ23" s="182"/>
      <c r="AK23" s="182"/>
      <c r="AL23" s="182"/>
    </row>
    <row r="24" spans="1:38">
      <c r="A24" s="62">
        <v>2041</v>
      </c>
      <c r="B24">
        <f>'Total Costs'!C24</f>
        <v>3738810073.5653062</v>
      </c>
      <c r="C24">
        <f>'Total Costs'!D24</f>
        <v>4208624702.9429679</v>
      </c>
      <c r="D24">
        <f>'Total Costs'!E24</f>
        <v>5404977003.6256943</v>
      </c>
      <c r="E24">
        <f>'Total Costs'!F24</f>
        <v>6794146452.9889717</v>
      </c>
      <c r="G24" s="62">
        <v>2041</v>
      </c>
      <c r="H24">
        <f>'Total Costs With Program'!B27</f>
        <v>2431556457.4726348</v>
      </c>
      <c r="I24">
        <f>'Total Costs With Program'!C27</f>
        <v>2719045161.2523108</v>
      </c>
      <c r="J24">
        <f>'Total Costs With Program'!D27</f>
        <v>3451116388.2439127</v>
      </c>
      <c r="K24">
        <f>'Total Costs With Program'!E27</f>
        <v>4301176176.4135571</v>
      </c>
      <c r="M24">
        <v>2041</v>
      </c>
      <c r="N24" s="156">
        <f t="shared" si="1"/>
        <v>-0.34964429601156027</v>
      </c>
      <c r="O24" s="156">
        <f t="shared" si="1"/>
        <v>-0.35393498989088712</v>
      </c>
      <c r="P24" s="156">
        <f t="shared" si="2"/>
        <v>-0.36149286372007117</v>
      </c>
      <c r="Q24" s="156">
        <f t="shared" si="3"/>
        <v>-0.36692913434014568</v>
      </c>
      <c r="S24" s="190"/>
      <c r="U24" s="191"/>
      <c r="V24" s="191"/>
      <c r="W24" s="191"/>
      <c r="X24" s="191"/>
      <c r="Z24" s="190"/>
      <c r="AC24" s="182"/>
      <c r="AD24" s="182"/>
      <c r="AE24" s="182"/>
      <c r="AF24" s="182"/>
      <c r="AI24" s="182"/>
      <c r="AJ24" s="182"/>
      <c r="AK24" s="182"/>
      <c r="AL24" s="182"/>
    </row>
    <row r="25" spans="1:38">
      <c r="A25" s="62">
        <v>2042</v>
      </c>
      <c r="B25">
        <f>'Total Costs'!C25</f>
        <v>4172764370.9873333</v>
      </c>
      <c r="C25">
        <f>'Total Costs'!D25</f>
        <v>4880790307.1106558</v>
      </c>
      <c r="D25">
        <f>'Total Costs'!E25</f>
        <v>6690434409.9956493</v>
      </c>
      <c r="E25">
        <f>'Total Costs'!F25</f>
        <v>9103872725.5301113</v>
      </c>
      <c r="G25" s="62">
        <v>2042</v>
      </c>
      <c r="H25">
        <f>'Total Costs With Program'!B28</f>
        <v>2698188683.885077</v>
      </c>
      <c r="I25">
        <f>'Total Costs With Program'!C28</f>
        <v>3131251529.2454042</v>
      </c>
      <c r="J25">
        <f>'Total Costs With Program'!D28</f>
        <v>4238117230.487752</v>
      </c>
      <c r="K25">
        <f>'Total Costs With Program'!E28</f>
        <v>5714292622.8040895</v>
      </c>
      <c r="M25">
        <v>2042</v>
      </c>
      <c r="N25" s="156">
        <f t="shared" si="1"/>
        <v>-0.35338100980606091</v>
      </c>
      <c r="O25" s="156">
        <f t="shared" si="1"/>
        <v>-0.35845399367319847</v>
      </c>
      <c r="P25" s="156">
        <f t="shared" si="2"/>
        <v>-0.36654079977887294</v>
      </c>
      <c r="Q25" s="156">
        <f t="shared" si="3"/>
        <v>-0.37232287894585536</v>
      </c>
      <c r="S25" s="190"/>
      <c r="U25" s="191"/>
      <c r="V25" s="191"/>
      <c r="W25" s="191"/>
      <c r="X25" s="191"/>
      <c r="Z25" s="190"/>
      <c r="AC25" s="182"/>
      <c r="AD25" s="182"/>
      <c r="AE25" s="182"/>
      <c r="AF25" s="182"/>
      <c r="AI25" s="182"/>
      <c r="AJ25" s="182"/>
      <c r="AK25" s="182"/>
      <c r="AL25" s="182"/>
    </row>
    <row r="26" spans="1:38">
      <c r="A26" s="62">
        <v>2043</v>
      </c>
      <c r="B26">
        <f>'Total Costs'!C26</f>
        <v>4671499403.1956892</v>
      </c>
      <c r="C26">
        <f>'Total Costs'!D26</f>
        <v>5706358639.4875402</v>
      </c>
      <c r="D26">
        <f>'Total Costs'!E26</f>
        <v>8398435031.4308767</v>
      </c>
      <c r="E26">
        <f>'Total Costs'!F26</f>
        <v>12445409189.881861</v>
      </c>
      <c r="G26" s="62">
        <v>2043</v>
      </c>
      <c r="H26">
        <f>'Total Costs With Program'!B29</f>
        <v>3006719156.3722916</v>
      </c>
      <c r="I26">
        <f>'Total Costs With Program'!C29</f>
        <v>3639409894.9585195</v>
      </c>
      <c r="J26">
        <f>'Total Costs With Program'!D29</f>
        <v>5285287653.9978409</v>
      </c>
      <c r="K26">
        <f>'Total Costs With Program'!E29</f>
        <v>7759520843.9382935</v>
      </c>
      <c r="M26">
        <v>2043</v>
      </c>
      <c r="N26" s="156">
        <f t="shared" si="1"/>
        <v>-0.35636957283662529</v>
      </c>
      <c r="O26" s="156">
        <f t="shared" si="1"/>
        <v>-0.36221851361144786</v>
      </c>
      <c r="P26" s="156">
        <f t="shared" si="2"/>
        <v>-0.3706818431984269</v>
      </c>
      <c r="Q26" s="156">
        <f t="shared" si="3"/>
        <v>-0.37651541017656553</v>
      </c>
      <c r="S26" s="190"/>
      <c r="U26" s="191"/>
      <c r="V26" s="191"/>
      <c r="W26" s="191"/>
      <c r="X26" s="191"/>
      <c r="Z26" s="190"/>
      <c r="AC26" s="182"/>
      <c r="AD26" s="182"/>
      <c r="AE26" s="182"/>
      <c r="AF26" s="182"/>
      <c r="AI26" s="182"/>
      <c r="AJ26" s="182"/>
      <c r="AK26" s="182"/>
      <c r="AL26" s="182"/>
    </row>
    <row r="27" spans="1:38">
      <c r="A27" s="62">
        <v>2044</v>
      </c>
      <c r="B27">
        <f>'Total Costs'!C27</f>
        <v>5295035904.3261986</v>
      </c>
      <c r="C27">
        <f>'Total Costs'!D27</f>
        <v>6774608045.5400467</v>
      </c>
      <c r="D27">
        <f>'Total Costs'!E27</f>
        <v>10727813441.040359</v>
      </c>
      <c r="E27">
        <f>'Total Costs'!F27</f>
        <v>17347516589.539776</v>
      </c>
      <c r="G27" s="62">
        <v>2044</v>
      </c>
      <c r="H27">
        <f>'Total Costs With Program'!B30</f>
        <v>3388852038.3845596</v>
      </c>
      <c r="I27">
        <f>'Total Costs With Program'!C30</f>
        <v>4293033724.902617</v>
      </c>
      <c r="J27">
        <f>'Total Costs With Program'!D30</f>
        <v>6708878023.4599619</v>
      </c>
      <c r="K27">
        <f>'Total Costs With Program'!E30</f>
        <v>10754246404.17889</v>
      </c>
      <c r="M27">
        <v>2044</v>
      </c>
      <c r="N27" s="156">
        <f t="shared" si="1"/>
        <v>-0.35999451191336235</v>
      </c>
      <c r="O27" s="156">
        <f t="shared" si="1"/>
        <v>-0.36630522444337338</v>
      </c>
      <c r="P27" s="156">
        <f t="shared" si="2"/>
        <v>-0.37462763867663329</v>
      </c>
      <c r="Q27" s="156">
        <f t="shared" si="3"/>
        <v>-0.38006997435797252</v>
      </c>
      <c r="S27" s="190"/>
      <c r="U27" s="191"/>
      <c r="V27" s="191"/>
      <c r="W27" s="191"/>
      <c r="X27" s="191"/>
      <c r="Z27" s="190"/>
      <c r="AC27" s="182"/>
      <c r="AD27" s="182"/>
      <c r="AE27" s="182"/>
      <c r="AF27" s="182"/>
      <c r="AI27" s="182"/>
      <c r="AJ27" s="182"/>
      <c r="AK27" s="182"/>
      <c r="AL27" s="182"/>
    </row>
    <row r="28" spans="1:38">
      <c r="A28" s="62">
        <v>2045</v>
      </c>
      <c r="B28">
        <f>'Total Costs'!C28</f>
        <v>6044845373.6768761</v>
      </c>
      <c r="C28">
        <f>'Total Costs'!D28</f>
        <v>8125342618.378005</v>
      </c>
      <c r="D28">
        <f>'Total Costs'!E28</f>
        <v>13870636714.048313</v>
      </c>
      <c r="E28">
        <f>'Total Costs'!F28</f>
        <v>24501885357.387226</v>
      </c>
      <c r="G28" s="62">
        <v>2045</v>
      </c>
      <c r="H28">
        <f>'Total Costs With Program'!B31</f>
        <v>3847828580.8209581</v>
      </c>
      <c r="I28">
        <f>'Total Costs With Program'!C31</f>
        <v>5118686474.1534538</v>
      </c>
      <c r="J28">
        <f>'Total Costs With Program'!D31</f>
        <v>8628161129.5972176</v>
      </c>
      <c r="K28">
        <f>'Total Costs With Program'!E31</f>
        <v>15122188597.683828</v>
      </c>
      <c r="M28">
        <v>2045</v>
      </c>
      <c r="N28" s="156">
        <f t="shared" si="1"/>
        <v>-0.36345293502843506</v>
      </c>
      <c r="O28" s="156">
        <f t="shared" si="1"/>
        <v>-0.37003438321776827</v>
      </c>
      <c r="P28" s="156">
        <f t="shared" si="2"/>
        <v>-0.37795493404722125</v>
      </c>
      <c r="Q28" s="156">
        <f t="shared" si="3"/>
        <v>-0.38281530677701314</v>
      </c>
      <c r="S28" s="190"/>
      <c r="U28" s="191"/>
      <c r="V28" s="191"/>
      <c r="W28" s="191"/>
      <c r="X28" s="191"/>
      <c r="Z28" s="190"/>
      <c r="AC28" s="182"/>
      <c r="AD28" s="182"/>
      <c r="AE28" s="182"/>
      <c r="AF28" s="182"/>
      <c r="AI28" s="182"/>
      <c r="AJ28" s="182"/>
      <c r="AK28" s="182"/>
      <c r="AL28" s="182"/>
    </row>
    <row r="29" spans="1:38">
      <c r="A29" s="62">
        <v>2046</v>
      </c>
      <c r="B29">
        <f>'Total Costs'!C29</f>
        <v>6947830609.7000971</v>
      </c>
      <c r="C29">
        <f>'Total Costs'!D29</f>
        <v>9835584004.6913376</v>
      </c>
      <c r="D29">
        <f>'Total Costs'!E29</f>
        <v>18115094248.065388</v>
      </c>
      <c r="E29">
        <f>'Total Costs'!F29</f>
        <v>34950592971.023979</v>
      </c>
      <c r="G29" s="62">
        <v>2046</v>
      </c>
      <c r="H29">
        <f>'Total Costs With Program'!B32</f>
        <v>4399977651.4561672</v>
      </c>
      <c r="I29">
        <f>'Total Costs With Program'!C32</f>
        <v>6163175915.6389418</v>
      </c>
      <c r="J29">
        <f>'Total Costs With Program'!D32</f>
        <v>11218461493.251396</v>
      </c>
      <c r="K29">
        <f>'Total Costs With Program'!E32</f>
        <v>21497844135.986351</v>
      </c>
      <c r="M29">
        <v>2046</v>
      </c>
      <c r="N29" s="156">
        <f t="shared" si="1"/>
        <v>-0.3667120143497436</v>
      </c>
      <c r="O29" s="156">
        <f t="shared" si="1"/>
        <v>-0.37337976954909291</v>
      </c>
      <c r="P29" s="156">
        <f t="shared" si="2"/>
        <v>-0.3807119444355373</v>
      </c>
      <c r="Q29" s="156">
        <f t="shared" si="3"/>
        <v>-0.38490759931285629</v>
      </c>
      <c r="S29" s="190"/>
      <c r="U29" s="191"/>
      <c r="V29" s="191"/>
      <c r="W29" s="191"/>
      <c r="X29" s="191"/>
      <c r="Z29" s="190"/>
      <c r="AC29" s="182"/>
      <c r="AD29" s="182"/>
      <c r="AE29" s="182"/>
      <c r="AF29" s="182"/>
      <c r="AI29" s="182"/>
      <c r="AJ29" s="182"/>
      <c r="AK29" s="182"/>
      <c r="AL29" s="182"/>
    </row>
    <row r="30" spans="1:38">
      <c r="A30" s="62">
        <v>2047</v>
      </c>
      <c r="B30">
        <f>'Total Costs'!C30</f>
        <v>8036653372.7046051</v>
      </c>
      <c r="C30">
        <f>'Total Costs'!D30</f>
        <v>12003400824.831638</v>
      </c>
      <c r="D30">
        <f>'Total Costs'!E30</f>
        <v>23851557044.488335</v>
      </c>
      <c r="E30">
        <f>'Total Costs'!F30</f>
        <v>50218007895.050186</v>
      </c>
      <c r="G30" s="62">
        <v>2047</v>
      </c>
      <c r="H30">
        <f>'Total Costs With Program'!B33</f>
        <v>5065115520.7144489</v>
      </c>
      <c r="I30">
        <f>'Total Costs With Program'!C33</f>
        <v>7486076059.2421331</v>
      </c>
      <c r="J30">
        <f>'Total Costs With Program'!D33</f>
        <v>14717168789.060217</v>
      </c>
      <c r="K30">
        <f>'Total Costs With Program'!E33</f>
        <v>30808976452.795425</v>
      </c>
      <c r="M30">
        <v>2047</v>
      </c>
      <c r="N30" s="156">
        <f t="shared" si="1"/>
        <v>-0.36974816682807032</v>
      </c>
      <c r="O30" s="156">
        <f t="shared" si="1"/>
        <v>-0.37633707575976627</v>
      </c>
      <c r="P30" s="156">
        <f t="shared" si="2"/>
        <v>-0.38296821622129323</v>
      </c>
      <c r="Q30" s="156">
        <f t="shared" si="3"/>
        <v>-0.38649544766525556</v>
      </c>
      <c r="S30" s="190"/>
      <c r="U30" s="191"/>
      <c r="V30" s="191"/>
      <c r="W30" s="191"/>
      <c r="X30" s="191"/>
      <c r="Z30" s="190"/>
      <c r="AC30" s="182"/>
      <c r="AD30" s="182"/>
      <c r="AE30" s="182"/>
      <c r="AF30" s="182"/>
      <c r="AI30" s="182"/>
      <c r="AJ30" s="182"/>
      <c r="AK30" s="182"/>
      <c r="AL30" s="182"/>
    </row>
    <row r="31" spans="1:38">
      <c r="A31" s="62">
        <v>2048</v>
      </c>
      <c r="B31">
        <f>'Total Costs'!C31</f>
        <v>9350967712.2533722</v>
      </c>
      <c r="C31">
        <f>'Total Costs'!D31</f>
        <v>14753660884.286198</v>
      </c>
      <c r="D31">
        <f>'Total Costs'!E31</f>
        <v>31608809210.620163</v>
      </c>
      <c r="E31">
        <f>'Total Costs'!F31</f>
        <v>72534004724.593994</v>
      </c>
      <c r="G31" s="62">
        <v>2048</v>
      </c>
      <c r="H31">
        <f>'Total Costs With Program'!B34</f>
        <v>5867291053.7328863</v>
      </c>
      <c r="I31">
        <f>'Total Costs With Program'!C34</f>
        <v>9163209696.3548012</v>
      </c>
      <c r="J31">
        <f>'Total Costs With Program'!D34</f>
        <v>19445710631.35038</v>
      </c>
      <c r="K31">
        <f>'Total Costs With Program'!E34</f>
        <v>44412169127.586021</v>
      </c>
      <c r="M31">
        <v>2048</v>
      </c>
      <c r="N31" s="156">
        <f t="shared" si="1"/>
        <v>-0.37254718075387283</v>
      </c>
      <c r="O31" s="156">
        <f t="shared" si="1"/>
        <v>-0.37891959370475053</v>
      </c>
      <c r="P31" s="156">
        <f t="shared" si="2"/>
        <v>-0.3848009109809532</v>
      </c>
      <c r="Q31" s="156">
        <f t="shared" si="3"/>
        <v>-0.38770554174947885</v>
      </c>
      <c r="S31" s="190"/>
      <c r="U31" s="191"/>
      <c r="V31" s="191"/>
      <c r="W31" s="191"/>
      <c r="X31" s="191"/>
      <c r="Z31" s="190"/>
      <c r="AC31" s="182"/>
      <c r="AD31" s="182"/>
      <c r="AE31" s="182"/>
      <c r="AF31" s="182"/>
      <c r="AI31" s="182"/>
      <c r="AJ31" s="182"/>
      <c r="AK31" s="182"/>
      <c r="AL31" s="182"/>
    </row>
    <row r="32" spans="1:38">
      <c r="A32" s="62">
        <v>2049</v>
      </c>
      <c r="B32">
        <f>'Total Costs'!C32</f>
        <v>10938917431.793722</v>
      </c>
      <c r="C32">
        <f>'Total Costs'!D32</f>
        <v>18245355502.30262</v>
      </c>
      <c r="D32">
        <f>'Total Costs'!E32</f>
        <v>42103126440.50853</v>
      </c>
      <c r="E32">
        <f>'Total Costs'!F32</f>
        <v>105160488384.19263</v>
      </c>
      <c r="G32" s="62">
        <v>2049</v>
      </c>
      <c r="H32">
        <f>'Total Costs With Program'!B35</f>
        <v>6835690151.9544468</v>
      </c>
      <c r="I32">
        <f>'Total Costs With Program'!C35</f>
        <v>11291081010.194191</v>
      </c>
      <c r="J32">
        <f>'Total Costs With Program'!D35</f>
        <v>25839304578.269527</v>
      </c>
      <c r="K32">
        <f>'Total Costs With Program'!E35</f>
        <v>64291035946.881119</v>
      </c>
      <c r="M32">
        <v>2049</v>
      </c>
      <c r="N32" s="156">
        <f t="shared" si="1"/>
        <v>-0.37510359735537774</v>
      </c>
      <c r="O32" s="156">
        <f t="shared" si="1"/>
        <v>-0.38115313736861844</v>
      </c>
      <c r="P32" s="156">
        <f t="shared" si="2"/>
        <v>-0.38628537206660146</v>
      </c>
      <c r="Q32" s="156">
        <f t="shared" si="3"/>
        <v>-0.38863886109010187</v>
      </c>
      <c r="S32" s="190"/>
      <c r="U32" s="191"/>
      <c r="V32" s="191"/>
      <c r="W32" s="191"/>
      <c r="X32" s="191"/>
      <c r="Z32" s="190"/>
      <c r="AC32" s="182"/>
      <c r="AD32" s="182"/>
      <c r="AE32" s="182"/>
      <c r="AF32" s="182"/>
      <c r="AI32" s="182"/>
      <c r="AJ32" s="182"/>
      <c r="AK32" s="182"/>
      <c r="AL32" s="182"/>
    </row>
    <row r="33" spans="1:38">
      <c r="A33" s="62">
        <v>2050</v>
      </c>
      <c r="B33">
        <f>'Total Costs'!C33</f>
        <v>13258171910.774467</v>
      </c>
      <c r="C33">
        <f>'Total Costs'!D33</f>
        <v>24504832720.733479</v>
      </c>
      <c r="D33">
        <f>'Total Costs'!E33</f>
        <v>63459835570.417763</v>
      </c>
      <c r="E33">
        <f>'Total Costs'!F33</f>
        <v>191229484018.75</v>
      </c>
      <c r="G33" s="62">
        <v>2050</v>
      </c>
      <c r="H33">
        <f>'Total Costs With Program'!B36</f>
        <v>8249068522.1344547</v>
      </c>
      <c r="I33">
        <f>'Total Costs With Program'!C36</f>
        <v>15104243122.888264</v>
      </c>
      <c r="J33">
        <f>'Total Costs With Program'!D36</f>
        <v>38848477133.304817</v>
      </c>
      <c r="K33">
        <f>'Total Costs With Program'!E36</f>
        <v>116727881837.55698</v>
      </c>
      <c r="M33">
        <v>2050</v>
      </c>
      <c r="N33" s="156">
        <f t="shared" si="1"/>
        <v>-0.3778125236533767</v>
      </c>
      <c r="O33" s="156">
        <f t="shared" si="1"/>
        <v>-0.38362186369431522</v>
      </c>
      <c r="P33" s="156">
        <f t="shared" si="2"/>
        <v>-0.38782575176708617</v>
      </c>
      <c r="Q33" s="156">
        <f t="shared" si="3"/>
        <v>-0.38959265389163611</v>
      </c>
      <c r="S33" s="190"/>
      <c r="U33" s="191"/>
      <c r="V33" s="191"/>
      <c r="W33" s="191"/>
      <c r="X33" s="191"/>
      <c r="Z33" s="190"/>
      <c r="AC33" s="182"/>
      <c r="AD33" s="182"/>
      <c r="AE33" s="182"/>
      <c r="AF33" s="182"/>
      <c r="AI33" s="182"/>
      <c r="AJ33" s="182"/>
      <c r="AK33" s="182"/>
      <c r="AL33" s="182"/>
    </row>
    <row r="34" spans="1:38">
      <c r="A34" s="62">
        <v>2051</v>
      </c>
      <c r="B34">
        <f>'Total Costs'!C34</f>
        <v>16169652793.704031</v>
      </c>
      <c r="C34">
        <f>'Total Costs'!D34</f>
        <v>33169854102.952477</v>
      </c>
      <c r="D34">
        <f>'Total Costs'!E34</f>
        <v>96194231444.484406</v>
      </c>
      <c r="E34">
        <f>'Total Costs'!F34</f>
        <v>349156549856.81213</v>
      </c>
      <c r="G34" s="62">
        <v>2051</v>
      </c>
      <c r="H34">
        <f>'Total Costs With Program'!B37</f>
        <v>10022129493.941402</v>
      </c>
      <c r="I34">
        <f>'Total Costs With Program'!C37</f>
        <v>20379862292.899948</v>
      </c>
      <c r="J34">
        <f>'Total Costs With Program'!D37</f>
        <v>58778799367.203575</v>
      </c>
      <c r="K34">
        <f>'Total Costs With Program'!E37</f>
        <v>212901450896.8985</v>
      </c>
      <c r="M34">
        <v>2051</v>
      </c>
      <c r="N34" s="156">
        <f t="shared" si="1"/>
        <v>-0.38018894890286614</v>
      </c>
      <c r="O34" s="156">
        <f t="shared" si="1"/>
        <v>-0.38559083710030789</v>
      </c>
      <c r="P34" s="156">
        <f t="shared" si="2"/>
        <v>-0.38895712887808681</v>
      </c>
      <c r="Q34" s="156">
        <f t="shared" si="3"/>
        <v>-0.39024070725808058</v>
      </c>
      <c r="S34" s="190"/>
      <c r="U34" s="191"/>
      <c r="V34" s="191"/>
      <c r="W34" s="191"/>
      <c r="X34" s="191"/>
      <c r="Z34" s="190"/>
      <c r="AC34" s="182"/>
      <c r="AD34" s="182"/>
      <c r="AE34" s="182"/>
      <c r="AF34" s="182"/>
      <c r="AI34" s="182"/>
      <c r="AJ34" s="182"/>
      <c r="AK34" s="182"/>
      <c r="AL34" s="182"/>
    </row>
    <row r="35" spans="1:38">
      <c r="A35" s="62">
        <v>2052</v>
      </c>
      <c r="B35">
        <f>'Total Costs'!C35</f>
        <v>19826960345.692612</v>
      </c>
      <c r="C35">
        <f>'Total Costs'!D35</f>
        <v>45170493301.378387</v>
      </c>
      <c r="D35">
        <f>'Total Costs'!E35</f>
        <v>146378778100.82672</v>
      </c>
      <c r="E35">
        <f>'Total Costs'!F35</f>
        <v>638963064091.70239</v>
      </c>
      <c r="G35" s="62">
        <v>2052</v>
      </c>
      <c r="H35">
        <f>'Total Costs With Program'!B38</f>
        <v>12247970781.278862</v>
      </c>
      <c r="I35">
        <f>'Total Costs With Program'!C38</f>
        <v>27682536039.820763</v>
      </c>
      <c r="J35">
        <f>'Total Costs With Program'!D38</f>
        <v>89319793922.278885</v>
      </c>
      <c r="K35">
        <f>'Total Costs With Program'!E38</f>
        <v>389310498483.96313</v>
      </c>
      <c r="M35">
        <v>2052</v>
      </c>
      <c r="N35" s="156">
        <f t="shared" si="1"/>
        <v>-0.38225675707573997</v>
      </c>
      <c r="O35" s="156">
        <f t="shared" si="1"/>
        <v>-0.38715444493549456</v>
      </c>
      <c r="P35" s="156">
        <f t="shared" si="2"/>
        <v>-0.38980366497693547</v>
      </c>
      <c r="Q35" s="156">
        <f t="shared" si="3"/>
        <v>-0.39071517531709743</v>
      </c>
      <c r="S35" s="190"/>
      <c r="U35" s="191"/>
      <c r="V35" s="191"/>
      <c r="W35" s="191"/>
      <c r="X35" s="191"/>
      <c r="Z35" s="190"/>
      <c r="AC35" s="182"/>
      <c r="AD35" s="182"/>
      <c r="AE35" s="182"/>
      <c r="AF35" s="182"/>
      <c r="AI35" s="182"/>
      <c r="AJ35" s="182"/>
      <c r="AK35" s="182"/>
      <c r="AL35" s="182"/>
    </row>
    <row r="36" spans="1:38">
      <c r="A36" s="62">
        <v>2053</v>
      </c>
      <c r="B36">
        <f>'Total Costs'!C36</f>
        <v>24423579464.470581</v>
      </c>
      <c r="C36">
        <f>'Total Costs'!D36</f>
        <v>61796534761.901428</v>
      </c>
      <c r="D36" s="21">
        <f>'Total Costs'!E36</f>
        <v>223327131005.09601</v>
      </c>
      <c r="E36" s="21">
        <f>'Total Costs'!F36</f>
        <v>1170805408951.0732</v>
      </c>
      <c r="G36" s="62">
        <v>2053</v>
      </c>
      <c r="H36">
        <f>'Total Costs With Program'!B39</f>
        <v>15043817715.312244</v>
      </c>
      <c r="I36">
        <f>'Total Costs With Program'!C39</f>
        <v>37794906092.407349</v>
      </c>
      <c r="J36">
        <f>'Total Costs With Program'!D39</f>
        <v>136127961144.8244</v>
      </c>
      <c r="K36">
        <f>'Total Costs With Program'!E39</f>
        <v>712913015079.49854</v>
      </c>
      <c r="M36">
        <v>2053</v>
      </c>
      <c r="N36" s="156">
        <f t="shared" si="1"/>
        <v>-0.38404533466534846</v>
      </c>
      <c r="O36" s="156">
        <f t="shared" si="1"/>
        <v>-0.38839764659897202</v>
      </c>
      <c r="P36" s="156">
        <f t="shared" si="2"/>
        <v>-0.39045488771483766</v>
      </c>
      <c r="Q36" s="156">
        <f t="shared" si="3"/>
        <v>-0.39109179917592057</v>
      </c>
      <c r="S36" s="190"/>
      <c r="U36" s="191"/>
      <c r="V36" s="191"/>
      <c r="W36" s="191"/>
      <c r="X36" s="191"/>
      <c r="Z36" s="190"/>
      <c r="AC36" s="182"/>
      <c r="AD36" s="182"/>
      <c r="AE36" s="182"/>
      <c r="AF36" s="182"/>
      <c r="AI36" s="182"/>
      <c r="AJ36" s="182"/>
      <c r="AK36" s="182"/>
      <c r="AL36" s="182"/>
    </row>
    <row r="37" spans="1:38">
      <c r="A37" s="62">
        <v>2054</v>
      </c>
      <c r="B37">
        <f>'Total Costs'!C37</f>
        <v>30203237238.729065</v>
      </c>
      <c r="C37">
        <f>'Total Costs'!D37</f>
        <v>84836595860.911224</v>
      </c>
      <c r="D37">
        <f>'Total Costs'!E37</f>
        <v>341324134484.90552</v>
      </c>
      <c r="E37">
        <f>'Total Costs'!F37</f>
        <v>2146852037425.583</v>
      </c>
      <c r="G37" s="62">
        <v>2054</v>
      </c>
      <c r="H37">
        <f>'Total Costs With Program'!B40</f>
        <v>18557277112.329494</v>
      </c>
      <c r="I37">
        <f>'Total Costs With Program'!C40</f>
        <v>51801869206.462364</v>
      </c>
      <c r="J37">
        <f>'Total Costs With Program'!D40</f>
        <v>207875444286.29999</v>
      </c>
      <c r="K37">
        <f>'Total Costs With Program'!E40</f>
        <v>1306545563817.7588</v>
      </c>
      <c r="M37">
        <v>2054</v>
      </c>
      <c r="N37" s="156">
        <f t="shared" si="1"/>
        <v>-0.38558648645338472</v>
      </c>
      <c r="O37" s="156">
        <f t="shared" si="1"/>
        <v>-0.38939241160275895</v>
      </c>
      <c r="P37" s="156">
        <f t="shared" si="2"/>
        <v>-0.39097349620469651</v>
      </c>
      <c r="Q37" s="156">
        <f t="shared" si="3"/>
        <v>-0.39141331538408458</v>
      </c>
      <c r="S37" s="190"/>
      <c r="U37" s="191"/>
      <c r="V37" s="191"/>
      <c r="W37" s="191"/>
      <c r="X37" s="191"/>
      <c r="Z37" s="190"/>
      <c r="AC37" s="182"/>
      <c r="AD37" s="182"/>
      <c r="AE37" s="182"/>
      <c r="AF37" s="182"/>
      <c r="AI37" s="182"/>
      <c r="AJ37" s="182"/>
      <c r="AK37" s="182"/>
      <c r="AL37" s="182"/>
    </row>
    <row r="38" spans="1:38">
      <c r="A38" s="62">
        <v>2055</v>
      </c>
      <c r="B38">
        <f>'Total Costs'!C38</f>
        <v>37472950257.268005</v>
      </c>
      <c r="C38">
        <f>'Total Costs'!D38</f>
        <v>116771056112.60062</v>
      </c>
      <c r="D38">
        <f>'Total Costs'!E38</f>
        <v>522279211519.77942</v>
      </c>
      <c r="E38">
        <f>'Total Costs'!F38</f>
        <v>3938139867552.1895</v>
      </c>
      <c r="G38" s="62">
        <v>2055</v>
      </c>
      <c r="H38">
        <f>'Total Costs With Program'!B41</f>
        <v>22974212223.822449</v>
      </c>
      <c r="I38">
        <f>'Total Costs With Program'!C41</f>
        <v>71207311858.200195</v>
      </c>
      <c r="J38">
        <f>'Total Costs With Program'!D41</f>
        <v>317857784165.69116</v>
      </c>
      <c r="K38">
        <f>'Total Costs With Program'!E41</f>
        <v>2395556180393.937</v>
      </c>
      <c r="M38">
        <v>2055</v>
      </c>
      <c r="N38" s="156">
        <f t="shared" si="1"/>
        <v>-0.38691210416861899</v>
      </c>
      <c r="O38" s="156">
        <f t="shared" si="1"/>
        <v>-0.39019724383124504</v>
      </c>
      <c r="P38" s="156">
        <f t="shared" si="2"/>
        <v>-0.39140257326965527</v>
      </c>
      <c r="Q38" s="156">
        <f t="shared" si="3"/>
        <v>-0.39170363141953835</v>
      </c>
      <c r="S38" s="190"/>
      <c r="U38" s="191"/>
      <c r="V38" s="191"/>
      <c r="W38" s="191"/>
      <c r="X38" s="191"/>
      <c r="Z38" s="190"/>
      <c r="AC38" s="182"/>
      <c r="AD38" s="182"/>
      <c r="AE38" s="182"/>
      <c r="AF38" s="182"/>
      <c r="AI38" s="182"/>
      <c r="AJ38" s="182"/>
      <c r="AK38" s="182"/>
      <c r="AL38" s="182"/>
    </row>
    <row r="39" spans="1:38">
      <c r="A39" s="62">
        <v>2056</v>
      </c>
      <c r="B39">
        <f>'Total Costs'!C39</f>
        <v>46619460169.772766</v>
      </c>
      <c r="C39">
        <f>'Total Costs'!D39</f>
        <v>161039603944.33185</v>
      </c>
      <c r="D39">
        <f>'Total Costs'!E39</f>
        <v>799796009880.53064</v>
      </c>
      <c r="E39">
        <f>'Total Costs'!F39</f>
        <v>7225627746847.7461</v>
      </c>
      <c r="G39" s="62">
        <v>2056</v>
      </c>
      <c r="H39">
        <f>'Total Costs With Program'!B42</f>
        <v>28528658992.278835</v>
      </c>
      <c r="I39">
        <f>'Total Costs With Program'!C42</f>
        <v>98095930479.666855</v>
      </c>
      <c r="J39">
        <f>'Total Costs With Program'!D42</f>
        <v>486458843164.20831</v>
      </c>
      <c r="K39">
        <f>'Total Costs With Program'!E42</f>
        <v>4393354659154.8486</v>
      </c>
      <c r="M39">
        <v>2056</v>
      </c>
      <c r="N39" s="156">
        <f t="shared" si="1"/>
        <v>-0.38805256670954946</v>
      </c>
      <c r="O39" s="156">
        <f t="shared" si="1"/>
        <v>-0.39085834740641412</v>
      </c>
      <c r="P39" s="156">
        <f t="shared" si="2"/>
        <v>-0.39177135525235618</v>
      </c>
      <c r="Q39" s="156">
        <f t="shared" si="3"/>
        <v>-0.39197605895605481</v>
      </c>
      <c r="S39" s="190"/>
      <c r="U39" s="191"/>
      <c r="V39" s="191"/>
      <c r="W39" s="191"/>
      <c r="X39" s="191"/>
      <c r="Z39" s="190"/>
      <c r="AC39" s="182"/>
      <c r="AD39" s="182"/>
      <c r="AE39" s="182"/>
      <c r="AF39" s="182"/>
      <c r="AI39" s="182"/>
      <c r="AJ39" s="182"/>
      <c r="AK39" s="182"/>
      <c r="AL39" s="182"/>
    </row>
    <row r="40" spans="1:38">
      <c r="A40" s="62">
        <v>2057</v>
      </c>
      <c r="B40">
        <f>'Total Costs'!C40</f>
        <v>58129937393.577568</v>
      </c>
      <c r="C40">
        <f>'Total Costs'!D40</f>
        <v>222412260235.10895</v>
      </c>
      <c r="D40">
        <f>'Total Costs'!E40</f>
        <v>1225414236543.0396</v>
      </c>
      <c r="E40">
        <f>'Total Costs'!F40</f>
        <v>13259069900830.371</v>
      </c>
      <c r="G40" s="62">
        <v>2057</v>
      </c>
      <c r="H40">
        <f>'Total Costs With Program'!B43</f>
        <v>35515312772.796715</v>
      </c>
      <c r="I40">
        <f>'Total Costs With Program'!C43</f>
        <v>135357550699.53763</v>
      </c>
      <c r="J40">
        <f>'Total Costs With Program'!D43</f>
        <v>744929902900.36304</v>
      </c>
      <c r="K40">
        <f>'Total Costs With Program'!E43</f>
        <v>8058358951022.5889</v>
      </c>
      <c r="M40">
        <v>2057</v>
      </c>
      <c r="N40" s="156">
        <f t="shared" si="1"/>
        <v>-0.38903576426833392</v>
      </c>
      <c r="O40" s="156">
        <f t="shared" si="1"/>
        <v>-0.3914114691498885</v>
      </c>
      <c r="P40" s="156">
        <f t="shared" si="2"/>
        <v>-0.39209951974945961</v>
      </c>
      <c r="Q40" s="156">
        <f t="shared" si="3"/>
        <v>-0.39223799170725232</v>
      </c>
      <c r="S40" s="190"/>
      <c r="U40" s="191"/>
      <c r="V40" s="191"/>
      <c r="W40" s="191"/>
      <c r="X40" s="191"/>
      <c r="Z40" s="190"/>
      <c r="AC40" s="182"/>
      <c r="AD40" s="182"/>
      <c r="AE40" s="182"/>
      <c r="AF40" s="182"/>
      <c r="AI40" s="182"/>
      <c r="AJ40" s="182"/>
      <c r="AK40" s="182"/>
      <c r="AL40" s="182"/>
    </row>
    <row r="41" spans="1:38">
      <c r="A41" s="62">
        <v>2058</v>
      </c>
      <c r="B41">
        <f>'Total Costs'!C41</f>
        <v>72618061360.364868</v>
      </c>
      <c r="C41">
        <f>'Total Costs'!D41</f>
        <v>307503899434.87799</v>
      </c>
      <c r="D41">
        <f>'Total Costs'!E41</f>
        <v>1878183093687.7029</v>
      </c>
      <c r="E41">
        <f>'Total Costs'!F41</f>
        <v>24332122748857.23</v>
      </c>
      <c r="G41" s="62">
        <v>2058</v>
      </c>
      <c r="H41">
        <f>'Total Costs With Program'!B44</f>
        <v>44305251858.596832</v>
      </c>
      <c r="I41">
        <f>'Total Costs With Program'!C44</f>
        <v>186998084843.05133</v>
      </c>
      <c r="J41">
        <f>'Total Costs With Program'!D44</f>
        <v>1141183598005.3079</v>
      </c>
      <c r="K41">
        <f>'Total Costs With Program'!E44</f>
        <v>14781921955512.035</v>
      </c>
      <c r="M41">
        <v>2058</v>
      </c>
      <c r="N41" s="156">
        <f t="shared" si="1"/>
        <v>-0.38988660632602956</v>
      </c>
      <c r="O41" s="156">
        <f t="shared" si="1"/>
        <v>-0.39188385842679996</v>
      </c>
      <c r="P41" s="156">
        <f t="shared" si="2"/>
        <v>-0.39240023944382307</v>
      </c>
      <c r="Q41" s="156">
        <f t="shared" si="3"/>
        <v>-0.3924935317776056</v>
      </c>
      <c r="S41" s="190"/>
      <c r="U41" s="191"/>
      <c r="V41" s="191"/>
      <c r="W41" s="191"/>
      <c r="X41" s="191"/>
      <c r="Z41" s="190"/>
      <c r="AC41" s="182"/>
      <c r="AD41" s="182"/>
      <c r="AE41" s="182"/>
      <c r="AF41" s="182"/>
      <c r="AI41" s="182"/>
      <c r="AJ41" s="182"/>
      <c r="AK41" s="182"/>
      <c r="AL41" s="182"/>
    </row>
    <row r="42" spans="1:38">
      <c r="A42" s="62">
        <v>2059</v>
      </c>
      <c r="B42">
        <f>'Total Costs'!C42</f>
        <v>90856873535.350159</v>
      </c>
      <c r="C42">
        <f>'Total Costs'!D42</f>
        <v>425487767589.86658</v>
      </c>
      <c r="D42">
        <f>'Total Costs'!E42</f>
        <v>2879344570624.6187</v>
      </c>
      <c r="E42">
        <f>'Total Costs'!F42</f>
        <v>44654301791730.875</v>
      </c>
      <c r="G42" s="62">
        <v>2059</v>
      </c>
      <c r="H42">
        <f>'Total Costs With Program'!B45</f>
        <v>55365736889.551147</v>
      </c>
      <c r="I42">
        <f>'Total Costs With Program'!C45</f>
        <v>258570590570.7334</v>
      </c>
      <c r="J42">
        <f>'Total Costs With Program'!D45</f>
        <v>1748676918093.5449</v>
      </c>
      <c r="K42">
        <f>'Total Costs With Program'!E45</f>
        <v>27116550059745.5</v>
      </c>
      <c r="M42">
        <v>2059</v>
      </c>
      <c r="N42" s="156">
        <f t="shared" si="1"/>
        <v>-0.39062687570897198</v>
      </c>
      <c r="O42" s="156">
        <f t="shared" si="1"/>
        <v>-0.39229606520680732</v>
      </c>
      <c r="P42" s="156">
        <f t="shared" si="2"/>
        <v>-0.39268230140507188</v>
      </c>
      <c r="Q42" s="156">
        <f t="shared" si="3"/>
        <v>-0.39274495464696824</v>
      </c>
      <c r="S42" s="190"/>
      <c r="U42" s="191"/>
      <c r="V42" s="191"/>
      <c r="W42" s="191"/>
      <c r="X42" s="191"/>
      <c r="Z42" s="190"/>
      <c r="AC42" s="182"/>
      <c r="AD42" s="182"/>
      <c r="AE42" s="182"/>
      <c r="AF42" s="182"/>
      <c r="AI42" s="182"/>
      <c r="AJ42" s="182"/>
      <c r="AK42" s="182"/>
      <c r="AL42" s="182"/>
    </row>
    <row r="43" spans="1:38">
      <c r="A43" s="62">
        <v>2060</v>
      </c>
      <c r="B43">
        <f>'Total Costs'!C43</f>
        <v>114889304092.13573</v>
      </c>
      <c r="C43">
        <f>'Total Costs'!D43</f>
        <v>624181358934.58105</v>
      </c>
      <c r="D43">
        <f>'Total Costs'!E43</f>
        <v>4975442949941.7168</v>
      </c>
      <c r="E43">
        <f>'Total Costs'!F43</f>
        <v>105750659536577.88</v>
      </c>
      <c r="G43" s="62">
        <v>2060</v>
      </c>
      <c r="H43">
        <f>'Total Costs With Program'!B46</f>
        <v>69934116348.849792</v>
      </c>
      <c r="I43">
        <f>'Total Costs With Program'!C46</f>
        <v>379076475052.72241</v>
      </c>
      <c r="J43">
        <f>'Total Costs With Program'!D46</f>
        <v>3020310043869.4414</v>
      </c>
      <c r="K43">
        <f>'Total Costs With Program'!E46</f>
        <v>64191278367975.953</v>
      </c>
      <c r="M43">
        <v>2060</v>
      </c>
      <c r="N43" s="156">
        <f t="shared" si="1"/>
        <v>-0.39129132253455051</v>
      </c>
      <c r="O43" s="156">
        <f t="shared" si="1"/>
        <v>-0.39268215939711759</v>
      </c>
      <c r="P43" s="156">
        <f t="shared" si="2"/>
        <v>-0.39295655195788709</v>
      </c>
      <c r="Q43" s="156">
        <f t="shared" si="3"/>
        <v>-0.39299406122594471</v>
      </c>
      <c r="S43" s="190"/>
      <c r="U43" s="191"/>
      <c r="V43" s="191"/>
      <c r="W43" s="191"/>
      <c r="X43" s="191"/>
      <c r="Z43" s="190"/>
      <c r="AC43" s="182"/>
      <c r="AD43" s="182"/>
      <c r="AE43" s="182"/>
      <c r="AF43" s="182"/>
      <c r="AI43" s="182"/>
      <c r="AJ43" s="182"/>
      <c r="AK43" s="182"/>
      <c r="AL43" s="182"/>
    </row>
    <row r="44" spans="1:38">
      <c r="A44" s="62">
        <v>2061</v>
      </c>
      <c r="B44">
        <f>'Total Costs'!C44</f>
        <v>145441123507.35333</v>
      </c>
      <c r="C44">
        <f>'Total Costs'!D44</f>
        <v>916190168775.65259</v>
      </c>
      <c r="D44">
        <f>'Total Costs'!E44</f>
        <v>8598774197136.7109</v>
      </c>
      <c r="E44">
        <f>'Total Costs'!F44</f>
        <v>250444300909345.94</v>
      </c>
      <c r="G44" s="62">
        <v>2061</v>
      </c>
      <c r="H44">
        <f>'Total Costs With Program'!B47</f>
        <v>88446564265.166931</v>
      </c>
      <c r="I44">
        <f>'Total Costs With Program'!C47</f>
        <v>556105281599.49207</v>
      </c>
      <c r="J44">
        <f>'Total Costs With Program'!D47</f>
        <v>5217580264375.2871</v>
      </c>
      <c r="K44">
        <f>'Total Costs With Program'!E47</f>
        <v>151959466627536.94</v>
      </c>
      <c r="M44">
        <v>2061</v>
      </c>
      <c r="N44" s="156">
        <f t="shared" si="1"/>
        <v>-0.39187375528837154</v>
      </c>
      <c r="O44" s="156">
        <f t="shared" si="1"/>
        <v>-0.39302417712837789</v>
      </c>
      <c r="P44" s="156">
        <f t="shared" si="2"/>
        <v>-0.39321813263654731</v>
      </c>
      <c r="Q44" s="156">
        <f t="shared" si="3"/>
        <v>-0.39324046873583218</v>
      </c>
      <c r="S44" s="190"/>
      <c r="U44" s="191"/>
      <c r="V44" s="191"/>
      <c r="W44" s="191"/>
      <c r="X44" s="191"/>
      <c r="Z44" s="190"/>
      <c r="AC44" s="182"/>
      <c r="AD44" s="182"/>
      <c r="AE44" s="182"/>
      <c r="AF44" s="182"/>
      <c r="AI44" s="182"/>
      <c r="AJ44" s="182"/>
      <c r="AK44" s="182"/>
      <c r="AL44" s="182"/>
    </row>
    <row r="45" spans="1:38">
      <c r="A45" s="62">
        <v>2062</v>
      </c>
      <c r="B45">
        <f>'Total Costs'!C45</f>
        <v>184284101704.35593</v>
      </c>
      <c r="C45">
        <f>'Total Costs'!D45</f>
        <v>1345349399255.4194</v>
      </c>
      <c r="D45">
        <f>'Total Costs'!E45</f>
        <v>14862117052128.879</v>
      </c>
      <c r="E45">
        <f>'Total Costs'!F45</f>
        <v>593120301006704.13</v>
      </c>
      <c r="G45" s="62">
        <v>2062</v>
      </c>
      <c r="H45">
        <f>'Total Costs With Program'!B48</f>
        <v>111973004219.02502</v>
      </c>
      <c r="I45">
        <f>'Total Costs With Program'!C48</f>
        <v>816176140475.26428</v>
      </c>
      <c r="J45">
        <f>'Total Costs With Program'!D48</f>
        <v>9014294018321.625</v>
      </c>
      <c r="K45">
        <f>'Total Costs With Program'!E48</f>
        <v>359736365865224</v>
      </c>
      <c r="M45">
        <v>2062</v>
      </c>
      <c r="N45" s="156">
        <f t="shared" si="1"/>
        <v>-0.39238923388702546</v>
      </c>
      <c r="O45" s="156">
        <f t="shared" si="1"/>
        <v>-0.39333518792443428</v>
      </c>
      <c r="P45" s="156">
        <f t="shared" si="2"/>
        <v>-0.39347173846740768</v>
      </c>
      <c r="Q45" s="156">
        <f t="shared" si="3"/>
        <v>-0.39348498904076823</v>
      </c>
      <c r="S45" s="190"/>
      <c r="U45" s="191"/>
      <c r="V45" s="191"/>
      <c r="W45" s="191"/>
      <c r="X45" s="191"/>
      <c r="Z45" s="190"/>
      <c r="AC45" s="182"/>
      <c r="AD45" s="182"/>
      <c r="AE45" s="182"/>
      <c r="AF45" s="182"/>
      <c r="AI45" s="182"/>
      <c r="AJ45" s="182"/>
      <c r="AK45" s="182"/>
      <c r="AL45" s="182"/>
    </row>
    <row r="46" spans="1:38">
      <c r="A46" s="62">
        <v>2063</v>
      </c>
      <c r="B46">
        <f>'Total Costs'!C46</f>
        <v>233671583953.40213</v>
      </c>
      <c r="C46">
        <f>'Total Costs'!D46</f>
        <v>1976086215853.7012</v>
      </c>
      <c r="D46">
        <f>'Total Costs'!E46</f>
        <v>25689048205525.676</v>
      </c>
      <c r="E46">
        <f>'Total Costs'!F46</f>
        <v>1404675346148299</v>
      </c>
      <c r="G46" s="62">
        <v>2063</v>
      </c>
      <c r="H46">
        <f>'Total Costs With Program'!B49</f>
        <v>141873653933.07153</v>
      </c>
      <c r="I46">
        <f>'Total Costs With Program'!C49</f>
        <v>1198250647742.1809</v>
      </c>
      <c r="J46">
        <f>'Total Costs With Program'!D49</f>
        <v>15574752682530.367</v>
      </c>
      <c r="K46">
        <f>'Total Costs With Program'!E49</f>
        <v>851615367387431.38</v>
      </c>
      <c r="M46">
        <v>2063</v>
      </c>
      <c r="N46" s="156">
        <f t="shared" si="1"/>
        <v>-0.39285020654730779</v>
      </c>
      <c r="O46" s="156">
        <f t="shared" si="1"/>
        <v>-0.39362430741691234</v>
      </c>
      <c r="P46" s="156">
        <f t="shared" si="2"/>
        <v>-0.39372013482460355</v>
      </c>
      <c r="Q46" s="156">
        <f t="shared" si="3"/>
        <v>-0.39372797442297969</v>
      </c>
      <c r="S46" s="190"/>
      <c r="U46" s="191"/>
      <c r="V46" s="191"/>
      <c r="W46" s="191"/>
      <c r="X46" s="191"/>
      <c r="Z46" s="190"/>
      <c r="AC46" s="182"/>
      <c r="AD46" s="182"/>
      <c r="AE46" s="182"/>
      <c r="AF46" s="182"/>
      <c r="AI46" s="182"/>
      <c r="AJ46" s="182"/>
      <c r="AK46" s="182"/>
      <c r="AL46" s="182"/>
    </row>
    <row r="47" spans="1:38">
      <c r="A47" s="62">
        <v>2064</v>
      </c>
      <c r="B47">
        <f>'Total Costs'!C47</f>
        <v>296469386520.33472</v>
      </c>
      <c r="C47">
        <f>'Total Costs'!D47</f>
        <v>2903093003206.6084</v>
      </c>
      <c r="D47">
        <f>'Total Costs'!E47</f>
        <v>44404709630858.711</v>
      </c>
      <c r="E47">
        <f>'Total Costs'!F47</f>
        <v>3326670536861704</v>
      </c>
      <c r="G47" s="62">
        <v>2064</v>
      </c>
      <c r="H47">
        <f>'Total Costs With Program'!B50</f>
        <v>179877792468.65912</v>
      </c>
      <c r="I47">
        <f>'Total Costs With Program'!C50</f>
        <v>1759570834330.7974</v>
      </c>
      <c r="J47">
        <f>'Total Costs With Program'!D50</f>
        <v>26910810389229.164</v>
      </c>
      <c r="K47">
        <f>'Total Costs With Program'!E50</f>
        <v>2016063542539315.5</v>
      </c>
      <c r="M47">
        <v>2064</v>
      </c>
      <c r="N47" s="156">
        <f t="shared" si="1"/>
        <v>-0.39326689146597138</v>
      </c>
      <c r="O47" s="156">
        <f t="shared" si="1"/>
        <v>-0.39389787637279783</v>
      </c>
      <c r="P47" s="156">
        <f t="shared" si="2"/>
        <v>-0.39396495072388216</v>
      </c>
      <c r="Q47" s="156">
        <f t="shared" si="3"/>
        <v>-0.39396958003505261</v>
      </c>
      <c r="S47" s="190"/>
      <c r="U47" s="191"/>
      <c r="V47" s="191"/>
      <c r="W47" s="191"/>
      <c r="X47" s="191"/>
      <c r="Z47" s="190"/>
      <c r="AC47" s="182"/>
      <c r="AD47" s="182"/>
      <c r="AE47" s="182"/>
      <c r="AF47" s="182"/>
      <c r="AI47" s="182"/>
      <c r="AJ47" s="182"/>
      <c r="AK47" s="182"/>
      <c r="AL47" s="182"/>
    </row>
    <row r="48" spans="1:38">
      <c r="A48" s="62">
        <v>2065</v>
      </c>
      <c r="B48">
        <f>'Total Costs'!C48</f>
        <v>376322270719.35419</v>
      </c>
      <c r="C48">
        <f>'Total Costs'!D48</f>
        <v>4265544717967.5947</v>
      </c>
      <c r="D48">
        <f>'Total Costs'!E48</f>
        <v>76757023527958.063</v>
      </c>
      <c r="E48">
        <f>'Total Costs'!F48</f>
        <v>7878506687205228</v>
      </c>
      <c r="G48" s="62">
        <v>2065</v>
      </c>
      <c r="H48">
        <f>'Total Costs With Program'!B51</f>
        <v>228183900637.12598</v>
      </c>
      <c r="I48">
        <f>'Total Costs With Program'!C51</f>
        <v>2584236342949.7012</v>
      </c>
      <c r="J48">
        <f>'Total Costs With Program'!D51</f>
        <v>46498856299432.469</v>
      </c>
      <c r="K48">
        <f>'Total Costs With Program'!E51</f>
        <v>4772721539299621</v>
      </c>
      <c r="M48">
        <v>2065</v>
      </c>
      <c r="N48" s="156">
        <f t="shared" si="1"/>
        <v>-0.39364763025865074</v>
      </c>
      <c r="O48" s="156">
        <f t="shared" si="1"/>
        <v>-0.3941602974963036</v>
      </c>
      <c r="P48" s="156">
        <f t="shared" si="2"/>
        <v>-0.39420714662684031</v>
      </c>
      <c r="Q48" s="156">
        <f t="shared" si="3"/>
        <v>-0.39420987646674621</v>
      </c>
      <c r="S48" s="190"/>
      <c r="U48" s="191"/>
      <c r="V48" s="191"/>
      <c r="W48" s="191"/>
      <c r="X48" s="191"/>
      <c r="Z48" s="190"/>
      <c r="AC48" s="182"/>
      <c r="AD48" s="182"/>
      <c r="AE48" s="182"/>
      <c r="AF48" s="182"/>
      <c r="AI48" s="182"/>
      <c r="AJ48" s="182"/>
      <c r="AK48" s="182"/>
      <c r="AL48" s="182"/>
    </row>
    <row r="49" spans="1:38">
      <c r="A49" s="62">
        <v>2066</v>
      </c>
      <c r="B49">
        <f>'Total Costs'!C49</f>
        <v>477865665843.36133</v>
      </c>
      <c r="C49">
        <f>'Total Costs'!D49</f>
        <v>6267994968284.3418</v>
      </c>
      <c r="D49">
        <f>'Total Costs'!E49</f>
        <v>132681989595951.47</v>
      </c>
      <c r="E49">
        <f>'Total Costs'!F49</f>
        <v>1.865856099287522E+16</v>
      </c>
      <c r="G49" s="62">
        <v>2066</v>
      </c>
      <c r="H49">
        <f>'Total Costs With Program'!B52</f>
        <v>289586974398.65869</v>
      </c>
      <c r="I49">
        <f>'Total Costs With Program'!C52</f>
        <v>3795806087409.7539</v>
      </c>
      <c r="J49">
        <f>'Total Costs With Program'!D52</f>
        <v>80345938383894.234</v>
      </c>
      <c r="K49">
        <f>'Total Costs With Program'!E52</f>
        <v>1.1298712170593062E+16</v>
      </c>
      <c r="M49">
        <v>2066</v>
      </c>
      <c r="N49" s="156">
        <f t="shared" si="1"/>
        <v>-0.39399920291912782</v>
      </c>
      <c r="O49" s="156">
        <f t="shared" si="1"/>
        <v>-0.39441462435495039</v>
      </c>
      <c r="P49" s="156">
        <f t="shared" si="2"/>
        <v>-0.39444728988036043</v>
      </c>
      <c r="Q49" s="156">
        <f t="shared" si="3"/>
        <v>-0.39444889802019134</v>
      </c>
      <c r="S49" s="190"/>
      <c r="U49" s="191"/>
      <c r="V49" s="191"/>
      <c r="W49" s="191"/>
      <c r="X49" s="191"/>
      <c r="Z49" s="190"/>
      <c r="AC49" s="182"/>
      <c r="AD49" s="182"/>
      <c r="AE49" s="182"/>
      <c r="AF49" s="182"/>
      <c r="AI49" s="182"/>
      <c r="AJ49" s="182"/>
      <c r="AK49" s="182"/>
      <c r="AL49" s="182"/>
    </row>
    <row r="50" spans="1:38">
      <c r="A50" s="62">
        <v>2067</v>
      </c>
      <c r="B50">
        <f>'Total Costs'!C50</f>
        <v>606994939951.59912</v>
      </c>
      <c r="C50">
        <f>'Total Costs'!D50</f>
        <v>9211088210491.9688</v>
      </c>
      <c r="D50">
        <f>'Total Costs'!E50</f>
        <v>229355221325678.16</v>
      </c>
      <c r="E50">
        <f>'Total Costs'!F50</f>
        <v>4.4188823387507904E+16</v>
      </c>
      <c r="G50" s="62">
        <v>2067</v>
      </c>
      <c r="H50">
        <f>'Total Costs With Program'!B53</f>
        <v>367640384889.96204</v>
      </c>
      <c r="I50">
        <f>'Total Costs With Program'!C53</f>
        <v>5575812748295.7656</v>
      </c>
      <c r="J50">
        <f>'Total Costs With Program'!D53</f>
        <v>138831991407134.58</v>
      </c>
      <c r="K50">
        <f>'Total Costs With Program'!E53</f>
        <v>2.6748084124577992E+16</v>
      </c>
      <c r="M50">
        <v>2067</v>
      </c>
      <c r="N50" s="156">
        <f t="shared" si="1"/>
        <v>-0.39432710111343411</v>
      </c>
      <c r="O50" s="156">
        <f t="shared" si="1"/>
        <v>-0.39466297348617413</v>
      </c>
      <c r="P50" s="156">
        <f t="shared" si="2"/>
        <v>-0.39468571674678843</v>
      </c>
      <c r="Q50" s="156">
        <f t="shared" si="3"/>
        <v>-0.39468666341227759</v>
      </c>
      <c r="S50" s="190"/>
      <c r="U50" s="191"/>
      <c r="V50" s="191"/>
      <c r="W50" s="191"/>
      <c r="X50" s="191"/>
      <c r="Z50" s="190"/>
      <c r="AC50" s="182"/>
      <c r="AD50" s="182"/>
      <c r="AE50" s="182"/>
      <c r="AF50" s="182"/>
      <c r="AI50" s="182"/>
      <c r="AJ50" s="182"/>
      <c r="AK50" s="182"/>
      <c r="AL50" s="182"/>
    </row>
    <row r="51" spans="1:38">
      <c r="A51" s="62">
        <v>2068</v>
      </c>
      <c r="B51">
        <f>'Total Costs'!C51</f>
        <v>771207860448.02246</v>
      </c>
      <c r="C51">
        <f>'Total Costs'!D51</f>
        <v>13536699270466.748</v>
      </c>
      <c r="D51">
        <f>'Total Costs'!E51</f>
        <v>396466906702542.75</v>
      </c>
      <c r="E51">
        <f>'Total Costs'!F51</f>
        <v>1.0465181184503638E+17</v>
      </c>
      <c r="G51" s="62">
        <v>2068</v>
      </c>
      <c r="H51">
        <f>'Total Costs With Program'!B54</f>
        <v>466861659702.25891</v>
      </c>
      <c r="I51">
        <f>'Total Costs With Program'!C54</f>
        <v>8190964521381.7988</v>
      </c>
      <c r="J51">
        <f>'Total Costs With Program'!D54</f>
        <v>239893154123599.25</v>
      </c>
      <c r="K51">
        <f>'Total Costs With Program'!E54</f>
        <v>6.3322385031527216E+16</v>
      </c>
      <c r="M51">
        <v>2068</v>
      </c>
      <c r="N51" s="156">
        <f t="shared" si="1"/>
        <v>-0.39463576080378365</v>
      </c>
      <c r="O51" s="156">
        <f t="shared" si="1"/>
        <v>-0.39490681164409347</v>
      </c>
      <c r="P51" s="156">
        <f t="shared" si="2"/>
        <v>-0.39492262766944153</v>
      </c>
      <c r="Q51" s="156">
        <f t="shared" si="3"/>
        <v>-0.39492318465262594</v>
      </c>
      <c r="S51" s="190"/>
      <c r="U51" s="191"/>
      <c r="V51" s="191"/>
      <c r="W51" s="191"/>
      <c r="X51" s="191"/>
      <c r="Z51" s="190"/>
      <c r="AC51" s="182"/>
      <c r="AD51" s="182"/>
      <c r="AE51" s="182"/>
      <c r="AF51" s="182"/>
      <c r="AI51" s="182"/>
      <c r="AJ51" s="182"/>
      <c r="AK51" s="182"/>
      <c r="AL51" s="182"/>
    </row>
    <row r="52" spans="1:38">
      <c r="A52" s="62">
        <v>2069</v>
      </c>
      <c r="B52">
        <f>'Total Costs'!C52</f>
        <v>980040137977.08325</v>
      </c>
      <c r="C52">
        <f>'Total Costs'!D52</f>
        <v>19894277552359.914</v>
      </c>
      <c r="D52">
        <f>'Total Costs'!E52</f>
        <v>685340235041496.25</v>
      </c>
      <c r="E52">
        <f>'Total Costs'!F52</f>
        <v>2.4784552131036374E+17</v>
      </c>
      <c r="G52" s="62">
        <v>2069</v>
      </c>
      <c r="H52">
        <f>'Total Costs With Program'!B55</f>
        <v>592994104035.94202</v>
      </c>
      <c r="I52">
        <f>'Total Costs With Program'!C55</f>
        <v>12033110367260.223</v>
      </c>
      <c r="J52">
        <f>'Total Costs With Program'!D55</f>
        <v>414522460256639.75</v>
      </c>
      <c r="K52">
        <f>'Total Costs With Program'!E55</f>
        <v>1.4990726410212288E+17</v>
      </c>
      <c r="M52">
        <v>2069</v>
      </c>
      <c r="N52" s="156">
        <f t="shared" si="1"/>
        <v>-0.39492875744869921</v>
      </c>
      <c r="O52" s="156">
        <f t="shared" si="1"/>
        <v>-0.39514715547774076</v>
      </c>
      <c r="P52" s="156">
        <f t="shared" si="2"/>
        <v>-0.39515814326654691</v>
      </c>
      <c r="Q52" s="156">
        <f t="shared" si="3"/>
        <v>-0.3951584708508733</v>
      </c>
      <c r="S52" s="190"/>
      <c r="U52" s="191"/>
      <c r="V52" s="191"/>
      <c r="W52" s="191"/>
      <c r="X52" s="191"/>
      <c r="Z52" s="190"/>
      <c r="AC52" s="182"/>
      <c r="AD52" s="182"/>
      <c r="AE52" s="182"/>
      <c r="AF52" s="182"/>
      <c r="AI52" s="182"/>
      <c r="AJ52" s="182"/>
      <c r="AK52" s="182"/>
      <c r="AL52" s="182"/>
    </row>
    <row r="53" spans="1:38">
      <c r="A53" s="62">
        <v>2070</v>
      </c>
      <c r="B53">
        <f>'Total Costs'!C53</f>
        <v>1233513129696.3579</v>
      </c>
      <c r="C53">
        <f>'Total Costs'!D53</f>
        <v>30041798225718.113</v>
      </c>
      <c r="D53">
        <f>'Total Costs'!E53</f>
        <v>1321762241426210.5</v>
      </c>
      <c r="E53">
        <f>'Total Costs'!F53</f>
        <v>7.7387374129506509E+17</v>
      </c>
      <c r="G53" s="62">
        <v>2070</v>
      </c>
      <c r="H53">
        <f>'Total Costs With Program'!B56</f>
        <v>746019900889.24744</v>
      </c>
      <c r="I53">
        <f>'Total Costs With Program'!C56</f>
        <v>18163724260947.508</v>
      </c>
      <c r="J53">
        <f>'Total Costs With Program'!D56</f>
        <v>799147553062910.63</v>
      </c>
      <c r="K53">
        <f>'Total Costs With Program'!E56</f>
        <v>4.6788984486751027E+17</v>
      </c>
      <c r="M53">
        <v>2070</v>
      </c>
      <c r="N53" s="156">
        <f t="shared" si="1"/>
        <v>-0.39520716648319099</v>
      </c>
      <c r="O53" s="156">
        <f t="shared" si="1"/>
        <v>-0.39538491922238034</v>
      </c>
      <c r="P53" s="156">
        <f t="shared" si="2"/>
        <v>-0.39539235725132166</v>
      </c>
      <c r="Q53" s="156">
        <f t="shared" si="3"/>
        <v>-0.39539252994357421</v>
      </c>
      <c r="S53" s="190"/>
      <c r="U53" s="191"/>
      <c r="V53" s="191"/>
      <c r="W53" s="191"/>
      <c r="X53" s="191"/>
      <c r="Z53" s="190"/>
      <c r="AC53" s="182"/>
      <c r="AD53" s="182"/>
      <c r="AE53" s="182"/>
      <c r="AF53" s="182"/>
      <c r="AI53" s="182"/>
      <c r="AJ53" s="182"/>
      <c r="AK53" s="182"/>
      <c r="AL53" s="182"/>
    </row>
    <row r="55" spans="1:38">
      <c r="N55" s="182"/>
    </row>
    <row r="61" spans="1:38">
      <c r="B61" s="201" t="s">
        <v>270</v>
      </c>
      <c r="C61" s="201"/>
      <c r="D61" s="201"/>
      <c r="E61" s="201"/>
      <c r="H61" s="201" t="s">
        <v>271</v>
      </c>
      <c r="I61" s="201"/>
      <c r="J61" s="201"/>
      <c r="K61" s="201"/>
      <c r="N61" s="201" t="s">
        <v>272</v>
      </c>
      <c r="O61" s="201"/>
      <c r="P61" s="201"/>
      <c r="Q61" s="201"/>
    </row>
    <row r="62" spans="1:38">
      <c r="B62" s="80" t="s">
        <v>142</v>
      </c>
      <c r="C62" s="80" t="s">
        <v>143</v>
      </c>
      <c r="D62" s="80" t="s">
        <v>144</v>
      </c>
      <c r="E62" s="80" t="s">
        <v>145</v>
      </c>
      <c r="H62" s="80" t="s">
        <v>142</v>
      </c>
      <c r="I62" s="80" t="s">
        <v>143</v>
      </c>
      <c r="J62" s="80" t="s">
        <v>144</v>
      </c>
      <c r="K62" s="80" t="s">
        <v>145</v>
      </c>
      <c r="N62" s="80" t="s">
        <v>142</v>
      </c>
      <c r="O62" s="80" t="s">
        <v>143</v>
      </c>
      <c r="P62" s="80" t="s">
        <v>144</v>
      </c>
      <c r="Q62" s="80" t="s">
        <v>145</v>
      </c>
    </row>
    <row r="63" spans="1:38">
      <c r="A63" s="62">
        <v>2020</v>
      </c>
      <c r="B63">
        <f>SUM(B$3:B3)</f>
        <v>1526567851.3182068</v>
      </c>
      <c r="C63">
        <f>SUM(C$3:C3)</f>
        <v>1526567851.3182068</v>
      </c>
      <c r="D63">
        <f>SUM(D$3:D3)</f>
        <v>1526567851.3182068</v>
      </c>
      <c r="E63">
        <f>SUM(E$3:E3)</f>
        <v>1526567851.3182068</v>
      </c>
      <c r="G63" s="62">
        <v>2020</v>
      </c>
      <c r="H63">
        <f>SUM(H$3:H3)</f>
        <v>726310467.14137566</v>
      </c>
      <c r="I63">
        <f>SUM(I$3:I3)</f>
        <v>726310467.14137566</v>
      </c>
      <c r="J63">
        <f>SUM(J$3:J3)</f>
        <v>726310467.14137566</v>
      </c>
      <c r="K63">
        <f>SUM(K$3:K3)</f>
        <v>726310467.14137566</v>
      </c>
      <c r="M63">
        <v>2020</v>
      </c>
      <c r="N63" s="156">
        <f>(H63-B63)/B63</f>
        <v>-0.52421999027806121</v>
      </c>
      <c r="O63" s="156">
        <f t="shared" ref="O63:O113" si="4">(I63-C63)/C63</f>
        <v>-0.52421999027806121</v>
      </c>
      <c r="P63" s="156">
        <f t="shared" ref="P63:P113" si="5">(J63-D63)/D63</f>
        <v>-0.52421999027806121</v>
      </c>
      <c r="Q63" s="156">
        <f t="shared" ref="Q63:Q113" si="6">(K63-E63)/E63</f>
        <v>-0.52421999027806121</v>
      </c>
      <c r="S63" s="168"/>
      <c r="AC63" s="182"/>
      <c r="AD63" s="182"/>
      <c r="AE63" s="182"/>
      <c r="AF63" s="182"/>
      <c r="AI63" s="182"/>
      <c r="AJ63" s="182"/>
      <c r="AK63" s="182"/>
      <c r="AL63" s="182"/>
    </row>
    <row r="64" spans="1:38">
      <c r="A64" s="62">
        <v>2021</v>
      </c>
      <c r="B64">
        <f>SUM(B$3:B4)</f>
        <v>3139072207.6308727</v>
      </c>
      <c r="C64">
        <f>SUM(C$3:C4)</f>
        <v>3139072207.6308727</v>
      </c>
      <c r="D64">
        <f>SUM(D$3:D4)</f>
        <v>3139072207.6308727</v>
      </c>
      <c r="E64">
        <f>SUM(E$3:E4)</f>
        <v>3139072207.6308727</v>
      </c>
      <c r="G64" s="62">
        <v>2021</v>
      </c>
      <c r="H64">
        <f>SUM(H$3:H4)</f>
        <v>1559807388.1227355</v>
      </c>
      <c r="I64">
        <f>SUM(I$3:I4)</f>
        <v>1559807388.1227355</v>
      </c>
      <c r="J64">
        <f>SUM(J$3:J4)</f>
        <v>1559807388.1227355</v>
      </c>
      <c r="K64">
        <f>SUM(K$3:K4)</f>
        <v>1559807388.1227355</v>
      </c>
      <c r="M64">
        <v>2021</v>
      </c>
      <c r="N64" s="156">
        <f t="shared" ref="N64:N113" si="7">(H64-B64)/B64</f>
        <v>-0.50309923284626934</v>
      </c>
      <c r="O64" s="156">
        <f t="shared" si="4"/>
        <v>-0.50309923284626934</v>
      </c>
      <c r="P64" s="156">
        <f t="shared" si="5"/>
        <v>-0.50309923284626934</v>
      </c>
      <c r="Q64" s="156">
        <f t="shared" si="6"/>
        <v>-0.50309923284626934</v>
      </c>
      <c r="S64" s="168"/>
      <c r="AC64" s="182"/>
      <c r="AD64" s="182"/>
      <c r="AE64" s="182"/>
      <c r="AF64" s="182"/>
      <c r="AI64" s="182"/>
      <c r="AJ64" s="182"/>
      <c r="AK64" s="182"/>
      <c r="AL64" s="182"/>
    </row>
    <row r="65" spans="1:38">
      <c r="A65" s="62">
        <v>2022</v>
      </c>
      <c r="B65">
        <f>SUM(B$3:B5)</f>
        <v>4782859536.7871885</v>
      </c>
      <c r="C65">
        <f>SUM(C$3:C5)</f>
        <v>4782859536.7871885</v>
      </c>
      <c r="D65">
        <f>SUM(D$3:D5)</f>
        <v>4782859536.7871885</v>
      </c>
      <c r="E65">
        <f>SUM(E$3:E5)</f>
        <v>4782859536.7871885</v>
      </c>
      <c r="G65" s="62">
        <v>2022</v>
      </c>
      <c r="H65">
        <f>SUM(H$3:H5)</f>
        <v>3082287719.4369917</v>
      </c>
      <c r="I65">
        <f>SUM(I$3:I5)</f>
        <v>3082287719.4369917</v>
      </c>
      <c r="J65">
        <f>SUM(J$3:J5)</f>
        <v>3082287719.4369917</v>
      </c>
      <c r="K65">
        <f>SUM(K$3:K5)</f>
        <v>3082287719.4369917</v>
      </c>
      <c r="M65">
        <v>2022</v>
      </c>
      <c r="N65" s="156">
        <f t="shared" si="7"/>
        <v>-0.35555545887775108</v>
      </c>
      <c r="O65" s="156">
        <f t="shared" si="4"/>
        <v>-0.35555545887775108</v>
      </c>
      <c r="P65" s="156">
        <f t="shared" si="5"/>
        <v>-0.35555545887775108</v>
      </c>
      <c r="Q65" s="156">
        <f t="shared" si="6"/>
        <v>-0.35555545887775108</v>
      </c>
      <c r="S65" s="168"/>
      <c r="AC65" s="182"/>
      <c r="AD65" s="182"/>
      <c r="AE65" s="182"/>
      <c r="AF65" s="182"/>
      <c r="AI65" s="182"/>
      <c r="AJ65" s="182"/>
      <c r="AK65" s="182"/>
      <c r="AL65" s="182"/>
    </row>
    <row r="66" spans="1:38">
      <c r="A66" s="62">
        <v>2023</v>
      </c>
      <c r="B66">
        <f>SUM(B$3:B6)</f>
        <v>6458538966.4466324</v>
      </c>
      <c r="C66">
        <f>SUM(C$3:C6)</f>
        <v>6458538966.4466324</v>
      </c>
      <c r="D66">
        <f>SUM(D$3:D6)</f>
        <v>6458538966.4466324</v>
      </c>
      <c r="E66">
        <f>SUM(E$3:E6)</f>
        <v>6458538966.4466324</v>
      </c>
      <c r="G66" s="62">
        <v>2023</v>
      </c>
      <c r="H66">
        <f>SUM(H$3:H6)</f>
        <v>4630453842.4101191</v>
      </c>
      <c r="I66">
        <f>SUM(I$3:I6)</f>
        <v>4630453842.4101191</v>
      </c>
      <c r="J66">
        <f>SUM(J$3:J6)</f>
        <v>4630453842.4101191</v>
      </c>
      <c r="K66">
        <f>SUM(K$3:K6)</f>
        <v>4630453842.4101191</v>
      </c>
      <c r="M66">
        <v>2023</v>
      </c>
      <c r="N66" s="156">
        <f t="shared" si="7"/>
        <v>-0.28304932950529083</v>
      </c>
      <c r="O66" s="156">
        <f t="shared" si="4"/>
        <v>-0.28304932950529083</v>
      </c>
      <c r="P66" s="156">
        <f t="shared" si="5"/>
        <v>-0.28304932950529083</v>
      </c>
      <c r="Q66" s="156">
        <f t="shared" si="6"/>
        <v>-0.28304932950529083</v>
      </c>
      <c r="S66" s="168"/>
      <c r="AC66" s="182"/>
      <c r="AD66" s="182"/>
      <c r="AE66" s="182"/>
      <c r="AF66" s="182"/>
      <c r="AI66" s="182"/>
      <c r="AJ66" s="182"/>
      <c r="AK66" s="182"/>
      <c r="AL66" s="182"/>
    </row>
    <row r="67" spans="1:38">
      <c r="A67" s="62">
        <v>2024</v>
      </c>
      <c r="B67">
        <f>SUM(B$3:B7)</f>
        <v>8166731523.549448</v>
      </c>
      <c r="C67">
        <f>SUM(C$3:C7)</f>
        <v>8166731523.549448</v>
      </c>
      <c r="D67">
        <f>SUM(D$3:D7)</f>
        <v>8166731523.549448</v>
      </c>
      <c r="E67">
        <f>SUM(E$3:E7)</f>
        <v>8166731523.549448</v>
      </c>
      <c r="G67" s="62">
        <v>2024</v>
      </c>
      <c r="H67">
        <f>SUM(H$3:H7)</f>
        <v>6204760730.7415762</v>
      </c>
      <c r="I67">
        <f>SUM(I$3:I7)</f>
        <v>6204760730.7415762</v>
      </c>
      <c r="J67">
        <f>SUM(J$3:J7)</f>
        <v>6204760730.7415762</v>
      </c>
      <c r="K67">
        <f>SUM(K$3:K7)</f>
        <v>6204760730.7415762</v>
      </c>
      <c r="M67">
        <v>2024</v>
      </c>
      <c r="N67" s="156">
        <f t="shared" si="7"/>
        <v>-0.24023941366878124</v>
      </c>
      <c r="O67" s="156">
        <f t="shared" si="4"/>
        <v>-0.24023941366878124</v>
      </c>
      <c r="P67" s="156">
        <f t="shared" si="5"/>
        <v>-0.24023941366878124</v>
      </c>
      <c r="Q67" s="156">
        <f t="shared" si="6"/>
        <v>-0.24023941366878124</v>
      </c>
      <c r="S67" s="168"/>
      <c r="AC67" s="182"/>
      <c r="AD67" s="182"/>
      <c r="AE67" s="182"/>
      <c r="AF67" s="182"/>
      <c r="AI67" s="182"/>
      <c r="AJ67" s="182"/>
      <c r="AK67" s="182"/>
      <c r="AL67" s="182"/>
    </row>
    <row r="68" spans="1:38">
      <c r="A68" s="62">
        <v>2025</v>
      </c>
      <c r="B68">
        <f>SUM(B$3:B8)</f>
        <v>9908070367.4364471</v>
      </c>
      <c r="C68">
        <f>SUM(C$3:C8)</f>
        <v>9908070367.4364471</v>
      </c>
      <c r="D68">
        <f>SUM(D$3:D8)</f>
        <v>9908070367.4364471</v>
      </c>
      <c r="E68">
        <f>SUM(E$3:E8)</f>
        <v>9908070367.4364471</v>
      </c>
      <c r="G68" s="62">
        <v>2025</v>
      </c>
      <c r="H68">
        <f>SUM(H$3:H8)</f>
        <v>7805671704.0359631</v>
      </c>
      <c r="I68">
        <f>SUM(I$3:I8)</f>
        <v>7805671704.0359631</v>
      </c>
      <c r="J68">
        <f>SUM(J$3:J8)</f>
        <v>7805671704.0359631</v>
      </c>
      <c r="K68">
        <f>SUM(K$3:K8)</f>
        <v>7805671704.0359631</v>
      </c>
      <c r="M68">
        <v>2025</v>
      </c>
      <c r="N68" s="156">
        <f t="shared" si="7"/>
        <v>-0.21219052604936695</v>
      </c>
      <c r="O68" s="156">
        <f t="shared" si="4"/>
        <v>-0.21219052604936695</v>
      </c>
      <c r="P68" s="156">
        <f t="shared" si="5"/>
        <v>-0.21219052604936695</v>
      </c>
      <c r="Q68" s="156">
        <f t="shared" si="6"/>
        <v>-0.21219052604936695</v>
      </c>
      <c r="S68" s="168"/>
      <c r="AC68" s="182"/>
      <c r="AD68" s="182"/>
      <c r="AE68" s="182"/>
      <c r="AF68" s="182"/>
      <c r="AI68" s="182"/>
      <c r="AJ68" s="182"/>
      <c r="AK68" s="182"/>
      <c r="AL68" s="182"/>
    </row>
    <row r="69" spans="1:38">
      <c r="A69" s="62">
        <v>2026</v>
      </c>
      <c r="B69">
        <f>SUM(B$3:B9)</f>
        <v>11683201027.547417</v>
      </c>
      <c r="C69">
        <f>SUM(C$3:C9)</f>
        <v>11683201027.547417</v>
      </c>
      <c r="D69">
        <f>SUM(D$3:D9)</f>
        <v>11683201027.547417</v>
      </c>
      <c r="E69">
        <f>SUM(E$3:E9)</f>
        <v>11683201027.547417</v>
      </c>
      <c r="G69" s="62">
        <v>2026</v>
      </c>
      <c r="H69">
        <f>SUM(H$3:H9)</f>
        <v>9011877536.0354939</v>
      </c>
      <c r="I69">
        <f>SUM(I$3:I9)</f>
        <v>9011877536.0354939</v>
      </c>
      <c r="J69">
        <f>SUM(J$3:J9)</f>
        <v>9011877536.0354939</v>
      </c>
      <c r="K69">
        <f>SUM(K$3:K9)</f>
        <v>9011877536.0354939</v>
      </c>
      <c r="M69">
        <v>2026</v>
      </c>
      <c r="N69" s="156">
        <f t="shared" si="7"/>
        <v>-0.22864654003755489</v>
      </c>
      <c r="O69" s="156">
        <f t="shared" si="4"/>
        <v>-0.22864654003755489</v>
      </c>
      <c r="P69" s="156">
        <f t="shared" si="5"/>
        <v>-0.22864654003755489</v>
      </c>
      <c r="Q69" s="156">
        <f t="shared" si="6"/>
        <v>-0.22864654003755489</v>
      </c>
      <c r="S69" s="168"/>
      <c r="AC69" s="182"/>
      <c r="AD69" s="182"/>
      <c r="AE69" s="182"/>
      <c r="AF69" s="182"/>
      <c r="AI69" s="182"/>
      <c r="AJ69" s="182"/>
      <c r="AK69" s="182"/>
      <c r="AL69" s="182"/>
    </row>
    <row r="70" spans="1:38">
      <c r="A70" s="62">
        <v>2027</v>
      </c>
      <c r="B70">
        <f>SUM(B$3:B10)</f>
        <v>13492781645.788252</v>
      </c>
      <c r="C70">
        <f>SUM(C$3:C10)</f>
        <v>13492781645.788252</v>
      </c>
      <c r="D70">
        <f>SUM(D$3:D10)</f>
        <v>13492781645.788252</v>
      </c>
      <c r="E70">
        <f>SUM(E$3:E10)</f>
        <v>13492781645.788252</v>
      </c>
      <c r="G70" s="62">
        <v>2027</v>
      </c>
      <c r="H70">
        <f>SUM(H$3:H10)</f>
        <v>10240501417.386261</v>
      </c>
      <c r="I70">
        <f>SUM(I$3:I10)</f>
        <v>10240501417.386261</v>
      </c>
      <c r="J70">
        <f>SUM(J$3:J10)</f>
        <v>10240501417.386261</v>
      </c>
      <c r="K70">
        <f>SUM(K$3:K10)</f>
        <v>10240501417.386261</v>
      </c>
      <c r="M70">
        <v>2027</v>
      </c>
      <c r="N70" s="156">
        <f t="shared" si="7"/>
        <v>-0.24103852813902049</v>
      </c>
      <c r="O70" s="156">
        <f t="shared" si="4"/>
        <v>-0.24103852813902049</v>
      </c>
      <c r="P70" s="156">
        <f t="shared" si="5"/>
        <v>-0.24103852813902049</v>
      </c>
      <c r="Q70" s="156">
        <f t="shared" si="6"/>
        <v>-0.24103852813902049</v>
      </c>
      <c r="S70" s="168"/>
      <c r="AC70" s="182"/>
      <c r="AD70" s="182"/>
      <c r="AE70" s="182"/>
      <c r="AF70" s="182"/>
      <c r="AI70" s="182"/>
      <c r="AJ70" s="182"/>
      <c r="AK70" s="182"/>
      <c r="AL70" s="182"/>
    </row>
    <row r="71" spans="1:38">
      <c r="A71" s="62">
        <v>2028</v>
      </c>
      <c r="B71">
        <f>SUM(B$3:B11)</f>
        <v>15337483223.65873</v>
      </c>
      <c r="C71">
        <f>SUM(C$3:C11)</f>
        <v>15337483223.65873</v>
      </c>
      <c r="D71">
        <f>SUM(D$3:D11)</f>
        <v>15337483223.65873</v>
      </c>
      <c r="E71">
        <f>SUM(E$3:E11)</f>
        <v>15337483223.65873</v>
      </c>
      <c r="G71" s="62">
        <v>2028</v>
      </c>
      <c r="H71">
        <f>SUM(H$3:H11)</f>
        <v>11491965810.616182</v>
      </c>
      <c r="I71">
        <f>SUM(I$3:I11)</f>
        <v>11491965810.616182</v>
      </c>
      <c r="J71">
        <f>SUM(J$3:J11)</f>
        <v>11491965810.616182</v>
      </c>
      <c r="K71">
        <f>SUM(K$3:K11)</f>
        <v>11491965810.616182</v>
      </c>
      <c r="M71">
        <v>2028</v>
      </c>
      <c r="N71" s="156">
        <f t="shared" si="7"/>
        <v>-0.25072675594589539</v>
      </c>
      <c r="O71" s="156">
        <f t="shared" si="4"/>
        <v>-0.25072675594589539</v>
      </c>
      <c r="P71" s="156">
        <f t="shared" si="5"/>
        <v>-0.25072675594589539</v>
      </c>
      <c r="Q71" s="156">
        <f t="shared" si="6"/>
        <v>-0.25072675594589539</v>
      </c>
      <c r="S71" s="168"/>
      <c r="AC71" s="182"/>
      <c r="AD71" s="182"/>
      <c r="AE71" s="182"/>
      <c r="AF71" s="182"/>
      <c r="AI71" s="182"/>
      <c r="AJ71" s="182"/>
      <c r="AK71" s="182"/>
      <c r="AL71" s="182"/>
    </row>
    <row r="72" spans="1:38">
      <c r="A72" s="62">
        <v>2029</v>
      </c>
      <c r="B72">
        <f>SUM(B$3:B12)</f>
        <v>17217989874.234631</v>
      </c>
      <c r="C72">
        <f>SUM(C$3:C12)</f>
        <v>17217989874.234631</v>
      </c>
      <c r="D72">
        <f>SUM(D$3:D12)</f>
        <v>17217989874.234631</v>
      </c>
      <c r="E72">
        <f>SUM(E$3:E12)</f>
        <v>17217989874.234631</v>
      </c>
      <c r="G72" s="62">
        <v>2029</v>
      </c>
      <c r="H72">
        <f>SUM(H$3:H12)</f>
        <v>12766701230.736513</v>
      </c>
      <c r="I72">
        <f>SUM(I$3:I12)</f>
        <v>12766701230.736513</v>
      </c>
      <c r="J72">
        <f>SUM(J$3:J12)</f>
        <v>12766701230.736513</v>
      </c>
      <c r="K72">
        <f>SUM(K$3:K12)</f>
        <v>12766701230.736513</v>
      </c>
      <c r="M72">
        <v>2029</v>
      </c>
      <c r="N72" s="156">
        <f t="shared" si="7"/>
        <v>-0.25852545366861446</v>
      </c>
      <c r="O72" s="156">
        <f t="shared" si="4"/>
        <v>-0.25852545366861446</v>
      </c>
      <c r="P72" s="156">
        <f t="shared" si="5"/>
        <v>-0.25852545366861446</v>
      </c>
      <c r="Q72" s="156">
        <f t="shared" si="6"/>
        <v>-0.25852545366861446</v>
      </c>
      <c r="S72" s="168"/>
      <c r="AC72" s="182"/>
      <c r="AD72" s="182"/>
      <c r="AE72" s="182"/>
      <c r="AF72" s="182"/>
      <c r="AI72" s="182"/>
      <c r="AJ72" s="182"/>
      <c r="AK72" s="182"/>
      <c r="AL72" s="182"/>
    </row>
    <row r="73" spans="1:38">
      <c r="A73" s="62">
        <v>2030</v>
      </c>
      <c r="B73">
        <f>SUM(B$3:B13)</f>
        <v>19175821636.681717</v>
      </c>
      <c r="C73">
        <f>SUM(C$3:C13)</f>
        <v>19181279638.870819</v>
      </c>
      <c r="D73">
        <f>SUM(D$3:D13)</f>
        <v>19193721334.795017</v>
      </c>
      <c r="E73">
        <f>SUM(E$3:E13)</f>
        <v>19201537223.918835</v>
      </c>
      <c r="G73" s="62">
        <v>2030</v>
      </c>
      <c r="H73">
        <f>SUM(H$3:H13)</f>
        <v>14090252225.757915</v>
      </c>
      <c r="I73">
        <f>SUM(I$3:I13)</f>
        <v>14093608890.777889</v>
      </c>
      <c r="J73">
        <f>SUM(J$3:J13)</f>
        <v>14101260519.350203</v>
      </c>
      <c r="K73">
        <f>SUM(K$3:K13)</f>
        <v>14106067282.102016</v>
      </c>
      <c r="M73">
        <v>2030</v>
      </c>
      <c r="N73" s="156">
        <f t="shared" si="7"/>
        <v>-0.26520737975553232</v>
      </c>
      <c r="O73" s="156">
        <f t="shared" si="4"/>
        <v>-0.26524146688226041</v>
      </c>
      <c r="P73" s="156">
        <f t="shared" si="5"/>
        <v>-0.26531909714730684</v>
      </c>
      <c r="Q73" s="156">
        <f t="shared" si="6"/>
        <v>-0.26536781312849939</v>
      </c>
      <c r="S73" s="168"/>
      <c r="AC73" s="182"/>
      <c r="AD73" s="182"/>
      <c r="AE73" s="182"/>
      <c r="AF73" s="182"/>
      <c r="AI73" s="182"/>
      <c r="AJ73" s="182"/>
      <c r="AK73" s="182"/>
      <c r="AL73" s="182"/>
    </row>
    <row r="74" spans="1:38">
      <c r="A74" s="62">
        <v>2031</v>
      </c>
      <c r="B74">
        <f>SUM(B$3:B14)</f>
        <v>21217857013.425606</v>
      </c>
      <c r="C74">
        <f>SUM(C$3:C14)</f>
        <v>21235742925.896912</v>
      </c>
      <c r="D74">
        <f>SUM(D$3:D14)</f>
        <v>21277120425.820702</v>
      </c>
      <c r="E74">
        <f>SUM(E$3:E14)</f>
        <v>21303544641.694843</v>
      </c>
      <c r="G74" s="62">
        <v>2031</v>
      </c>
      <c r="H74">
        <f>SUM(H$3:H14)</f>
        <v>15466833582.037533</v>
      </c>
      <c r="I74">
        <f>SUM(I$3:I14)</f>
        <v>15477829825.412939</v>
      </c>
      <c r="J74">
        <f>SUM(J$3:J14)</f>
        <v>15503268623.099997</v>
      </c>
      <c r="K74">
        <f>SUM(K$3:K14)</f>
        <v>15519514136.77973</v>
      </c>
      <c r="M74">
        <v>2031</v>
      </c>
      <c r="N74" s="156">
        <f t="shared" si="7"/>
        <v>-0.27104638455000951</v>
      </c>
      <c r="O74" s="156">
        <f t="shared" si="4"/>
        <v>-0.27114253174831093</v>
      </c>
      <c r="P74" s="156">
        <f t="shared" si="5"/>
        <v>-0.27136434287949451</v>
      </c>
      <c r="Q74" s="156">
        <f t="shared" si="6"/>
        <v>-0.27150554530698767</v>
      </c>
      <c r="S74" s="168"/>
      <c r="AC74" s="182"/>
      <c r="AD74" s="182"/>
      <c r="AE74" s="182"/>
      <c r="AF74" s="182"/>
      <c r="AI74" s="182"/>
      <c r="AJ74" s="182"/>
      <c r="AK74" s="182"/>
      <c r="AL74" s="182"/>
    </row>
    <row r="75" spans="1:38">
      <c r="A75" s="62">
        <v>2032</v>
      </c>
      <c r="B75">
        <f>SUM(B$3:B15)</f>
        <v>23351813142.721378</v>
      </c>
      <c r="C75">
        <f>SUM(C$3:C15)</f>
        <v>23390923187.039536</v>
      </c>
      <c r="D75">
        <f>SUM(D$3:D15)</f>
        <v>23482776516.041336</v>
      </c>
      <c r="E75">
        <f>SUM(E$3:E15)</f>
        <v>23542429104.469864</v>
      </c>
      <c r="G75" s="62">
        <v>2032</v>
      </c>
      <c r="H75">
        <f>SUM(H$3:H15)</f>
        <v>16901170248.920042</v>
      </c>
      <c r="I75">
        <f>SUM(I$3:I15)</f>
        <v>16925207140.469526</v>
      </c>
      <c r="J75">
        <f>SUM(J$3:J15)</f>
        <v>16981659575.51292</v>
      </c>
      <c r="K75">
        <f>SUM(K$3:K15)</f>
        <v>17018321449.164675</v>
      </c>
      <c r="M75">
        <v>2032</v>
      </c>
      <c r="N75" s="156">
        <f t="shared" si="7"/>
        <v>-0.27623734629839497</v>
      </c>
      <c r="O75" s="156">
        <f t="shared" si="4"/>
        <v>-0.27641987427638337</v>
      </c>
      <c r="P75" s="156">
        <f t="shared" si="5"/>
        <v>-0.27684617856357119</v>
      </c>
      <c r="Q75" s="156">
        <f t="shared" si="6"/>
        <v>-0.27712126163168499</v>
      </c>
      <c r="S75" s="168"/>
      <c r="AC75" s="182"/>
      <c r="AD75" s="182"/>
      <c r="AE75" s="182"/>
      <c r="AF75" s="182"/>
      <c r="AI75" s="182"/>
      <c r="AJ75" s="182"/>
      <c r="AK75" s="182"/>
      <c r="AL75" s="182"/>
    </row>
    <row r="76" spans="1:38">
      <c r="A76" s="62">
        <v>2033</v>
      </c>
      <c r="B76">
        <f>SUM(B$3:B16)</f>
        <v>25586354502.6441</v>
      </c>
      <c r="C76">
        <f>SUM(C$3:C16)</f>
        <v>25657683794.67387</v>
      </c>
      <c r="D76">
        <f>SUM(D$3:D16)</f>
        <v>25827809678.916809</v>
      </c>
      <c r="E76">
        <f>SUM(E$3:E16)</f>
        <v>25940205876.712002</v>
      </c>
      <c r="G76" s="62">
        <v>2033</v>
      </c>
      <c r="H76">
        <f>SUM(H$3:H16)</f>
        <v>18398563211.524529</v>
      </c>
      <c r="I76">
        <f>SUM(I$3:I16)</f>
        <v>18442387268.183678</v>
      </c>
      <c r="J76">
        <f>SUM(J$3:J16)</f>
        <v>18546910098.537804</v>
      </c>
      <c r="K76">
        <f>SUM(K$3:K16)</f>
        <v>18615963991.902718</v>
      </c>
      <c r="M76">
        <v>2033</v>
      </c>
      <c r="N76" s="156">
        <f t="shared" si="7"/>
        <v>-0.28092283683385938</v>
      </c>
      <c r="O76" s="156">
        <f t="shared" si="4"/>
        <v>-0.2812138688835184</v>
      </c>
      <c r="P76" s="156">
        <f t="shared" si="5"/>
        <v>-0.28190154995304884</v>
      </c>
      <c r="Q76" s="156">
        <f t="shared" si="6"/>
        <v>-0.28235095433011476</v>
      </c>
      <c r="S76" s="168"/>
      <c r="AC76" s="182"/>
      <c r="AD76" s="182"/>
      <c r="AE76" s="182"/>
      <c r="AF76" s="182"/>
      <c r="AI76" s="182"/>
      <c r="AJ76" s="182"/>
      <c r="AK76" s="182"/>
      <c r="AL76" s="182"/>
    </row>
    <row r="77" spans="1:38">
      <c r="A77" s="62">
        <v>2034</v>
      </c>
      <c r="B77">
        <f>SUM(B$3:B17)</f>
        <v>27931215839.961754</v>
      </c>
      <c r="C77">
        <f>SUM(C$3:C17)</f>
        <v>28048399244.347946</v>
      </c>
      <c r="D77">
        <f>SUM(D$3:D17)</f>
        <v>28332323879.702061</v>
      </c>
      <c r="E77">
        <f>SUM(E$3:E17)</f>
        <v>28523209917.96521</v>
      </c>
      <c r="G77" s="62">
        <v>2034</v>
      </c>
      <c r="H77">
        <f>SUM(H$3:H17)</f>
        <v>19964963954.004108</v>
      </c>
      <c r="I77">
        <f>SUM(I$3:I17)</f>
        <v>20036935935.450756</v>
      </c>
      <c r="J77">
        <f>SUM(J$3:J17)</f>
        <v>20211315067.073792</v>
      </c>
      <c r="K77">
        <f>SUM(K$3:K17)</f>
        <v>20328550595.902538</v>
      </c>
      <c r="M77">
        <v>2034</v>
      </c>
      <c r="N77" s="156">
        <f t="shared" si="7"/>
        <v>-0.28520963539869137</v>
      </c>
      <c r="O77" s="156">
        <f t="shared" si="4"/>
        <v>-0.28562996551439868</v>
      </c>
      <c r="P77" s="156">
        <f t="shared" si="5"/>
        <v>-0.28663405257929969</v>
      </c>
      <c r="Q77" s="156">
        <f t="shared" si="6"/>
        <v>-0.28729793545786386</v>
      </c>
      <c r="S77" s="168"/>
      <c r="AC77" s="182"/>
      <c r="AD77" s="182"/>
      <c r="AE77" s="182"/>
      <c r="AF77" s="182"/>
      <c r="AI77" s="182"/>
      <c r="AJ77" s="182"/>
      <c r="AK77" s="182"/>
      <c r="AL77" s="182"/>
    </row>
    <row r="78" spans="1:38">
      <c r="A78" s="62">
        <v>2035</v>
      </c>
      <c r="B78">
        <f>SUM(B$3:B18)</f>
        <v>30397341187.994259</v>
      </c>
      <c r="C78">
        <f>SUM(C$3:C18)</f>
        <v>30577174231.819801</v>
      </c>
      <c r="D78">
        <f>SUM(D$3:D18)</f>
        <v>31019941602.951847</v>
      </c>
      <c r="E78">
        <f>SUM(E$3:E18)</f>
        <v>31322962289.82415</v>
      </c>
      <c r="G78" s="62">
        <v>2035</v>
      </c>
      <c r="H78">
        <f>SUM(H$3:H18)</f>
        <v>21607058635.334953</v>
      </c>
      <c r="I78">
        <f>SUM(I$3:I18)</f>
        <v>21717470985.291534</v>
      </c>
      <c r="J78">
        <f>SUM(J$3:J18)</f>
        <v>21989312342.604469</v>
      </c>
      <c r="K78">
        <f>SUM(K$3:K18)</f>
        <v>22175351096.062149</v>
      </c>
      <c r="M78">
        <v>2035</v>
      </c>
      <c r="N78" s="156">
        <f t="shared" si="7"/>
        <v>-0.28917932322749063</v>
      </c>
      <c r="O78" s="156">
        <f t="shared" si="4"/>
        <v>-0.28974892118410711</v>
      </c>
      <c r="P78" s="156">
        <f t="shared" si="5"/>
        <v>-0.29112334819766478</v>
      </c>
      <c r="Q78" s="156">
        <f t="shared" si="6"/>
        <v>-0.29204170120058454</v>
      </c>
      <c r="S78" s="168"/>
      <c r="AC78" s="182"/>
      <c r="AD78" s="182"/>
      <c r="AE78" s="182"/>
      <c r="AF78" s="182"/>
      <c r="AI78" s="182"/>
      <c r="AJ78" s="182"/>
      <c r="AK78" s="182"/>
      <c r="AL78" s="182"/>
    </row>
    <row r="79" spans="1:38">
      <c r="A79" s="62">
        <v>2036</v>
      </c>
      <c r="B79">
        <f>SUM(B$3:B19)</f>
        <v>32997041081.896149</v>
      </c>
      <c r="C79">
        <f>SUM(C$3:C19)</f>
        <v>33260094671.775124</v>
      </c>
      <c r="D79">
        <f>SUM(D$3:D19)</f>
        <v>33918434561.390182</v>
      </c>
      <c r="E79">
        <f>SUM(E$3:E19)</f>
        <v>34377210713.737961</v>
      </c>
      <c r="G79" s="62">
        <v>2036</v>
      </c>
      <c r="H79">
        <f>SUM(H$3:H19)</f>
        <v>23332363246.301579</v>
      </c>
      <c r="I79">
        <f>SUM(I$3:I19)</f>
        <v>23493814503.150993</v>
      </c>
      <c r="J79">
        <f>SUM(J$3:J19)</f>
        <v>23897865828.089527</v>
      </c>
      <c r="K79">
        <f>SUM(K$3:K19)</f>
        <v>24179428933.134003</v>
      </c>
      <c r="M79">
        <v>2036</v>
      </c>
      <c r="N79" s="156">
        <f t="shared" si="7"/>
        <v>-0.29289528753828487</v>
      </c>
      <c r="O79" s="156">
        <f t="shared" si="4"/>
        <v>-0.293633564937261</v>
      </c>
      <c r="P79" s="156">
        <f t="shared" si="5"/>
        <v>-0.29543134472093846</v>
      </c>
      <c r="Q79" s="156">
        <f t="shared" si="6"/>
        <v>-0.29664366505827883</v>
      </c>
      <c r="S79" s="168"/>
      <c r="AC79" s="182"/>
      <c r="AD79" s="182"/>
      <c r="AE79" s="182"/>
      <c r="AF79" s="182"/>
      <c r="AI79" s="182"/>
      <c r="AJ79" s="182"/>
      <c r="AK79" s="182"/>
      <c r="AL79" s="182"/>
    </row>
    <row r="80" spans="1:38">
      <c r="A80" s="62">
        <v>2037</v>
      </c>
      <c r="B80">
        <f>SUM(B$3:B20)</f>
        <v>35744170356.160904</v>
      </c>
      <c r="C80">
        <f>SUM(C$3:C20)</f>
        <v>36115515318.900864</v>
      </c>
      <c r="D80">
        <f>SUM(D$3:D20)</f>
        <v>37060467759.245155</v>
      </c>
      <c r="E80">
        <f>SUM(E$3:E20)</f>
        <v>37731179291.879501</v>
      </c>
      <c r="G80" s="62">
        <v>2037</v>
      </c>
      <c r="H80">
        <f>SUM(H$3:H20)</f>
        <v>25149331182.114841</v>
      </c>
      <c r="I80">
        <f>SUM(I$3:I20)</f>
        <v>25377167056.363522</v>
      </c>
      <c r="J80">
        <f>SUM(J$3:J20)</f>
        <v>25956917183.702618</v>
      </c>
      <c r="K80">
        <f>SUM(K$3:K20)</f>
        <v>26368400602.452538</v>
      </c>
      <c r="M80">
        <v>2037</v>
      </c>
      <c r="N80" s="156">
        <f t="shared" si="7"/>
        <v>-0.29640747200109302</v>
      </c>
      <c r="O80" s="156">
        <f t="shared" si="4"/>
        <v>-0.29733338061820441</v>
      </c>
      <c r="P80" s="156">
        <f t="shared" si="5"/>
        <v>-0.29960632573971308</v>
      </c>
      <c r="Q80" s="156">
        <f t="shared" si="6"/>
        <v>-0.30115090232211372</v>
      </c>
      <c r="S80" s="168"/>
      <c r="AC80" s="182"/>
      <c r="AD80" s="182"/>
      <c r="AE80" s="182"/>
      <c r="AF80" s="182"/>
      <c r="AI80" s="182"/>
      <c r="AJ80" s="182"/>
      <c r="AK80" s="182"/>
      <c r="AL80" s="182"/>
    </row>
    <row r="81" spans="1:38">
      <c r="A81" s="62">
        <v>2038</v>
      </c>
      <c r="B81">
        <f>SUM(B$3:B21)</f>
        <v>38654329221.730087</v>
      </c>
      <c r="C81">
        <f>SUM(C$3:C21)</f>
        <v>39164389332.108322</v>
      </c>
      <c r="D81">
        <f>SUM(D$3:D21)</f>
        <v>40484477288.546051</v>
      </c>
      <c r="E81">
        <f>SUM(E$3:E21)</f>
        <v>41439069442.511307</v>
      </c>
      <c r="G81" s="62">
        <v>2038</v>
      </c>
      <c r="H81">
        <f>SUM(H$3:H21)</f>
        <v>27067474852.532482</v>
      </c>
      <c r="I81">
        <f>SUM(I$3:I21)</f>
        <v>27380307263.743332</v>
      </c>
      <c r="J81">
        <f>SUM(J$3:J21)</f>
        <v>28189918515.136482</v>
      </c>
      <c r="K81">
        <f>SUM(K$3:K21)</f>
        <v>28775347390.706421</v>
      </c>
      <c r="M81">
        <v>2038</v>
      </c>
      <c r="N81" s="156">
        <f t="shared" si="7"/>
        <v>-0.29975567038643341</v>
      </c>
      <c r="O81" s="156">
        <f t="shared" si="4"/>
        <v>-0.30088767549616796</v>
      </c>
      <c r="P81" s="156">
        <f t="shared" si="5"/>
        <v>-0.30368574813952137</v>
      </c>
      <c r="Q81" s="156">
        <f t="shared" si="6"/>
        <v>-0.30559861073553668</v>
      </c>
      <c r="S81" s="168"/>
      <c r="AC81" s="182"/>
      <c r="AD81" s="182"/>
      <c r="AE81" s="182"/>
      <c r="AF81" s="182"/>
      <c r="AI81" s="182"/>
      <c r="AJ81" s="182"/>
      <c r="AK81" s="182"/>
      <c r="AL81" s="182"/>
    </row>
    <row r="82" spans="1:38">
      <c r="A82" s="62">
        <v>2039</v>
      </c>
      <c r="B82">
        <f>SUM(B$3:B22)</f>
        <v>41745090673.648232</v>
      </c>
      <c r="C82">
        <f>SUM(C$3:C22)</f>
        <v>42430645902.06588</v>
      </c>
      <c r="D82">
        <f>SUM(D$3:D22)</f>
        <v>44235705900.573166</v>
      </c>
      <c r="E82">
        <f>SUM(E$3:E22)</f>
        <v>45565862555.704102</v>
      </c>
      <c r="G82" s="62">
        <v>2039</v>
      </c>
      <c r="H82">
        <f>SUM(H$3:H22)</f>
        <v>29097503163.280357</v>
      </c>
      <c r="I82">
        <f>SUM(I$3:I22)</f>
        <v>29517820380.348465</v>
      </c>
      <c r="J82">
        <f>SUM(J$3:J22)</f>
        <v>30624460554.086548</v>
      </c>
      <c r="K82">
        <f>SUM(K$3:K22)</f>
        <v>31439909945.016945</v>
      </c>
      <c r="M82">
        <v>2039</v>
      </c>
      <c r="N82" s="156">
        <f t="shared" si="7"/>
        <v>-0.30297185384607916</v>
      </c>
      <c r="O82" s="156">
        <f t="shared" si="4"/>
        <v>-0.30432780946869137</v>
      </c>
      <c r="P82" s="156">
        <f t="shared" si="5"/>
        <v>-0.30769816078170137</v>
      </c>
      <c r="Q82" s="156">
        <f t="shared" si="6"/>
        <v>-0.31001174603944415</v>
      </c>
      <c r="S82" s="168"/>
      <c r="AC82" s="182"/>
      <c r="AD82" s="182"/>
      <c r="AE82" s="182"/>
      <c r="AF82" s="182"/>
      <c r="AI82" s="182"/>
      <c r="AJ82" s="182"/>
      <c r="AK82" s="182"/>
      <c r="AL82" s="182"/>
    </row>
    <row r="83" spans="1:38">
      <c r="A83" s="62">
        <v>2040</v>
      </c>
      <c r="B83">
        <f>SUM(B$3:B23)</f>
        <v>45120778677.727341</v>
      </c>
      <c r="C83">
        <f>SUM(C$3:C23)</f>
        <v>46104279280.498138</v>
      </c>
      <c r="D83">
        <f>SUM(D$3:D23)</f>
        <v>48682900012.38102</v>
      </c>
      <c r="E83">
        <f>SUM(E$3:E23)</f>
        <v>50770262691.40226</v>
      </c>
      <c r="G83" s="62">
        <v>2040</v>
      </c>
      <c r="H83">
        <f>SUM(H$3:H23)</f>
        <v>31305594018.164253</v>
      </c>
      <c r="I83">
        <f>SUM(I$3:I23)</f>
        <v>31908311019.6786</v>
      </c>
      <c r="J83">
        <f>SUM(J$3:J23)</f>
        <v>33488518911.425774</v>
      </c>
      <c r="K83">
        <f>SUM(K$3:K23)</f>
        <v>34767523797.516434</v>
      </c>
      <c r="M83">
        <v>2040</v>
      </c>
      <c r="N83" s="156">
        <f t="shared" si="7"/>
        <v>-0.30618231919793049</v>
      </c>
      <c r="O83" s="156">
        <f t="shared" si="4"/>
        <v>-0.3079099919218205</v>
      </c>
      <c r="P83" s="156">
        <f t="shared" si="5"/>
        <v>-0.31210920255553831</v>
      </c>
      <c r="Q83" s="156">
        <f t="shared" si="6"/>
        <v>-0.3151990564074002</v>
      </c>
      <c r="S83" s="168"/>
      <c r="AC83" s="182"/>
      <c r="AD83" s="182"/>
      <c r="AE83" s="182"/>
      <c r="AF83" s="182"/>
      <c r="AI83" s="182"/>
      <c r="AJ83" s="182"/>
      <c r="AK83" s="182"/>
      <c r="AL83" s="182"/>
    </row>
    <row r="84" spans="1:38">
      <c r="A84" s="62">
        <v>2041</v>
      </c>
      <c r="B84">
        <f>SUM(B$3:B24)</f>
        <v>48859588751.292648</v>
      </c>
      <c r="C84">
        <f>SUM(C$3:C24)</f>
        <v>50312903983.441109</v>
      </c>
      <c r="D84">
        <f>SUM(D$3:D24)</f>
        <v>54087877016.006714</v>
      </c>
      <c r="E84">
        <f>SUM(E$3:E24)</f>
        <v>57564409144.391235</v>
      </c>
      <c r="G84" s="62">
        <v>2041</v>
      </c>
      <c r="H84">
        <f>SUM(H$3:H24)</f>
        <v>33737150475.636887</v>
      </c>
      <c r="I84">
        <f>SUM(I$3:I24)</f>
        <v>34627356180.930908</v>
      </c>
      <c r="J84">
        <f>SUM(J$3:J24)</f>
        <v>36939635299.669685</v>
      </c>
      <c r="K84">
        <f>SUM(K$3:K24)</f>
        <v>39068699973.929993</v>
      </c>
      <c r="M84">
        <v>2041</v>
      </c>
      <c r="N84" s="156">
        <f t="shared" si="7"/>
        <v>-0.30950809579328842</v>
      </c>
      <c r="O84" s="156">
        <f t="shared" si="4"/>
        <v>-0.31175993752363407</v>
      </c>
      <c r="P84" s="156">
        <f t="shared" si="5"/>
        <v>-0.31704408940403028</v>
      </c>
      <c r="Q84" s="156">
        <f t="shared" si="6"/>
        <v>-0.32130459506789472</v>
      </c>
      <c r="S84" s="168"/>
      <c r="AC84" s="182"/>
      <c r="AD84" s="182"/>
      <c r="AE84" s="182"/>
      <c r="AF84" s="182"/>
      <c r="AI84" s="182"/>
      <c r="AJ84" s="182"/>
      <c r="AK84" s="182"/>
      <c r="AL84" s="182"/>
    </row>
    <row r="85" spans="1:38">
      <c r="A85" s="62">
        <v>2042</v>
      </c>
      <c r="B85">
        <f>SUM(B$3:B25)</f>
        <v>53032353122.279984</v>
      </c>
      <c r="C85">
        <f>SUM(C$3:C25)</f>
        <v>55193694290.551765</v>
      </c>
      <c r="D85">
        <f>SUM(D$3:D25)</f>
        <v>60778311426.002365</v>
      </c>
      <c r="E85">
        <f>SUM(E$3:E25)</f>
        <v>66668281869.921349</v>
      </c>
      <c r="G85" s="62">
        <v>2042</v>
      </c>
      <c r="H85">
        <f>SUM(H$3:H25)</f>
        <v>36435339159.521965</v>
      </c>
      <c r="I85">
        <f>SUM(I$3:I25)</f>
        <v>37758607710.176315</v>
      </c>
      <c r="J85">
        <f>SUM(J$3:J25)</f>
        <v>41177752530.15744</v>
      </c>
      <c r="K85">
        <f>SUM(K$3:K25)</f>
        <v>44782992596.734085</v>
      </c>
      <c r="M85">
        <v>2042</v>
      </c>
      <c r="N85" s="156">
        <f t="shared" si="7"/>
        <v>-0.31296016460912557</v>
      </c>
      <c r="O85" s="156">
        <f t="shared" si="4"/>
        <v>-0.31588910299414485</v>
      </c>
      <c r="P85" s="156">
        <f t="shared" si="5"/>
        <v>-0.32249265298705476</v>
      </c>
      <c r="Q85" s="156">
        <f t="shared" si="6"/>
        <v>-0.32827138572264936</v>
      </c>
      <c r="S85" s="168"/>
      <c r="AC85" s="182"/>
      <c r="AD85" s="182"/>
      <c r="AE85" s="182"/>
      <c r="AF85" s="182"/>
      <c r="AI85" s="182"/>
      <c r="AJ85" s="182"/>
      <c r="AK85" s="182"/>
      <c r="AL85" s="182"/>
    </row>
    <row r="86" spans="1:38">
      <c r="A86" s="62">
        <v>2043</v>
      </c>
      <c r="B86">
        <f>SUM(B$3:B26)</f>
        <v>57703852525.47567</v>
      </c>
      <c r="C86">
        <f>SUM(C$3:C26)</f>
        <v>60900052930.039307</v>
      </c>
      <c r="D86">
        <f>SUM(D$3:D26)</f>
        <v>69176746457.433243</v>
      </c>
      <c r="E86">
        <f>SUM(E$3:E26)</f>
        <v>79113691059.803207</v>
      </c>
      <c r="G86" s="62">
        <v>2043</v>
      </c>
      <c r="H86">
        <f>SUM(H$3:H26)</f>
        <v>39442058315.894257</v>
      </c>
      <c r="I86">
        <f>SUM(I$3:I26)</f>
        <v>41398017605.134834</v>
      </c>
      <c r="J86">
        <f>SUM(J$3:J26)</f>
        <v>46463040184.155281</v>
      </c>
      <c r="K86">
        <f>SUM(K$3:K26)</f>
        <v>52542513440.672379</v>
      </c>
      <c r="M86">
        <v>2043</v>
      </c>
      <c r="N86" s="156">
        <f t="shared" si="7"/>
        <v>-0.31647443646018286</v>
      </c>
      <c r="O86" s="156">
        <f t="shared" si="4"/>
        <v>-0.32023018678338422</v>
      </c>
      <c r="P86" s="156">
        <f t="shared" si="5"/>
        <v>-0.32834308400517886</v>
      </c>
      <c r="Q86" s="156">
        <f t="shared" si="6"/>
        <v>-0.33586067421687205</v>
      </c>
      <c r="S86" s="168"/>
      <c r="AC86" s="182"/>
      <c r="AD86" s="182"/>
      <c r="AE86" s="182"/>
      <c r="AF86" s="182"/>
      <c r="AI86" s="182"/>
      <c r="AJ86" s="182"/>
      <c r="AK86" s="182"/>
      <c r="AL86" s="182"/>
    </row>
    <row r="87" spans="1:38">
      <c r="A87" s="62">
        <v>2044</v>
      </c>
      <c r="B87">
        <f>SUM(B$3:B27)</f>
        <v>62998888429.801865</v>
      </c>
      <c r="C87">
        <f>SUM(C$3:C27)</f>
        <v>67674660975.579353</v>
      </c>
      <c r="D87">
        <f>SUM(D$3:D27)</f>
        <v>79904559898.473602</v>
      </c>
      <c r="E87">
        <f>SUM(E$3:E27)</f>
        <v>96461207649.342987</v>
      </c>
      <c r="G87" s="62">
        <v>2044</v>
      </c>
      <c r="H87">
        <f>SUM(H$3:H27)</f>
        <v>42830910354.278816</v>
      </c>
      <c r="I87">
        <f>SUM(I$3:I27)</f>
        <v>45691051330.037453</v>
      </c>
      <c r="J87">
        <f>SUM(J$3:J27)</f>
        <v>53171918207.615242</v>
      </c>
      <c r="K87">
        <f>SUM(K$3:K27)</f>
        <v>63296759844.851273</v>
      </c>
      <c r="M87">
        <v>2044</v>
      </c>
      <c r="N87" s="156">
        <f t="shared" si="7"/>
        <v>-0.32013228452428549</v>
      </c>
      <c r="O87" s="156">
        <f t="shared" si="4"/>
        <v>-0.32484255301219411</v>
      </c>
      <c r="P87" s="156">
        <f t="shared" si="5"/>
        <v>-0.33455714823815741</v>
      </c>
      <c r="Q87" s="156">
        <f t="shared" si="6"/>
        <v>-0.34381124405005936</v>
      </c>
      <c r="S87" s="168"/>
      <c r="AC87" s="182"/>
      <c r="AD87" s="182"/>
      <c r="AE87" s="182"/>
      <c r="AF87" s="182"/>
      <c r="AI87" s="182"/>
      <c r="AJ87" s="182"/>
      <c r="AK87" s="182"/>
      <c r="AL87" s="182"/>
    </row>
    <row r="88" spans="1:38">
      <c r="A88" s="62">
        <v>2045</v>
      </c>
      <c r="B88">
        <f>SUM(B$3:B28)</f>
        <v>69043733803.478745</v>
      </c>
      <c r="C88">
        <f>SUM(C$3:C28)</f>
        <v>75800003593.957352</v>
      </c>
      <c r="D88">
        <f>SUM(D$3:D28)</f>
        <v>93775196612.521912</v>
      </c>
      <c r="E88">
        <f>SUM(E$3:E28)</f>
        <v>120963093006.73021</v>
      </c>
      <c r="G88" s="62">
        <v>2045</v>
      </c>
      <c r="H88">
        <f>SUM(H$3:H28)</f>
        <v>46678738935.099777</v>
      </c>
      <c r="I88">
        <f>SUM(I$3:I28)</f>
        <v>50809737804.190903</v>
      </c>
      <c r="J88">
        <f>SUM(J$3:J28)</f>
        <v>61800079337.212463</v>
      </c>
      <c r="K88">
        <f>SUM(K$3:K28)</f>
        <v>78418948442.535095</v>
      </c>
      <c r="M88">
        <v>2045</v>
      </c>
      <c r="N88" s="156">
        <f t="shared" si="7"/>
        <v>-0.32392504918747766</v>
      </c>
      <c r="O88" s="156">
        <f t="shared" si="4"/>
        <v>-0.32968686813833648</v>
      </c>
      <c r="P88" s="156">
        <f t="shared" si="5"/>
        <v>-0.34097627550097587</v>
      </c>
      <c r="Q88" s="156">
        <f t="shared" si="6"/>
        <v>-0.35171177841681034</v>
      </c>
      <c r="S88" s="168"/>
      <c r="AC88" s="182"/>
      <c r="AD88" s="182"/>
      <c r="AE88" s="182"/>
      <c r="AF88" s="182"/>
      <c r="AI88" s="182"/>
      <c r="AJ88" s="182"/>
      <c r="AK88" s="182"/>
      <c r="AL88" s="182"/>
    </row>
    <row r="89" spans="1:38">
      <c r="A89" s="62">
        <v>2046</v>
      </c>
      <c r="B89">
        <f>SUM(B$3:B29)</f>
        <v>75991564413.178848</v>
      </c>
      <c r="C89">
        <f>SUM(C$3:C29)</f>
        <v>85635587598.648682</v>
      </c>
      <c r="D89">
        <f>SUM(D$3:D29)</f>
        <v>111890290860.5873</v>
      </c>
      <c r="E89">
        <f>SUM(E$3:E29)</f>
        <v>155913685977.75418</v>
      </c>
      <c r="G89" s="62">
        <v>2046</v>
      </c>
      <c r="H89">
        <f>SUM(H$3:H29)</f>
        <v>51078716586.555946</v>
      </c>
      <c r="I89">
        <f>SUM(I$3:I29)</f>
        <v>56972913719.829842</v>
      </c>
      <c r="J89">
        <f>SUM(J$3:J29)</f>
        <v>73018540830.463867</v>
      </c>
      <c r="K89">
        <f>SUM(K$3:K29)</f>
        <v>99916792578.521454</v>
      </c>
      <c r="M89">
        <v>2046</v>
      </c>
      <c r="N89" s="156">
        <f t="shared" si="7"/>
        <v>-0.32783701742429699</v>
      </c>
      <c r="O89" s="156">
        <f t="shared" si="4"/>
        <v>-0.33470516969128772</v>
      </c>
      <c r="P89" s="156">
        <f t="shared" si="5"/>
        <v>-0.34740950024481326</v>
      </c>
      <c r="Q89" s="156">
        <f t="shared" si="6"/>
        <v>-0.35915316252110402</v>
      </c>
      <c r="S89" s="168"/>
      <c r="AC89" s="182"/>
      <c r="AD89" s="182"/>
      <c r="AE89" s="182"/>
      <c r="AF89" s="182"/>
      <c r="AI89" s="182"/>
      <c r="AJ89" s="182"/>
      <c r="AK89" s="182"/>
      <c r="AL89" s="182"/>
    </row>
    <row r="90" spans="1:38">
      <c r="A90" s="62">
        <v>2047</v>
      </c>
      <c r="B90">
        <f>SUM(B$3:B30)</f>
        <v>84028217785.883453</v>
      </c>
      <c r="C90">
        <f>SUM(C$3:C30)</f>
        <v>97638988423.480316</v>
      </c>
      <c r="D90">
        <f>SUM(D$3:D30)</f>
        <v>135741847905.07562</v>
      </c>
      <c r="E90">
        <f>SUM(E$3:E30)</f>
        <v>206131693872.80438</v>
      </c>
      <c r="G90" s="62">
        <v>2047</v>
      </c>
      <c r="H90">
        <f>SUM(H$3:H30)</f>
        <v>56143832107.270393</v>
      </c>
      <c r="I90">
        <f>SUM(I$3:I30)</f>
        <v>64458989779.071976</v>
      </c>
      <c r="J90">
        <f>SUM(J$3:J30)</f>
        <v>87735709619.524078</v>
      </c>
      <c r="K90">
        <f>SUM(K$3:K30)</f>
        <v>130725769031.31688</v>
      </c>
      <c r="M90">
        <v>2047</v>
      </c>
      <c r="N90" s="156">
        <f t="shared" si="7"/>
        <v>-0.33184549682663356</v>
      </c>
      <c r="O90" s="156">
        <f t="shared" si="4"/>
        <v>-0.33982325278197151</v>
      </c>
      <c r="P90" s="156">
        <f t="shared" si="5"/>
        <v>-0.35365761573484894</v>
      </c>
      <c r="Q90" s="156">
        <f t="shared" si="6"/>
        <v>-0.36581431717151408</v>
      </c>
      <c r="S90" s="168"/>
      <c r="AC90" s="182"/>
      <c r="AD90" s="182"/>
      <c r="AE90" s="182"/>
      <c r="AF90" s="182"/>
      <c r="AI90" s="182"/>
      <c r="AJ90" s="182"/>
      <c r="AK90" s="182"/>
      <c r="AL90" s="182"/>
    </row>
    <row r="91" spans="1:38">
      <c r="A91" s="62">
        <v>2048</v>
      </c>
      <c r="B91">
        <f>SUM(B$3:B31)</f>
        <v>93379185498.136826</v>
      </c>
      <c r="C91">
        <f>SUM(C$3:C31)</f>
        <v>112392649307.76651</v>
      </c>
      <c r="D91">
        <f>SUM(D$3:D31)</f>
        <v>167350657115.6958</v>
      </c>
      <c r="E91">
        <f>SUM(E$3:E31)</f>
        <v>278665698597.39838</v>
      </c>
      <c r="G91" s="62">
        <v>2048</v>
      </c>
      <c r="H91">
        <f>SUM(H$3:H31)</f>
        <v>62011123161.003281</v>
      </c>
      <c r="I91">
        <f>SUM(I$3:I31)</f>
        <v>73622199475.426773</v>
      </c>
      <c r="J91">
        <f>SUM(J$3:J31)</f>
        <v>107181420250.87445</v>
      </c>
      <c r="K91">
        <f>SUM(K$3:K31)</f>
        <v>175137938158.90289</v>
      </c>
      <c r="M91">
        <v>2048</v>
      </c>
      <c r="N91" s="156">
        <f t="shared" si="7"/>
        <v>-0.33592135302743054</v>
      </c>
      <c r="O91" s="156">
        <f t="shared" si="4"/>
        <v>-0.34495538695038697</v>
      </c>
      <c r="P91" s="156">
        <f t="shared" si="5"/>
        <v>-0.35953989008375448</v>
      </c>
      <c r="Q91" s="156">
        <f t="shared" si="6"/>
        <v>-0.3715123926610967</v>
      </c>
      <c r="S91" s="168"/>
      <c r="AC91" s="182"/>
      <c r="AD91" s="182"/>
      <c r="AE91" s="182"/>
      <c r="AF91" s="182"/>
      <c r="AI91" s="182"/>
      <c r="AJ91" s="182"/>
      <c r="AK91" s="182"/>
      <c r="AL91" s="182"/>
    </row>
    <row r="92" spans="1:38">
      <c r="A92" s="62">
        <v>2049</v>
      </c>
      <c r="B92">
        <f>SUM(B$3:B32)</f>
        <v>104318102929.93054</v>
      </c>
      <c r="C92">
        <f>SUM(C$3:C32)</f>
        <v>130638004810.06912</v>
      </c>
      <c r="D92">
        <f>SUM(D$3:D32)</f>
        <v>209453783556.20435</v>
      </c>
      <c r="E92">
        <f>SUM(E$3:E32)</f>
        <v>383826186981.591</v>
      </c>
      <c r="G92" s="62">
        <v>2049</v>
      </c>
      <c r="H92">
        <f>SUM(H$3:H32)</f>
        <v>68846813312.957733</v>
      </c>
      <c r="I92">
        <f>SUM(I$3:I32)</f>
        <v>84913280485.620972</v>
      </c>
      <c r="J92">
        <f>SUM(J$3:J32)</f>
        <v>133020724829.14398</v>
      </c>
      <c r="K92">
        <f>SUM(K$3:K32)</f>
        <v>239428974105.784</v>
      </c>
      <c r="M92">
        <v>2049</v>
      </c>
      <c r="N92" s="156">
        <f t="shared" si="7"/>
        <v>-0.34003004867523839</v>
      </c>
      <c r="O92" s="156">
        <f t="shared" si="4"/>
        <v>-0.35001088994681162</v>
      </c>
      <c r="P92" s="156">
        <f t="shared" si="5"/>
        <v>-0.36491610430398597</v>
      </c>
      <c r="Q92" s="156">
        <f t="shared" si="6"/>
        <v>-0.37620469309649412</v>
      </c>
      <c r="S92" s="168"/>
      <c r="AC92" s="182"/>
      <c r="AD92" s="182"/>
      <c r="AE92" s="182"/>
      <c r="AF92" s="182"/>
      <c r="AI92" s="182"/>
      <c r="AJ92" s="182"/>
      <c r="AK92" s="182"/>
      <c r="AL92" s="182"/>
    </row>
    <row r="93" spans="1:38">
      <c r="A93" s="62">
        <v>2050</v>
      </c>
      <c r="B93">
        <f>SUM(B$3:B33)</f>
        <v>117576274840.70502</v>
      </c>
      <c r="C93">
        <f>SUM(C$3:C33)</f>
        <v>155142837530.80261</v>
      </c>
      <c r="D93">
        <f>SUM(D$3:D33)</f>
        <v>272913619126.6221</v>
      </c>
      <c r="E93">
        <f>SUM(E$3:E33)</f>
        <v>575055671000.34106</v>
      </c>
      <c r="G93" s="62">
        <v>2050</v>
      </c>
      <c r="H93">
        <f>SUM(H$3:H33)</f>
        <v>77095881835.092194</v>
      </c>
      <c r="I93">
        <f>SUM(I$3:I33)</f>
        <v>100017523608.50923</v>
      </c>
      <c r="J93">
        <f>SUM(J$3:J33)</f>
        <v>171869201962.44879</v>
      </c>
      <c r="K93">
        <f>SUM(K$3:K33)</f>
        <v>356156855943.34094</v>
      </c>
      <c r="M93">
        <v>2050</v>
      </c>
      <c r="N93" s="156">
        <f t="shared" si="7"/>
        <v>-0.34429048768943027</v>
      </c>
      <c r="O93" s="156">
        <f t="shared" si="4"/>
        <v>-0.35531974791519849</v>
      </c>
      <c r="P93" s="156">
        <f t="shared" si="5"/>
        <v>-0.37024322013513122</v>
      </c>
      <c r="Q93" s="156">
        <f t="shared" si="6"/>
        <v>-0.38065673654902588</v>
      </c>
      <c r="S93" s="168"/>
      <c r="AC93" s="182"/>
      <c r="AD93" s="182"/>
      <c r="AE93" s="182"/>
      <c r="AF93" s="182"/>
      <c r="AI93" s="182"/>
      <c r="AJ93" s="182"/>
      <c r="AK93" s="182"/>
      <c r="AL93" s="182"/>
    </row>
    <row r="94" spans="1:38">
      <c r="A94" s="62">
        <v>2051</v>
      </c>
      <c r="B94">
        <f>SUM(B$3:B34)</f>
        <v>133745927634.40904</v>
      </c>
      <c r="C94">
        <f>SUM(C$3:C34)</f>
        <v>188312691633.7551</v>
      </c>
      <c r="D94">
        <f>SUM(D$3:D34)</f>
        <v>369107850571.10651</v>
      </c>
      <c r="E94">
        <f>SUM(E$3:E34)</f>
        <v>924212220857.1532</v>
      </c>
      <c r="G94" s="62">
        <v>2051</v>
      </c>
      <c r="H94">
        <f>SUM(H$3:H34)</f>
        <v>87118011329.0336</v>
      </c>
      <c r="I94">
        <f>SUM(I$3:I34)</f>
        <v>120397385901.40918</v>
      </c>
      <c r="J94">
        <f>SUM(J$3:J34)</f>
        <v>230648001329.65237</v>
      </c>
      <c r="K94">
        <f>SUM(K$3:K34)</f>
        <v>569058306840.2395</v>
      </c>
      <c r="M94">
        <v>2051</v>
      </c>
      <c r="N94" s="156">
        <f t="shared" si="7"/>
        <v>-0.34863054995462456</v>
      </c>
      <c r="O94" s="156">
        <f t="shared" si="4"/>
        <v>-0.36065177096205914</v>
      </c>
      <c r="P94" s="156">
        <f t="shared" si="5"/>
        <v>-0.37512030434253968</v>
      </c>
      <c r="Q94" s="156">
        <f t="shared" si="6"/>
        <v>-0.38427744840630762</v>
      </c>
      <c r="S94" s="168"/>
      <c r="AC94" s="182"/>
      <c r="AD94" s="182"/>
      <c r="AE94" s="182"/>
      <c r="AF94" s="182"/>
      <c r="AI94" s="182"/>
      <c r="AJ94" s="182"/>
      <c r="AK94" s="182"/>
      <c r="AL94" s="182"/>
    </row>
    <row r="95" spans="1:38">
      <c r="A95" s="62">
        <v>2052</v>
      </c>
      <c r="B95">
        <f>SUM(B$3:B35)</f>
        <v>153572887980.10165</v>
      </c>
      <c r="C95">
        <f>SUM(C$3:C35)</f>
        <v>233483184935.13348</v>
      </c>
      <c r="D95">
        <f>SUM(D$3:D35)</f>
        <v>515486628671.93323</v>
      </c>
      <c r="E95">
        <f>SUM(E$3:E35)</f>
        <v>1563175284948.8555</v>
      </c>
      <c r="G95" s="62">
        <v>2052</v>
      </c>
      <c r="H95">
        <f>SUM(H$3:H35)</f>
        <v>99365982110.312469</v>
      </c>
      <c r="I95">
        <f>SUM(I$3:I35)</f>
        <v>148079921941.22995</v>
      </c>
      <c r="J95">
        <f>SUM(J$3:J35)</f>
        <v>319967795251.93127</v>
      </c>
      <c r="K95">
        <f>SUM(K$3:K35)</f>
        <v>958368805324.20264</v>
      </c>
      <c r="M95">
        <v>2052</v>
      </c>
      <c r="N95" s="156">
        <f t="shared" si="7"/>
        <v>-0.35297184667656145</v>
      </c>
      <c r="O95" s="156">
        <f t="shared" si="4"/>
        <v>-0.36577907320233938</v>
      </c>
      <c r="P95" s="156">
        <f t="shared" si="5"/>
        <v>-0.37928982546787715</v>
      </c>
      <c r="Q95" s="156">
        <f t="shared" si="6"/>
        <v>-0.38690893174174074</v>
      </c>
      <c r="S95" s="168"/>
      <c r="AC95" s="182"/>
      <c r="AD95" s="182"/>
      <c r="AE95" s="182"/>
      <c r="AF95" s="182"/>
      <c r="AI95" s="182"/>
      <c r="AJ95" s="182"/>
      <c r="AK95" s="182"/>
      <c r="AL95" s="182"/>
    </row>
    <row r="96" spans="1:38">
      <c r="A96" s="62">
        <v>2053</v>
      </c>
      <c r="B96">
        <f>SUM(B$3:B36)</f>
        <v>177996467444.57224</v>
      </c>
      <c r="C96">
        <f>SUM(C$3:C36)</f>
        <v>295279719697.03491</v>
      </c>
      <c r="D96">
        <f>SUM(D$3:D36)</f>
        <v>738813759677.0293</v>
      </c>
      <c r="E96">
        <f>SUM(E$3:E36)</f>
        <v>2733980693899.9287</v>
      </c>
      <c r="G96" s="62">
        <v>2053</v>
      </c>
      <c r="H96">
        <f>SUM(H$3:H36)</f>
        <v>114409799825.62471</v>
      </c>
      <c r="I96">
        <f>SUM(I$3:I36)</f>
        <v>185874828033.6373</v>
      </c>
      <c r="J96">
        <f>SUM(J$3:J36)</f>
        <v>456095756396.75568</v>
      </c>
      <c r="K96">
        <f>SUM(K$3:K36)</f>
        <v>1671281820403.7012</v>
      </c>
      <c r="M96">
        <v>2053</v>
      </c>
      <c r="N96" s="156">
        <f t="shared" si="7"/>
        <v>-0.3572355594009094</v>
      </c>
      <c r="O96" s="156">
        <f t="shared" si="4"/>
        <v>-0.37051271850179901</v>
      </c>
      <c r="P96" s="156">
        <f t="shared" si="5"/>
        <v>-0.38266477793248344</v>
      </c>
      <c r="Q96" s="156">
        <f t="shared" si="6"/>
        <v>-0.38870021133189658</v>
      </c>
      <c r="S96" s="168"/>
      <c r="AC96" s="182"/>
      <c r="AD96" s="182"/>
      <c r="AE96" s="182"/>
      <c r="AF96" s="182"/>
      <c r="AI96" s="182"/>
      <c r="AJ96" s="182"/>
      <c r="AK96" s="182"/>
      <c r="AL96" s="182"/>
    </row>
    <row r="97" spans="1:38">
      <c r="A97" s="62">
        <v>2054</v>
      </c>
      <c r="B97">
        <f>SUM(B$3:B37)</f>
        <v>208199704683.3013</v>
      </c>
      <c r="C97">
        <f>SUM(C$3:C37)</f>
        <v>380116315557.94617</v>
      </c>
      <c r="D97">
        <f>SUM(D$3:D37)</f>
        <v>1080137894161.9348</v>
      </c>
      <c r="E97">
        <f>SUM(E$3:E37)</f>
        <v>4880832731325.5117</v>
      </c>
      <c r="G97" s="62">
        <v>2054</v>
      </c>
      <c r="H97">
        <f>SUM(H$3:H37)</f>
        <v>132967076937.95421</v>
      </c>
      <c r="I97">
        <f>SUM(I$3:I37)</f>
        <v>237676697240.09967</v>
      </c>
      <c r="J97">
        <f>SUM(J$3:J37)</f>
        <v>663971200683.05566</v>
      </c>
      <c r="K97">
        <f>SUM(K$3:K37)</f>
        <v>2977827384221.46</v>
      </c>
      <c r="M97">
        <v>2054</v>
      </c>
      <c r="N97" s="156">
        <f t="shared" si="7"/>
        <v>-0.36134838836484257</v>
      </c>
      <c r="O97" s="156">
        <f t="shared" si="4"/>
        <v>-0.37472639949371639</v>
      </c>
      <c r="P97" s="156">
        <f t="shared" si="5"/>
        <v>-0.38529033721363659</v>
      </c>
      <c r="Q97" s="156">
        <f t="shared" si="6"/>
        <v>-0.38989358002179336</v>
      </c>
      <c r="S97" s="168"/>
      <c r="AC97" s="182"/>
      <c r="AD97" s="182"/>
      <c r="AE97" s="182"/>
      <c r="AF97" s="182"/>
      <c r="AI97" s="182"/>
      <c r="AJ97" s="182"/>
      <c r="AK97" s="182"/>
      <c r="AL97" s="182"/>
    </row>
    <row r="98" spans="1:38">
      <c r="A98" s="62">
        <v>2055</v>
      </c>
      <c r="B98">
        <f>SUM(B$3:B38)</f>
        <v>245672654940.56931</v>
      </c>
      <c r="C98">
        <f>SUM(C$3:C38)</f>
        <v>496887371670.54675</v>
      </c>
      <c r="D98">
        <f>SUM(D$3:D38)</f>
        <v>1602417105681.7144</v>
      </c>
      <c r="E98">
        <f>SUM(E$3:E38)</f>
        <v>8818972598877.7012</v>
      </c>
      <c r="G98" s="62">
        <v>2055</v>
      </c>
      <c r="H98">
        <f>SUM(H$3:H38)</f>
        <v>155941289161.77667</v>
      </c>
      <c r="I98">
        <f>SUM(I$3:I38)</f>
        <v>308884009098.29987</v>
      </c>
      <c r="J98">
        <f>SUM(J$3:J38)</f>
        <v>981828984848.74683</v>
      </c>
      <c r="K98">
        <f>SUM(K$3:K38)</f>
        <v>5373383564615.3965</v>
      </c>
      <c r="M98">
        <v>2055</v>
      </c>
      <c r="N98" s="156">
        <f t="shared" si="7"/>
        <v>-0.36524767398512281</v>
      </c>
      <c r="O98" s="156">
        <f t="shared" si="4"/>
        <v>-0.37836212649191558</v>
      </c>
      <c r="P98" s="156">
        <f t="shared" si="5"/>
        <v>-0.3872825112965525</v>
      </c>
      <c r="Q98" s="156">
        <f t="shared" si="6"/>
        <v>-0.39070186414920816</v>
      </c>
      <c r="S98" s="168"/>
      <c r="AC98" s="182"/>
      <c r="AD98" s="182"/>
      <c r="AE98" s="182"/>
      <c r="AF98" s="182"/>
      <c r="AI98" s="182"/>
      <c r="AJ98" s="182"/>
      <c r="AK98" s="182"/>
      <c r="AL98" s="182"/>
    </row>
    <row r="99" spans="1:38">
      <c r="A99" s="62">
        <v>2056</v>
      </c>
      <c r="B99">
        <f>SUM(B$3:B39)</f>
        <v>292292115110.34204</v>
      </c>
      <c r="C99">
        <f>SUM(C$3:C39)</f>
        <v>657926975614.87866</v>
      </c>
      <c r="D99">
        <f>SUM(D$3:D39)</f>
        <v>2402213115562.2451</v>
      </c>
      <c r="E99">
        <f>SUM(E$3:E39)</f>
        <v>16044600345725.447</v>
      </c>
      <c r="G99" s="62">
        <v>2056</v>
      </c>
      <c r="H99">
        <f>SUM(H$3:H39)</f>
        <v>184469948154.05551</v>
      </c>
      <c r="I99">
        <f>SUM(I$3:I39)</f>
        <v>406979939577.96674</v>
      </c>
      <c r="J99">
        <f>SUM(J$3:J39)</f>
        <v>1468287828012.9551</v>
      </c>
      <c r="K99">
        <f>SUM(K$3:K39)</f>
        <v>9766738223770.2461</v>
      </c>
      <c r="M99">
        <v>2056</v>
      </c>
      <c r="N99" s="156">
        <f t="shared" si="7"/>
        <v>-0.36888496604016502</v>
      </c>
      <c r="O99" s="156">
        <f t="shared" si="4"/>
        <v>-0.38142080403738488</v>
      </c>
      <c r="P99" s="156">
        <f t="shared" si="5"/>
        <v>-0.38877703293643956</v>
      </c>
      <c r="Q99" s="156">
        <f t="shared" si="6"/>
        <v>-0.39127569317285799</v>
      </c>
      <c r="S99" s="168"/>
      <c r="AC99" s="182"/>
      <c r="AD99" s="182"/>
      <c r="AE99" s="182"/>
      <c r="AF99" s="182"/>
      <c r="AI99" s="182"/>
      <c r="AJ99" s="182"/>
      <c r="AK99" s="182"/>
      <c r="AL99" s="182"/>
    </row>
    <row r="100" spans="1:38">
      <c r="A100" s="62">
        <v>2057</v>
      </c>
      <c r="B100">
        <f>SUM(B$3:B40)</f>
        <v>350422052503.91962</v>
      </c>
      <c r="C100">
        <f>SUM(C$3:C40)</f>
        <v>880339235849.98755</v>
      </c>
      <c r="D100">
        <f>SUM(D$3:D40)</f>
        <v>3627627352105.2847</v>
      </c>
      <c r="E100">
        <f>SUM(E$3:E40)</f>
        <v>29303670246555.82</v>
      </c>
      <c r="G100" s="62">
        <v>2057</v>
      </c>
      <c r="H100">
        <f>SUM(H$3:H40)</f>
        <v>219985260926.85223</v>
      </c>
      <c r="I100">
        <f>SUM(I$3:I40)</f>
        <v>542337490277.50439</v>
      </c>
      <c r="J100">
        <f>SUM(J$3:J40)</f>
        <v>2213217730913.3184</v>
      </c>
      <c r="K100">
        <f>SUM(K$3:K40)</f>
        <v>17825097174792.836</v>
      </c>
      <c r="M100">
        <v>2057</v>
      </c>
      <c r="N100" s="156">
        <f t="shared" si="7"/>
        <v>-0.37222769127981292</v>
      </c>
      <c r="O100" s="156">
        <f t="shared" si="4"/>
        <v>-0.38394488375397101</v>
      </c>
      <c r="P100" s="156">
        <f t="shared" si="5"/>
        <v>-0.38989937055445267</v>
      </c>
      <c r="Q100" s="156">
        <f t="shared" si="6"/>
        <v>-0.3917111056459594</v>
      </c>
      <c r="S100" s="168"/>
      <c r="AC100" s="182"/>
      <c r="AD100" s="182"/>
      <c r="AE100" s="182"/>
      <c r="AF100" s="182"/>
      <c r="AI100" s="182"/>
      <c r="AJ100" s="182"/>
      <c r="AK100" s="182"/>
      <c r="AL100" s="182"/>
    </row>
    <row r="101" spans="1:38">
      <c r="A101" s="62">
        <v>2058</v>
      </c>
      <c r="B101">
        <f>SUM(B$3:B41)</f>
        <v>423040113864.28448</v>
      </c>
      <c r="C101">
        <f>SUM(C$3:C41)</f>
        <v>1187843135284.8655</v>
      </c>
      <c r="D101">
        <f>SUM(D$3:D41)</f>
        <v>5505810445792.9873</v>
      </c>
      <c r="E101">
        <f>SUM(E$3:E41)</f>
        <v>53635792995413.047</v>
      </c>
      <c r="G101" s="62">
        <v>2058</v>
      </c>
      <c r="H101">
        <f>SUM(H$3:H41)</f>
        <v>264290512785.44907</v>
      </c>
      <c r="I101">
        <f>SUM(I$3:I41)</f>
        <v>729335575120.55566</v>
      </c>
      <c r="J101">
        <f>SUM(J$3:J41)</f>
        <v>3354401328918.626</v>
      </c>
      <c r="K101">
        <f>SUM(K$3:K41)</f>
        <v>32607019130304.871</v>
      </c>
      <c r="M101">
        <v>2058</v>
      </c>
      <c r="N101" s="156">
        <f t="shared" si="7"/>
        <v>-0.37525897870234565</v>
      </c>
      <c r="O101" s="156">
        <f t="shared" si="4"/>
        <v>-0.38600009255797207</v>
      </c>
      <c r="P101" s="156">
        <f t="shared" si="5"/>
        <v>-0.390752485588795</v>
      </c>
      <c r="Q101" s="156">
        <f t="shared" si="6"/>
        <v>-0.39206605683832368</v>
      </c>
      <c r="S101" s="168"/>
      <c r="AC101" s="182"/>
      <c r="AD101" s="182"/>
      <c r="AE101" s="182"/>
      <c r="AF101" s="182"/>
      <c r="AI101" s="182"/>
      <c r="AJ101" s="182"/>
      <c r="AK101" s="182"/>
      <c r="AL101" s="182"/>
    </row>
    <row r="102" spans="1:38">
      <c r="A102" s="62">
        <v>2059</v>
      </c>
      <c r="B102">
        <f>SUM(B$3:B42)</f>
        <v>513896987399.63464</v>
      </c>
      <c r="C102">
        <f>SUM(C$3:C42)</f>
        <v>1613330902874.7319</v>
      </c>
      <c r="D102">
        <f>SUM(D$3:D42)</f>
        <v>8385155016417.6055</v>
      </c>
      <c r="E102">
        <f>SUM(E$3:E42)</f>
        <v>98290094787143.922</v>
      </c>
      <c r="G102" s="62">
        <v>2059</v>
      </c>
      <c r="H102">
        <f>SUM(H$3:H42)</f>
        <v>319656249675.00024</v>
      </c>
      <c r="I102">
        <f>SUM(I$3:I42)</f>
        <v>987906165691.28906</v>
      </c>
      <c r="J102">
        <f>SUM(J$3:J42)</f>
        <v>5103078247012.1709</v>
      </c>
      <c r="K102">
        <f>SUM(K$3:K42)</f>
        <v>59723569190050.375</v>
      </c>
      <c r="M102">
        <v>2059</v>
      </c>
      <c r="N102" s="156">
        <f t="shared" si="7"/>
        <v>-0.37797601948886711</v>
      </c>
      <c r="O102" s="156">
        <f t="shared" si="4"/>
        <v>-0.38766054506798497</v>
      </c>
      <c r="P102" s="156">
        <f t="shared" si="5"/>
        <v>-0.39141515726057957</v>
      </c>
      <c r="Q102" s="156">
        <f t="shared" si="6"/>
        <v>-0.39237448779160139</v>
      </c>
      <c r="S102" s="168"/>
      <c r="AC102" s="182"/>
      <c r="AD102" s="182"/>
      <c r="AE102" s="182"/>
      <c r="AF102" s="182"/>
      <c r="AI102" s="182"/>
      <c r="AJ102" s="182"/>
      <c r="AK102" s="182"/>
      <c r="AL102" s="182"/>
    </row>
    <row r="103" spans="1:38">
      <c r="A103" s="62">
        <v>2060</v>
      </c>
      <c r="B103">
        <f>SUM(B$3:B43)</f>
        <v>628786291491.77039</v>
      </c>
      <c r="C103">
        <f>SUM(C$3:C43)</f>
        <v>2237512261809.313</v>
      </c>
      <c r="D103">
        <f>SUM(D$3:D43)</f>
        <v>13360597966359.322</v>
      </c>
      <c r="E103">
        <f>SUM(E$3:E43)</f>
        <v>204040754323721.81</v>
      </c>
      <c r="G103" s="62">
        <v>2060</v>
      </c>
      <c r="H103">
        <f>SUM(H$3:H43)</f>
        <v>389590366023.85004</v>
      </c>
      <c r="I103">
        <f>SUM(I$3:I43)</f>
        <v>1366982640744.0115</v>
      </c>
      <c r="J103">
        <f>SUM(J$3:J43)</f>
        <v>8123388290881.6123</v>
      </c>
      <c r="K103">
        <f>SUM(K$3:K43)</f>
        <v>123914847558026.33</v>
      </c>
      <c r="M103">
        <v>2060</v>
      </c>
      <c r="N103" s="156">
        <f t="shared" si="7"/>
        <v>-0.38040893814723215</v>
      </c>
      <c r="O103" s="156">
        <f t="shared" si="4"/>
        <v>-0.3890613856843706</v>
      </c>
      <c r="P103" s="156">
        <f t="shared" si="5"/>
        <v>-0.39198916760046904</v>
      </c>
      <c r="Q103" s="156">
        <f t="shared" si="6"/>
        <v>-0.39269560157855204</v>
      </c>
      <c r="S103" s="168"/>
      <c r="AC103" s="182"/>
      <c r="AD103" s="182"/>
      <c r="AE103" s="182"/>
      <c r="AF103" s="182"/>
      <c r="AI103" s="182"/>
      <c r="AJ103" s="182"/>
      <c r="AK103" s="182"/>
      <c r="AL103" s="182"/>
    </row>
    <row r="104" spans="1:38">
      <c r="A104" s="62">
        <v>2061</v>
      </c>
      <c r="B104">
        <f>SUM(B$3:B44)</f>
        <v>774227414999.12378</v>
      </c>
      <c r="C104">
        <f>SUM(C$3:C44)</f>
        <v>3153702430584.9658</v>
      </c>
      <c r="D104">
        <f>SUM(D$3:D44)</f>
        <v>21959372163496.031</v>
      </c>
      <c r="E104">
        <f>SUM(E$3:E44)</f>
        <v>454485055233067.75</v>
      </c>
      <c r="G104" s="62">
        <v>2061</v>
      </c>
      <c r="H104">
        <f>SUM(H$3:H44)</f>
        <v>478036930289.01697</v>
      </c>
      <c r="I104">
        <f>SUM(I$3:I44)</f>
        <v>1923087922343.5034</v>
      </c>
      <c r="J104">
        <f>SUM(J$3:J44)</f>
        <v>13340968555256.898</v>
      </c>
      <c r="K104">
        <f>SUM(K$3:K44)</f>
        <v>275874314185563.25</v>
      </c>
      <c r="M104">
        <v>2061</v>
      </c>
      <c r="N104" s="156">
        <f t="shared" si="7"/>
        <v>-0.38256264112068677</v>
      </c>
      <c r="O104" s="156">
        <f t="shared" si="4"/>
        <v>-0.3902126263742649</v>
      </c>
      <c r="P104" s="156">
        <f t="shared" si="5"/>
        <v>-0.39247040143369216</v>
      </c>
      <c r="Q104" s="156">
        <f t="shared" si="6"/>
        <v>-0.3929958509986865</v>
      </c>
      <c r="S104" s="168"/>
      <c r="AC104" s="182"/>
      <c r="AD104" s="182"/>
      <c r="AE104" s="182"/>
      <c r="AF104" s="182"/>
      <c r="AI104" s="182"/>
      <c r="AJ104" s="182"/>
      <c r="AK104" s="182"/>
      <c r="AL104" s="182"/>
    </row>
    <row r="105" spans="1:38">
      <c r="A105" s="62">
        <v>2062</v>
      </c>
      <c r="B105">
        <f>SUM(B$3:B45)</f>
        <v>958511516703.47974</v>
      </c>
      <c r="C105">
        <f>SUM(C$3:C45)</f>
        <v>4499051829840.3848</v>
      </c>
      <c r="D105">
        <f>SUM(D$3:D45)</f>
        <v>36821489215624.906</v>
      </c>
      <c r="E105">
        <f>SUM(E$3:E45)</f>
        <v>1047605356239771.9</v>
      </c>
      <c r="G105" s="62">
        <v>2062</v>
      </c>
      <c r="H105">
        <f>SUM(H$3:H45)</f>
        <v>590009934508.04199</v>
      </c>
      <c r="I105">
        <f>SUM(I$3:I45)</f>
        <v>2739264062818.7676</v>
      </c>
      <c r="J105">
        <f>SUM(J$3:J45)</f>
        <v>22355262573578.523</v>
      </c>
      <c r="K105">
        <f>SUM(K$3:K45)</f>
        <v>635610680050787.25</v>
      </c>
      <c r="M105">
        <v>2062</v>
      </c>
      <c r="N105" s="156">
        <f t="shared" si="7"/>
        <v>-0.38445190879165569</v>
      </c>
      <c r="O105" s="156">
        <f t="shared" si="4"/>
        <v>-0.39114636451833235</v>
      </c>
      <c r="P105" s="156">
        <f t="shared" si="5"/>
        <v>-0.39287456727599585</v>
      </c>
      <c r="Q105" s="156">
        <f t="shared" si="6"/>
        <v>-0.3932727851523975</v>
      </c>
      <c r="S105" s="168"/>
      <c r="AC105" s="182"/>
      <c r="AD105" s="182"/>
      <c r="AE105" s="182"/>
      <c r="AF105" s="182"/>
      <c r="AI105" s="182"/>
      <c r="AJ105" s="182"/>
      <c r="AK105" s="182"/>
      <c r="AL105" s="182"/>
    </row>
    <row r="106" spans="1:38">
      <c r="A106" s="62">
        <v>2063</v>
      </c>
      <c r="B106">
        <f>SUM(B$3:B46)</f>
        <v>1192183100656.8818</v>
      </c>
      <c r="C106">
        <f>SUM(C$3:C46)</f>
        <v>6475138045694.0859</v>
      </c>
      <c r="D106">
        <f>SUM(D$3:D46)</f>
        <v>62510537421150.578</v>
      </c>
      <c r="E106">
        <f>SUM(E$3:E46)</f>
        <v>2452280702388071</v>
      </c>
      <c r="G106" s="62">
        <v>2063</v>
      </c>
      <c r="H106">
        <f>SUM(H$3:H46)</f>
        <v>731883588441.11353</v>
      </c>
      <c r="I106">
        <f>SUM(I$3:I46)</f>
        <v>3937514710560.9482</v>
      </c>
      <c r="J106">
        <f>SUM(J$3:J46)</f>
        <v>37930015256108.891</v>
      </c>
      <c r="K106">
        <f>SUM(K$3:K46)</f>
        <v>1487226047438218.5</v>
      </c>
      <c r="M106">
        <v>2063</v>
      </c>
      <c r="N106" s="156">
        <f t="shared" si="7"/>
        <v>-0.38609800118970611</v>
      </c>
      <c r="O106" s="156">
        <f t="shared" si="4"/>
        <v>-0.391902584504841</v>
      </c>
      <c r="P106" s="156">
        <f t="shared" si="5"/>
        <v>-0.39322205789779074</v>
      </c>
      <c r="Q106" s="156">
        <f t="shared" si="6"/>
        <v>-0.3935335192296977</v>
      </c>
      <c r="S106" s="168"/>
      <c r="AC106" s="182"/>
      <c r="AD106" s="182"/>
      <c r="AE106" s="182"/>
      <c r="AF106" s="182"/>
      <c r="AI106" s="182"/>
      <c r="AJ106" s="182"/>
      <c r="AK106" s="182"/>
      <c r="AL106" s="182"/>
    </row>
    <row r="107" spans="1:38">
      <c r="A107" s="62">
        <v>2064</v>
      </c>
      <c r="B107">
        <f>SUM(B$3:B47)</f>
        <v>1488652487177.2166</v>
      </c>
      <c r="C107">
        <f>SUM(C$3:C47)</f>
        <v>9378231048900.6953</v>
      </c>
      <c r="D107">
        <f>SUM(D$3:D47)</f>
        <v>106915247052009.28</v>
      </c>
      <c r="E107">
        <f>SUM(E$3:E47)</f>
        <v>5778951239249775</v>
      </c>
      <c r="G107" s="62">
        <v>2064</v>
      </c>
      <c r="H107">
        <f>SUM(H$3:H47)</f>
        <v>911761380909.77271</v>
      </c>
      <c r="I107">
        <f>SUM(I$3:I47)</f>
        <v>5697085544891.7461</v>
      </c>
      <c r="J107">
        <f>SUM(J$3:J47)</f>
        <v>64840825645338.055</v>
      </c>
      <c r="K107">
        <f>SUM(K$3:K47)</f>
        <v>3503289589977534</v>
      </c>
      <c r="M107">
        <v>2064</v>
      </c>
      <c r="N107" s="156">
        <f t="shared" si="7"/>
        <v>-0.38752570612456705</v>
      </c>
      <c r="O107" s="156">
        <f t="shared" si="4"/>
        <v>-0.39252024020462245</v>
      </c>
      <c r="P107" s="156">
        <f t="shared" si="5"/>
        <v>-0.3935306007963858</v>
      </c>
      <c r="Q107" s="156">
        <f t="shared" si="6"/>
        <v>-0.39378453893438076</v>
      </c>
      <c r="S107" s="168"/>
      <c r="AC107" s="182"/>
      <c r="AD107" s="182"/>
      <c r="AE107" s="182"/>
      <c r="AF107" s="182"/>
      <c r="AI107" s="182"/>
      <c r="AJ107" s="182"/>
      <c r="AK107" s="182"/>
      <c r="AL107" s="182"/>
    </row>
    <row r="108" spans="1:38">
      <c r="A108" s="62">
        <v>2065</v>
      </c>
      <c r="B108">
        <f>SUM(B$3:B48)</f>
        <v>1864974757896.5708</v>
      </c>
      <c r="C108">
        <f>SUM(C$3:C48)</f>
        <v>13643775766868.289</v>
      </c>
      <c r="D108">
        <f>SUM(D$3:D48)</f>
        <v>183672270579967.34</v>
      </c>
      <c r="E108">
        <f>SUM(E$3:E48)</f>
        <v>1.3657457926455004E+16</v>
      </c>
      <c r="G108" s="62">
        <v>2065</v>
      </c>
      <c r="H108">
        <f>SUM(H$3:H48)</f>
        <v>1139945281546.8987</v>
      </c>
      <c r="I108">
        <f>SUM(I$3:I48)</f>
        <v>8281321887841.4473</v>
      </c>
      <c r="J108">
        <f>SUM(J$3:J48)</f>
        <v>111339681944770.53</v>
      </c>
      <c r="K108">
        <f>SUM(K$3:K48)</f>
        <v>8276011129277155</v>
      </c>
      <c r="M108">
        <v>2065</v>
      </c>
      <c r="N108" s="156">
        <f t="shared" si="7"/>
        <v>-0.38876101313424927</v>
      </c>
      <c r="O108" s="156">
        <f t="shared" si="4"/>
        <v>-0.39303298226644101</v>
      </c>
      <c r="P108" s="156">
        <f t="shared" si="5"/>
        <v>-0.39381333070472718</v>
      </c>
      <c r="Q108" s="156">
        <f t="shared" si="6"/>
        <v>-0.39402990118342496</v>
      </c>
      <c r="S108" s="168"/>
      <c r="AC108" s="182"/>
      <c r="AD108" s="182"/>
      <c r="AE108" s="182"/>
      <c r="AF108" s="182"/>
      <c r="AI108" s="182"/>
      <c r="AJ108" s="182"/>
      <c r="AK108" s="182"/>
      <c r="AL108" s="182"/>
    </row>
    <row r="109" spans="1:38">
      <c r="A109" s="62">
        <v>2066</v>
      </c>
      <c r="B109">
        <f>SUM(B$3:B49)</f>
        <v>2342840423739.9321</v>
      </c>
      <c r="C109">
        <f>SUM(C$3:C49)</f>
        <v>19911770735152.633</v>
      </c>
      <c r="D109">
        <f>SUM(D$3:D49)</f>
        <v>316354260175918.81</v>
      </c>
      <c r="E109">
        <f>SUM(E$3:E49)</f>
        <v>3.2316018919330224E+16</v>
      </c>
      <c r="G109" s="62">
        <v>2066</v>
      </c>
      <c r="H109">
        <f>SUM(H$3:H49)</f>
        <v>1429532255945.5574</v>
      </c>
      <c r="I109">
        <f>SUM(I$3:I49)</f>
        <v>12077127975251.201</v>
      </c>
      <c r="J109">
        <f>SUM(J$3:J49)</f>
        <v>191685620328664.75</v>
      </c>
      <c r="K109">
        <f>SUM(K$3:K49)</f>
        <v>1.9574723299870216E+16</v>
      </c>
      <c r="M109">
        <v>2066</v>
      </c>
      <c r="N109" s="156">
        <f t="shared" si="7"/>
        <v>-0.38982943888958477</v>
      </c>
      <c r="O109" s="156">
        <f t="shared" si="4"/>
        <v>-0.39346790720475699</v>
      </c>
      <c r="P109" s="156">
        <f t="shared" si="5"/>
        <v>-0.39407921922065509</v>
      </c>
      <c r="Q109" s="156">
        <f t="shared" si="6"/>
        <v>-0.39427182077302986</v>
      </c>
      <c r="S109" s="168"/>
      <c r="AC109" s="182"/>
      <c r="AD109" s="182"/>
      <c r="AE109" s="182"/>
      <c r="AF109" s="182"/>
      <c r="AI109" s="182"/>
      <c r="AJ109" s="182"/>
      <c r="AK109" s="182"/>
      <c r="AL109" s="182"/>
    </row>
    <row r="110" spans="1:38">
      <c r="A110" s="62">
        <v>2067</v>
      </c>
      <c r="B110">
        <f>SUM(B$3:B50)</f>
        <v>2949835363691.5313</v>
      </c>
      <c r="C110">
        <f>SUM(C$3:C50)</f>
        <v>29122858945644.602</v>
      </c>
      <c r="D110">
        <f>SUM(D$3:D50)</f>
        <v>545709481501597</v>
      </c>
      <c r="E110">
        <f>SUM(E$3:E50)</f>
        <v>7.6504842306838128E+16</v>
      </c>
      <c r="G110" s="62">
        <v>2067</v>
      </c>
      <c r="H110">
        <f>SUM(H$3:H50)</f>
        <v>1797172640835.5195</v>
      </c>
      <c r="I110">
        <f>SUM(I$3:I50)</f>
        <v>17652940723546.969</v>
      </c>
      <c r="J110">
        <f>SUM(J$3:J50)</f>
        <v>330517611735799.31</v>
      </c>
      <c r="K110">
        <f>SUM(K$3:K50)</f>
        <v>4.6322807424448208E+16</v>
      </c>
      <c r="M110">
        <v>2067</v>
      </c>
      <c r="N110" s="156">
        <f t="shared" si="7"/>
        <v>-0.39075493400198702</v>
      </c>
      <c r="O110" s="156">
        <f t="shared" si="4"/>
        <v>-0.39384588729785364</v>
      </c>
      <c r="P110" s="156">
        <f t="shared" si="5"/>
        <v>-0.39433412293601122</v>
      </c>
      <c r="Q110" s="156">
        <f t="shared" si="6"/>
        <v>-0.39451143185602255</v>
      </c>
      <c r="S110" s="168"/>
      <c r="AC110" s="182"/>
      <c r="AD110" s="182"/>
      <c r="AE110" s="182"/>
      <c r="AF110" s="182"/>
      <c r="AI110" s="182"/>
      <c r="AJ110" s="182"/>
      <c r="AK110" s="182"/>
      <c r="AL110" s="182"/>
    </row>
    <row r="111" spans="1:38">
      <c r="A111" s="62">
        <v>2068</v>
      </c>
      <c r="B111">
        <f>SUM(B$3:B51)</f>
        <v>3721043224139.5537</v>
      </c>
      <c r="C111">
        <f>SUM(C$3:C51)</f>
        <v>42659558216111.352</v>
      </c>
      <c r="D111">
        <f>SUM(D$3:D51)</f>
        <v>942176388204139.75</v>
      </c>
      <c r="E111">
        <f>SUM(E$3:E51)</f>
        <v>1.811566541518745E+17</v>
      </c>
      <c r="G111" s="62">
        <v>2068</v>
      </c>
      <c r="H111">
        <f>SUM(H$3:H51)</f>
        <v>2264034300537.7783</v>
      </c>
      <c r="I111">
        <f>SUM(I$3:I51)</f>
        <v>25843905244928.766</v>
      </c>
      <c r="J111">
        <f>SUM(J$3:J51)</f>
        <v>570410765859398.5</v>
      </c>
      <c r="K111">
        <f>SUM(K$3:K51)</f>
        <v>1.0964519245597542E+17</v>
      </c>
      <c r="M111">
        <v>2068</v>
      </c>
      <c r="N111" s="156">
        <f t="shared" si="7"/>
        <v>-0.39155925793866347</v>
      </c>
      <c r="O111" s="156">
        <f t="shared" si="4"/>
        <v>-0.39418253902197636</v>
      </c>
      <c r="P111" s="156">
        <f t="shared" si="5"/>
        <v>-0.39458176515477633</v>
      </c>
      <c r="Q111" s="156">
        <f t="shared" si="6"/>
        <v>-0.39474929602059622</v>
      </c>
      <c r="S111" s="168"/>
      <c r="AC111" s="182"/>
      <c r="AD111" s="182"/>
      <c r="AE111" s="182"/>
      <c r="AF111" s="182"/>
      <c r="AI111" s="182"/>
      <c r="AJ111" s="182"/>
      <c r="AK111" s="182"/>
      <c r="AL111" s="182"/>
    </row>
    <row r="112" spans="1:38">
      <c r="A112" s="62">
        <v>2069</v>
      </c>
      <c r="B112">
        <f>SUM(B$3:B52)</f>
        <v>4701083362116.6367</v>
      </c>
      <c r="C112">
        <f>SUM(C$3:C52)</f>
        <v>62553835768471.266</v>
      </c>
      <c r="D112">
        <f>SUM(D$3:D52)</f>
        <v>1627516623245636</v>
      </c>
      <c r="E112">
        <f>SUM(E$3:E52)</f>
        <v>4.2900217546223821E+17</v>
      </c>
      <c r="G112" s="62">
        <v>2069</v>
      </c>
      <c r="H112">
        <f>SUM(H$3:H52)</f>
        <v>2857028404573.7202</v>
      </c>
      <c r="I112">
        <f>SUM(I$3:I52)</f>
        <v>37877015612188.984</v>
      </c>
      <c r="J112">
        <f>SUM(J$3:J52)</f>
        <v>984933226116038.25</v>
      </c>
      <c r="K112">
        <f>SUM(K$3:K52)</f>
        <v>2.595524565580983E+17</v>
      </c>
      <c r="M112">
        <v>2069</v>
      </c>
      <c r="N112" s="156">
        <f t="shared" si="7"/>
        <v>-0.39226170129275073</v>
      </c>
      <c r="O112" s="156">
        <f t="shared" si="4"/>
        <v>-0.3944893203290985</v>
      </c>
      <c r="P112" s="156">
        <f t="shared" si="5"/>
        <v>-0.39482447549330785</v>
      </c>
      <c r="Q112" s="156">
        <f t="shared" si="6"/>
        <v>-0.39498568677784074</v>
      </c>
      <c r="S112" s="168"/>
      <c r="AC112" s="182"/>
      <c r="AD112" s="182"/>
      <c r="AE112" s="182"/>
      <c r="AF112" s="182"/>
      <c r="AI112" s="182"/>
      <c r="AJ112" s="182"/>
      <c r="AK112" s="182"/>
      <c r="AL112" s="182"/>
    </row>
    <row r="113" spans="1:38">
      <c r="A113" s="62">
        <v>2070</v>
      </c>
      <c r="B113">
        <f>SUM(B$3:B53)</f>
        <v>5934596491812.9941</v>
      </c>
      <c r="C113">
        <f>SUM(C$3:C53)</f>
        <v>92595633994189.375</v>
      </c>
      <c r="D113">
        <f>SUM(D$3:D53)</f>
        <v>2949278864671846.5</v>
      </c>
      <c r="E113">
        <f>SUM(E$3:E53)</f>
        <v>1.2028759167573033E+18</v>
      </c>
      <c r="G113" s="62">
        <v>2070</v>
      </c>
      <c r="H113">
        <f>SUM(H$3:H53)</f>
        <v>3603048305462.9678</v>
      </c>
      <c r="I113">
        <f>SUM(I$3:I53)</f>
        <v>56040739873136.492</v>
      </c>
      <c r="J113">
        <f>SUM(J$3:J53)</f>
        <v>1784080779178949</v>
      </c>
      <c r="K113">
        <f>SUM(K$3:K53)</f>
        <v>7.2744230142560858E+17</v>
      </c>
      <c r="M113">
        <v>2070</v>
      </c>
      <c r="N113" s="156">
        <f t="shared" si="7"/>
        <v>-0.39287391983035197</v>
      </c>
      <c r="O113" s="156">
        <f t="shared" si="4"/>
        <v>-0.39477988911817158</v>
      </c>
      <c r="P113" s="156">
        <f t="shared" si="5"/>
        <v>-0.39507897996703817</v>
      </c>
      <c r="Q113" s="156">
        <f t="shared" si="6"/>
        <v>-0.39524743051915301</v>
      </c>
      <c r="S113" s="168"/>
      <c r="AC113" s="182"/>
      <c r="AD113" s="182"/>
      <c r="AE113" s="182"/>
      <c r="AF113" s="182"/>
      <c r="AI113" s="182"/>
      <c r="AJ113" s="182"/>
      <c r="AK113" s="182"/>
      <c r="AL113" s="182"/>
    </row>
  </sheetData>
  <mergeCells count="7">
    <mergeCell ref="B1:E1"/>
    <mergeCell ref="H1:K1"/>
    <mergeCell ref="N1:Q1"/>
    <mergeCell ref="U1:X1"/>
    <mergeCell ref="B61:E61"/>
    <mergeCell ref="H61:K61"/>
    <mergeCell ref="N61:Q61"/>
  </mergeCells>
  <conditionalFormatting sqref="N3:Q53">
    <cfRule type="cellIs" dxfId="3" priority="5" operator="lessThanOrEqual">
      <formula>0</formula>
    </cfRule>
    <cfRule type="cellIs" dxfId="2" priority="6" operator="greaterThan">
      <formula>0</formula>
    </cfRule>
  </conditionalFormatting>
  <conditionalFormatting sqref="N63:Q113">
    <cfRule type="cellIs" dxfId="1" priority="1" operator="lessThanOrEqual">
      <formula>0</formula>
    </cfRule>
    <cfRule type="cellIs" dxfId="0" priority="2"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Farah Maudud</cp:lastModifiedBy>
  <cp:revision/>
  <dcterms:created xsi:type="dcterms:W3CDTF">2023-03-18T09:46:32Z</dcterms:created>
  <dcterms:modified xsi:type="dcterms:W3CDTF">2023-04-09T13:12:38Z</dcterms:modified>
  <cp:category/>
  <cp:contentStatus/>
</cp:coreProperties>
</file>