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on\OneDrive\Desktop\MActStud\SOA 2024\"/>
    </mc:Choice>
  </mc:AlternateContent>
  <xr:revisionPtr revIDLastSave="0" documentId="13_ncr:1_{9D6F8446-148A-442E-ABA3-3AA519621A96}" xr6:coauthVersionLast="47" xr6:coauthVersionMax="47" xr10:uidLastSave="{00000000-0000-0000-0000-000000000000}"/>
  <bookViews>
    <workbookView xWindow="8235" yWindow="3555" windowWidth="18585" windowHeight="15990" activeTab="2" xr2:uid="{00000000-000D-0000-FFFF-FFFF00000000}"/>
  </bookViews>
  <sheets>
    <sheet name="20T Pricing" sheetId="2" r:id="rId1"/>
    <sheet name="Results" sheetId="3" r:id="rId2"/>
    <sheet name="Mortality Rates" sheetId="4" r:id="rId3"/>
  </sheets>
  <definedNames>
    <definedName name="solver_adj" localSheetId="0" hidden="1">'20T Pricing'!$H$3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'20T Pricing'!$AE$26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4" l="1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H63" i="4"/>
  <c r="G63" i="4"/>
  <c r="F63" i="4"/>
  <c r="H62" i="4"/>
  <c r="G62" i="4"/>
  <c r="F62" i="4"/>
  <c r="H61" i="4"/>
  <c r="G61" i="4"/>
  <c r="F61" i="4"/>
  <c r="H60" i="4"/>
  <c r="G60" i="4"/>
  <c r="F60" i="4"/>
  <c r="H59" i="4"/>
  <c r="G59" i="4"/>
  <c r="F59" i="4"/>
  <c r="H58" i="4"/>
  <c r="G58" i="4"/>
  <c r="F58" i="4"/>
  <c r="H57" i="4"/>
  <c r="G57" i="4"/>
  <c r="F57" i="4"/>
  <c r="H56" i="4"/>
  <c r="G56" i="4"/>
  <c r="F56" i="4"/>
  <c r="H55" i="4"/>
  <c r="G55" i="4"/>
  <c r="F55" i="4"/>
  <c r="H54" i="4"/>
  <c r="G54" i="4"/>
  <c r="F54" i="4"/>
  <c r="H53" i="4"/>
  <c r="G53" i="4"/>
  <c r="F53" i="4"/>
  <c r="H52" i="4"/>
  <c r="G52" i="4"/>
  <c r="F52" i="4"/>
  <c r="H51" i="4"/>
  <c r="G51" i="4"/>
  <c r="F51" i="4"/>
  <c r="H50" i="4"/>
  <c r="G50" i="4"/>
  <c r="F50" i="4"/>
  <c r="H49" i="4"/>
  <c r="G49" i="4"/>
  <c r="F49" i="4"/>
  <c r="H48" i="4"/>
  <c r="G48" i="4"/>
  <c r="F48" i="4"/>
  <c r="H47" i="4"/>
  <c r="G47" i="4"/>
  <c r="F47" i="4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B87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A58" i="3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D57" i="3"/>
  <c r="C57" i="3"/>
  <c r="B57" i="3"/>
  <c r="A36" i="3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35" i="3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O29" i="2"/>
  <c r="D26" i="2"/>
  <c r="M24" i="2"/>
  <c r="L24" i="2"/>
  <c r="N24" i="2" s="1"/>
  <c r="K24" i="2"/>
  <c r="J24" i="2"/>
  <c r="N23" i="2"/>
  <c r="M23" i="2"/>
  <c r="L23" i="2"/>
  <c r="K23" i="2"/>
  <c r="J23" i="2"/>
  <c r="M22" i="2"/>
  <c r="L22" i="2"/>
  <c r="N22" i="2" s="1"/>
  <c r="K22" i="2"/>
  <c r="J22" i="2"/>
  <c r="N21" i="2"/>
  <c r="M21" i="2"/>
  <c r="L21" i="2"/>
  <c r="K21" i="2"/>
  <c r="J21" i="2"/>
  <c r="M20" i="2"/>
  <c r="L20" i="2"/>
  <c r="N20" i="2" s="1"/>
  <c r="K20" i="2"/>
  <c r="J20" i="2"/>
  <c r="N19" i="2"/>
  <c r="M19" i="2"/>
  <c r="L19" i="2"/>
  <c r="K19" i="2"/>
  <c r="J19" i="2"/>
  <c r="N18" i="2"/>
  <c r="M18" i="2"/>
  <c r="L18" i="2"/>
  <c r="K18" i="2"/>
  <c r="J18" i="2"/>
  <c r="N17" i="2"/>
  <c r="M17" i="2"/>
  <c r="L17" i="2"/>
  <c r="K17" i="2"/>
  <c r="J17" i="2"/>
  <c r="N16" i="2"/>
  <c r="M16" i="2"/>
  <c r="L16" i="2"/>
  <c r="K16" i="2"/>
  <c r="J16" i="2"/>
  <c r="N15" i="2"/>
  <c r="M15" i="2"/>
  <c r="L15" i="2"/>
  <c r="K15" i="2"/>
  <c r="J15" i="2"/>
  <c r="M14" i="2"/>
  <c r="L14" i="2"/>
  <c r="N14" i="2" s="1"/>
  <c r="K14" i="2"/>
  <c r="J14" i="2"/>
  <c r="M13" i="2"/>
  <c r="L13" i="2"/>
  <c r="N13" i="2" s="1"/>
  <c r="K13" i="2"/>
  <c r="J13" i="2"/>
  <c r="N12" i="2"/>
  <c r="M12" i="2"/>
  <c r="L12" i="2"/>
  <c r="K12" i="2"/>
  <c r="J12" i="2"/>
  <c r="M11" i="2"/>
  <c r="L11" i="2"/>
  <c r="N11" i="2" s="1"/>
  <c r="K11" i="2"/>
  <c r="J11" i="2"/>
  <c r="M10" i="2"/>
  <c r="L10" i="2"/>
  <c r="N10" i="2" s="1"/>
  <c r="K10" i="2"/>
  <c r="J10" i="2"/>
  <c r="M9" i="2"/>
  <c r="L9" i="2"/>
  <c r="N9" i="2" s="1"/>
  <c r="K9" i="2"/>
  <c r="J9" i="2"/>
  <c r="N8" i="2"/>
  <c r="M8" i="2"/>
  <c r="L8" i="2"/>
  <c r="K8" i="2"/>
  <c r="J8" i="2"/>
  <c r="M7" i="2"/>
  <c r="L7" i="2"/>
  <c r="N7" i="2" s="1"/>
  <c r="K7" i="2"/>
  <c r="J7" i="2"/>
  <c r="D7" i="2"/>
  <c r="N6" i="2"/>
  <c r="M6" i="2"/>
  <c r="L6" i="2"/>
  <c r="K6" i="2"/>
  <c r="J6" i="2"/>
  <c r="D6" i="2"/>
  <c r="M5" i="2"/>
  <c r="L5" i="2"/>
  <c r="N5" i="2" s="1"/>
  <c r="K5" i="2"/>
  <c r="J5" i="2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R4" i="2"/>
  <c r="Q4" i="2" s="1"/>
  <c r="M4" i="2"/>
  <c r="L4" i="2"/>
  <c r="N4" i="2" s="1"/>
  <c r="K4" i="2"/>
  <c r="J4" i="2"/>
  <c r="V4" i="2" l="1" a="1"/>
  <c r="V4" i="2" s="1"/>
  <c r="S4" i="2" a="1"/>
  <c r="S4" i="2" s="1"/>
  <c r="R5" i="2"/>
  <c r="AL26" i="2"/>
  <c r="Q5" i="2" l="1"/>
  <c r="R6" i="2"/>
  <c r="AI4" i="2"/>
  <c r="AJ4" i="2" s="1"/>
  <c r="X4" i="2"/>
  <c r="AB4" i="2" l="1"/>
  <c r="Z5" i="2" s="1"/>
  <c r="AH4" i="2"/>
  <c r="AF4" i="2"/>
  <c r="AG4" i="2"/>
  <c r="U5" i="2"/>
  <c r="AC4" i="2"/>
  <c r="AA5" i="2" s="1"/>
  <c r="Q6" i="2"/>
  <c r="R7" i="2"/>
  <c r="V5" i="2" a="1"/>
  <c r="V5" i="2" s="1"/>
  <c r="AI5" i="2" s="1"/>
  <c r="AJ5" i="2" s="1"/>
  <c r="S5" i="2" a="1"/>
  <c r="S5" i="2" s="1"/>
  <c r="S6" i="2" l="1" a="1"/>
  <c r="S6" i="2" s="1"/>
  <c r="W5" i="2"/>
  <c r="X5" i="2" s="1"/>
  <c r="Q7" i="2"/>
  <c r="R8" i="2"/>
  <c r="AL4" i="2"/>
  <c r="AK4" i="2"/>
  <c r="AM4" i="2" s="1"/>
  <c r="AE4" i="2"/>
  <c r="U6" i="2" l="1"/>
  <c r="AH5" i="2"/>
  <c r="AG5" i="2"/>
  <c r="AF5" i="2"/>
  <c r="AB5" i="2"/>
  <c r="Z6" i="2" s="1"/>
  <c r="AC5" i="2"/>
  <c r="AA6" i="2" s="1"/>
  <c r="AN4" i="2"/>
  <c r="S7" i="2" a="1"/>
  <c r="S7" i="2" s="1"/>
  <c r="Q8" i="2"/>
  <c r="R9" i="2"/>
  <c r="Q9" i="2" l="1"/>
  <c r="R10" i="2"/>
  <c r="S8" i="2" a="1"/>
  <c r="S8" i="2" s="1"/>
  <c r="AE5" i="2"/>
  <c r="AK5" i="2"/>
  <c r="AL5" i="2"/>
  <c r="V6" i="2" a="1"/>
  <c r="V6" i="2" s="1"/>
  <c r="AI6" i="2" s="1"/>
  <c r="AJ6" i="2" s="1"/>
  <c r="W6" i="2" l="1"/>
  <c r="AM5" i="2"/>
  <c r="Q10" i="2"/>
  <c r="R11" i="2"/>
  <c r="X6" i="2"/>
  <c r="S9" i="2" a="1"/>
  <c r="S9" i="2" s="1"/>
  <c r="Q11" i="2" l="1"/>
  <c r="R12" i="2"/>
  <c r="S10" i="2" a="1"/>
  <c r="S10" i="2" s="1"/>
  <c r="AN5" i="2"/>
  <c r="U7" i="2"/>
  <c r="AG6" i="2"/>
  <c r="AF6" i="2"/>
  <c r="AH6" i="2"/>
  <c r="AC6" i="2"/>
  <c r="AA7" i="2" s="1"/>
  <c r="AB6" i="2"/>
  <c r="Z7" i="2" s="1"/>
  <c r="AE6" i="2" l="1"/>
  <c r="AK6" i="2"/>
  <c r="AL6" i="2"/>
  <c r="V7" i="2" a="1"/>
  <c r="V7" i="2" s="1"/>
  <c r="AI7" i="2" s="1"/>
  <c r="AJ7" i="2" s="1"/>
  <c r="R13" i="2"/>
  <c r="Q12" i="2"/>
  <c r="S11" i="2" a="1"/>
  <c r="S11" i="2" s="1"/>
  <c r="S12" i="2" l="1" a="1"/>
  <c r="S12" i="2" s="1"/>
  <c r="AM6" i="2"/>
  <c r="W7" i="2"/>
  <c r="Q13" i="2"/>
  <c r="R14" i="2"/>
  <c r="X7" i="2"/>
  <c r="R15" i="2" l="1"/>
  <c r="Q14" i="2"/>
  <c r="U8" i="2"/>
  <c r="AG7" i="2"/>
  <c r="AH7" i="2"/>
  <c r="AF7" i="2"/>
  <c r="AC7" i="2"/>
  <c r="AA8" i="2" s="1"/>
  <c r="AB7" i="2"/>
  <c r="Z8" i="2" s="1"/>
  <c r="S13" i="2" a="1"/>
  <c r="S13" i="2" s="1"/>
  <c r="AN6" i="2"/>
  <c r="AK7" i="2" l="1"/>
  <c r="AE7" i="2"/>
  <c r="AL7" i="2"/>
  <c r="V8" i="2" a="1"/>
  <c r="V8" i="2" s="1"/>
  <c r="AI8" i="2" s="1"/>
  <c r="AJ8" i="2" s="1"/>
  <c r="S14" i="2" a="1"/>
  <c r="S14" i="2" s="1"/>
  <c r="R16" i="2"/>
  <c r="Q15" i="2"/>
  <c r="Q16" i="2" l="1"/>
  <c r="R17" i="2"/>
  <c r="W8" i="2"/>
  <c r="S15" i="2" a="1"/>
  <c r="S15" i="2" s="1"/>
  <c r="X8" i="2"/>
  <c r="AM7" i="2"/>
  <c r="AN7" i="2" l="1"/>
  <c r="AC8" i="2"/>
  <c r="AA9" i="2" s="1"/>
  <c r="AB8" i="2"/>
  <c r="Z9" i="2" s="1"/>
  <c r="U9" i="2"/>
  <c r="AF8" i="2"/>
  <c r="AH8" i="2"/>
  <c r="AG8" i="2"/>
  <c r="Q17" i="2"/>
  <c r="R18" i="2"/>
  <c r="S16" i="2" a="1"/>
  <c r="S16" i="2" s="1"/>
  <c r="R19" i="2" l="1"/>
  <c r="Q18" i="2"/>
  <c r="S17" i="2" a="1"/>
  <c r="S17" i="2" s="1"/>
  <c r="AE8" i="2"/>
  <c r="AK8" i="2"/>
  <c r="AL8" i="2"/>
  <c r="V9" i="2" a="1"/>
  <c r="V9" i="2" s="1"/>
  <c r="AI9" i="2" s="1"/>
  <c r="AJ9" i="2" s="1"/>
  <c r="W9" i="2" l="1"/>
  <c r="X9" i="2"/>
  <c r="AM8" i="2"/>
  <c r="S18" i="2" a="1"/>
  <c r="S18" i="2" s="1"/>
  <c r="Q19" i="2"/>
  <c r="R20" i="2"/>
  <c r="Q20" i="2" l="1"/>
  <c r="R21" i="2"/>
  <c r="AH9" i="2"/>
  <c r="AG9" i="2"/>
  <c r="AB9" i="2"/>
  <c r="Z10" i="2" s="1"/>
  <c r="U10" i="2"/>
  <c r="AF9" i="2"/>
  <c r="AC9" i="2"/>
  <c r="AA10" i="2" s="1"/>
  <c r="S19" i="2" a="1"/>
  <c r="S19" i="2" s="1"/>
  <c r="AN8" i="2"/>
  <c r="AE9" i="2" l="1"/>
  <c r="AK9" i="2"/>
  <c r="AL9" i="2"/>
  <c r="V10" i="2" a="1"/>
  <c r="V10" i="2" s="1"/>
  <c r="AI10" i="2" s="1"/>
  <c r="AJ10" i="2" s="1"/>
  <c r="Q21" i="2"/>
  <c r="R22" i="2"/>
  <c r="S20" i="2" a="1"/>
  <c r="S20" i="2" s="1"/>
  <c r="W10" i="2" l="1"/>
  <c r="AM9" i="2"/>
  <c r="AN9" i="2" s="1"/>
  <c r="Q22" i="2"/>
  <c r="R23" i="2"/>
  <c r="S21" i="2" a="1"/>
  <c r="S21" i="2" s="1"/>
  <c r="X10" i="2"/>
  <c r="Q23" i="2" l="1"/>
  <c r="R24" i="2"/>
  <c r="Q24" i="2" s="1"/>
  <c r="AH10" i="2"/>
  <c r="AG10" i="2"/>
  <c r="AF10" i="2"/>
  <c r="AB10" i="2"/>
  <c r="Z11" i="2" s="1"/>
  <c r="U11" i="2"/>
  <c r="AC10" i="2"/>
  <c r="AA11" i="2" s="1"/>
  <c r="S22" i="2" a="1"/>
  <c r="S22" i="2" s="1"/>
  <c r="S24" i="2" l="1" a="1"/>
  <c r="S24" i="2" s="1"/>
  <c r="V11" i="2" a="1"/>
  <c r="V11" i="2" s="1"/>
  <c r="AI11" i="2" s="1"/>
  <c r="AJ11" i="2" s="1"/>
  <c r="AK10" i="2"/>
  <c r="AE10" i="2"/>
  <c r="AL10" i="2"/>
  <c r="S23" i="2" a="1"/>
  <c r="S23" i="2" s="1"/>
  <c r="AM10" i="2" l="1"/>
  <c r="AN10" i="2" s="1"/>
  <c r="W11" i="2"/>
  <c r="X11" i="2" s="1"/>
  <c r="AH11" i="2" l="1"/>
  <c r="AG11" i="2"/>
  <c r="AF11" i="2"/>
  <c r="U12" i="2"/>
  <c r="AB11" i="2"/>
  <c r="Z12" i="2" s="1"/>
  <c r="AC11" i="2"/>
  <c r="AA12" i="2" s="1"/>
  <c r="V12" i="2" l="1" a="1"/>
  <c r="V12" i="2" s="1"/>
  <c r="AI12" i="2" s="1"/>
  <c r="AJ12" i="2" s="1"/>
  <c r="AE11" i="2"/>
  <c r="AK11" i="2"/>
  <c r="AL11" i="2"/>
  <c r="AM11" i="2" l="1"/>
  <c r="AN11" i="2" s="1"/>
  <c r="W12" i="2"/>
  <c r="X12" i="2" s="1"/>
  <c r="AH12" i="2" l="1"/>
  <c r="AG12" i="2"/>
  <c r="AF12" i="2"/>
  <c r="U13" i="2"/>
  <c r="AC12" i="2"/>
  <c r="AA13" i="2" s="1"/>
  <c r="AB12" i="2"/>
  <c r="Z13" i="2" s="1"/>
  <c r="V13" i="2" l="1" a="1"/>
  <c r="V13" i="2" s="1"/>
  <c r="AI13" i="2" s="1"/>
  <c r="AJ13" i="2" s="1"/>
  <c r="AK12" i="2"/>
  <c r="AE12" i="2"/>
  <c r="AL12" i="2"/>
  <c r="AM12" i="2" l="1"/>
  <c r="AN12" i="2" s="1"/>
  <c r="W13" i="2"/>
  <c r="X13" i="2" s="1"/>
  <c r="AH13" i="2" l="1"/>
  <c r="AG13" i="2"/>
  <c r="AF13" i="2"/>
  <c r="U14" i="2"/>
  <c r="AB13" i="2"/>
  <c r="Z14" i="2" s="1"/>
  <c r="AC13" i="2"/>
  <c r="AA14" i="2" s="1"/>
  <c r="V14" i="2" l="1" a="1"/>
  <c r="V14" i="2" s="1"/>
  <c r="AI14" i="2" s="1"/>
  <c r="AJ14" i="2" s="1"/>
  <c r="AK13" i="2"/>
  <c r="AE13" i="2"/>
  <c r="AL13" i="2"/>
  <c r="AM13" i="2" l="1"/>
  <c r="AN13" i="2" s="1"/>
  <c r="W14" i="2"/>
  <c r="X14" i="2" s="1"/>
  <c r="AB14" i="2" l="1"/>
  <c r="Z15" i="2" s="1"/>
  <c r="AH14" i="2"/>
  <c r="AG14" i="2"/>
  <c r="AF14" i="2"/>
  <c r="U15" i="2"/>
  <c r="AC14" i="2"/>
  <c r="AA15" i="2" s="1"/>
  <c r="V15" i="2" l="1" a="1"/>
  <c r="V15" i="2" s="1"/>
  <c r="AI15" i="2" s="1"/>
  <c r="AJ15" i="2" s="1"/>
  <c r="AK14" i="2"/>
  <c r="AE14" i="2"/>
  <c r="AL14" i="2"/>
  <c r="W15" i="2" l="1"/>
  <c r="AM14" i="2"/>
  <c r="AN14" i="2" s="1"/>
  <c r="X15" i="2"/>
  <c r="U16" i="2" l="1"/>
  <c r="AF15" i="2"/>
  <c r="AH15" i="2"/>
  <c r="AG15" i="2"/>
  <c r="AC15" i="2"/>
  <c r="AA16" i="2" s="1"/>
  <c r="AB15" i="2"/>
  <c r="Z16" i="2" s="1"/>
  <c r="AK15" i="2" l="1"/>
  <c r="AE15" i="2"/>
  <c r="AL15" i="2"/>
  <c r="V16" i="2" a="1"/>
  <c r="V16" i="2" s="1"/>
  <c r="AI16" i="2" s="1"/>
  <c r="AJ16" i="2" s="1"/>
  <c r="W16" i="2" l="1"/>
  <c r="AM15" i="2"/>
  <c r="AN15" i="2" s="1"/>
  <c r="X16" i="2"/>
  <c r="U17" i="2" l="1"/>
  <c r="AB16" i="2"/>
  <c r="Z17" i="2" s="1"/>
  <c r="AH16" i="2"/>
  <c r="AG16" i="2"/>
  <c r="AF16" i="2"/>
  <c r="AC16" i="2"/>
  <c r="AA17" i="2" s="1"/>
  <c r="AK16" i="2" l="1"/>
  <c r="AE16" i="2"/>
  <c r="AL16" i="2"/>
  <c r="V17" i="2" a="1"/>
  <c r="V17" i="2" s="1"/>
  <c r="AI17" i="2" s="1"/>
  <c r="AJ17" i="2" s="1"/>
  <c r="W17" i="2" l="1"/>
  <c r="X17" i="2" s="1"/>
  <c r="AM16" i="2"/>
  <c r="AN16" i="2" s="1"/>
  <c r="U18" i="2" l="1"/>
  <c r="AF17" i="2"/>
  <c r="AG17" i="2"/>
  <c r="AH17" i="2"/>
  <c r="AC17" i="2"/>
  <c r="AA18" i="2" s="1"/>
  <c r="AB17" i="2"/>
  <c r="Z18" i="2" s="1"/>
  <c r="AE17" i="2" l="1"/>
  <c r="AK17" i="2"/>
  <c r="AM17" i="2" s="1"/>
  <c r="AN17" i="2" s="1"/>
  <c r="AL17" i="2"/>
  <c r="V18" i="2" a="1"/>
  <c r="V18" i="2" s="1"/>
  <c r="AI18" i="2" s="1"/>
  <c r="AJ18" i="2" s="1"/>
  <c r="W18" i="2" l="1"/>
  <c r="X18" i="2" s="1"/>
  <c r="U19" i="2" l="1"/>
  <c r="AH18" i="2"/>
  <c r="AG18" i="2"/>
  <c r="AF18" i="2"/>
  <c r="AB18" i="2"/>
  <c r="Z19" i="2" s="1"/>
  <c r="AC18" i="2"/>
  <c r="AA19" i="2" s="1"/>
  <c r="AK18" i="2" l="1"/>
  <c r="AE18" i="2"/>
  <c r="AL18" i="2"/>
  <c r="V19" i="2" a="1"/>
  <c r="V19" i="2" s="1"/>
  <c r="AI19" i="2" s="1"/>
  <c r="AJ19" i="2" s="1"/>
  <c r="W19" i="2" l="1"/>
  <c r="X19" i="2" s="1"/>
  <c r="AM18" i="2"/>
  <c r="AN18" i="2" s="1"/>
  <c r="AF19" i="2" l="1"/>
  <c r="AB19" i="2"/>
  <c r="Z20" i="2" s="1"/>
  <c r="U20" i="2"/>
  <c r="AC19" i="2"/>
  <c r="AA20" i="2" s="1"/>
  <c r="AH19" i="2"/>
  <c r="AG19" i="2"/>
  <c r="V20" i="2" l="1" a="1"/>
  <c r="V20" i="2" s="1"/>
  <c r="AI20" i="2" s="1"/>
  <c r="AJ20" i="2" s="1"/>
  <c r="AK19" i="2"/>
  <c r="AE19" i="2"/>
  <c r="AL19" i="2"/>
  <c r="AM19" i="2" l="1"/>
  <c r="AN19" i="2" s="1"/>
  <c r="W20" i="2"/>
  <c r="X20" i="2"/>
  <c r="AH20" i="2" l="1"/>
  <c r="AF20" i="2"/>
  <c r="AB20" i="2"/>
  <c r="Z21" i="2" s="1"/>
  <c r="U21" i="2"/>
  <c r="AG20" i="2"/>
  <c r="AC20" i="2"/>
  <c r="AA21" i="2" s="1"/>
  <c r="V21" i="2" l="1" a="1"/>
  <c r="V21" i="2" s="1"/>
  <c r="AI21" i="2" s="1"/>
  <c r="AJ21" i="2" s="1"/>
  <c r="AE20" i="2"/>
  <c r="AK20" i="2"/>
  <c r="AL20" i="2"/>
  <c r="AM20" i="2" l="1"/>
  <c r="AN20" i="2" s="1"/>
  <c r="W21" i="2"/>
  <c r="X21" i="2" s="1"/>
  <c r="AH21" i="2" l="1"/>
  <c r="AG21" i="2"/>
  <c r="AF21" i="2"/>
  <c r="AC21" i="2"/>
  <c r="AA22" i="2" s="1"/>
  <c r="U22" i="2"/>
  <c r="AB21" i="2"/>
  <c r="Z22" i="2" s="1"/>
  <c r="V22" i="2" l="1" a="1"/>
  <c r="V22" i="2" s="1"/>
  <c r="AI22" i="2" s="1"/>
  <c r="AJ22" i="2" s="1"/>
  <c r="AK21" i="2"/>
  <c r="AE21" i="2"/>
  <c r="AL21" i="2"/>
  <c r="AM21" i="2" l="1"/>
  <c r="AN21" i="2" s="1"/>
  <c r="W22" i="2"/>
  <c r="X22" i="2"/>
  <c r="AH22" i="2" l="1"/>
  <c r="AG22" i="2"/>
  <c r="AF22" i="2"/>
  <c r="U23" i="2"/>
  <c r="AC22" i="2"/>
  <c r="AA23" i="2" s="1"/>
  <c r="AB22" i="2"/>
  <c r="Z23" i="2" s="1"/>
  <c r="V23" i="2" l="1" a="1"/>
  <c r="V23" i="2" s="1"/>
  <c r="AI23" i="2" s="1"/>
  <c r="AJ23" i="2" s="1"/>
  <c r="AK22" i="2"/>
  <c r="AE22" i="2"/>
  <c r="AL22" i="2"/>
  <c r="AM22" i="2" l="1"/>
  <c r="AN22" i="2" s="1"/>
  <c r="W23" i="2"/>
  <c r="X23" i="2" s="1"/>
  <c r="AF23" i="2" l="1"/>
  <c r="AH23" i="2"/>
  <c r="AG23" i="2"/>
  <c r="U24" i="2"/>
  <c r="AC23" i="2"/>
  <c r="AA24" i="2" s="1"/>
  <c r="AB23" i="2"/>
  <c r="Z24" i="2" s="1"/>
  <c r="V24" i="2" l="1" a="1"/>
  <c r="V24" i="2" s="1"/>
  <c r="AI24" i="2" s="1"/>
  <c r="AJ24" i="2" s="1"/>
  <c r="AJ25" i="2" s="1"/>
  <c r="AK23" i="2"/>
  <c r="AE23" i="2"/>
  <c r="AL23" i="2"/>
  <c r="AM23" i="2" l="1"/>
  <c r="AN23" i="2" s="1"/>
  <c r="W24" i="2"/>
  <c r="X24" i="2" s="1"/>
  <c r="AH24" i="2" l="1"/>
  <c r="AG24" i="2"/>
  <c r="AF24" i="2"/>
  <c r="AC24" i="2"/>
  <c r="AB24" i="2"/>
  <c r="AK24" i="2" l="1"/>
  <c r="AE24" i="2"/>
  <c r="AE25" i="2" s="1"/>
  <c r="AL24" i="2"/>
  <c r="AM24" i="2" l="1"/>
  <c r="AN24" i="2" l="1"/>
  <c r="AN25" i="2" s="1"/>
  <c r="AP4" i="2" s="1"/>
  <c r="AE26" i="2" s="1"/>
  <c r="AM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<sst xmlns="http://schemas.openxmlformats.org/spreadsheetml/2006/main" count="96" uniqueCount="83">
  <si>
    <t>Exercise 13.2a - 20-Year Term Insurance</t>
  </si>
  <si>
    <t>Amounts with Decrements</t>
  </si>
  <si>
    <t>Amounts without Decrements</t>
  </si>
  <si>
    <t>Decrement Information</t>
  </si>
  <si>
    <t>Reserves &amp; Capital (Decremented)</t>
  </si>
  <si>
    <r>
      <t>P</t>
    </r>
    <r>
      <rPr>
        <vertAlign val="subscript"/>
        <sz val="10"/>
        <rFont val="Arial"/>
        <family val="2"/>
      </rPr>
      <t>t</t>
    </r>
  </si>
  <si>
    <r>
      <t>C</t>
    </r>
    <r>
      <rPr>
        <vertAlign val="subscript"/>
        <sz val="10"/>
        <rFont val="Arial"/>
        <family val="2"/>
      </rPr>
      <t>t</t>
    </r>
  </si>
  <si>
    <r>
      <t>E</t>
    </r>
    <r>
      <rPr>
        <vertAlign val="subscript"/>
        <sz val="10"/>
        <rFont val="Arial"/>
        <family val="2"/>
      </rPr>
      <t>t</t>
    </r>
  </si>
  <si>
    <r>
      <t>CL</t>
    </r>
    <r>
      <rPr>
        <vertAlign val="subscript"/>
        <sz val="10"/>
        <rFont val="Arial"/>
        <family val="2"/>
      </rPr>
      <t>t</t>
    </r>
  </si>
  <si>
    <r>
      <t>I</t>
    </r>
    <r>
      <rPr>
        <vertAlign val="subscript"/>
        <sz val="10"/>
        <rFont val="Arial"/>
        <family val="2"/>
      </rPr>
      <t>t</t>
    </r>
  </si>
  <si>
    <r>
      <t>PR</t>
    </r>
    <r>
      <rPr>
        <vertAlign val="subscript"/>
        <sz val="10"/>
        <rFont val="Arial"/>
        <family val="2"/>
      </rPr>
      <t>t</t>
    </r>
  </si>
  <si>
    <t>Age:</t>
  </si>
  <si>
    <t>Year</t>
  </si>
  <si>
    <t>Premium:</t>
  </si>
  <si>
    <t>Premium</t>
  </si>
  <si>
    <t>Commission &amp; Expense</t>
  </si>
  <si>
    <t>Death Benefit</t>
  </si>
  <si>
    <t>Reserve</t>
  </si>
  <si>
    <t>Capital</t>
  </si>
  <si>
    <t>Policy year</t>
  </si>
  <si>
    <t>Age</t>
  </si>
  <si>
    <t>Mortality Rate</t>
  </si>
  <si>
    <t>Lapse Rate</t>
  </si>
  <si>
    <t>In Force
(sop)</t>
  </si>
  <si>
    <t>Deaths</t>
  </si>
  <si>
    <t>Lapses</t>
  </si>
  <si>
    <t>In Force
(eop)</t>
  </si>
  <si>
    <t>Reserve
(sop)</t>
  </si>
  <si>
    <t>Capital
(sop)</t>
  </si>
  <si>
    <t>Reserve
(eop)</t>
  </si>
  <si>
    <t>Capital
(eop)</t>
  </si>
  <si>
    <t>PV premium</t>
  </si>
  <si>
    <t>Premium
(sop)</t>
  </si>
  <si>
    <t>Commission
(sop)</t>
  </si>
  <si>
    <t>Expenses
(eop)</t>
  </si>
  <si>
    <t>Claims
(eop)</t>
  </si>
  <si>
    <t>PV claims</t>
  </si>
  <si>
    <t>Cash Flow</t>
  </si>
  <si>
    <t>Interest</t>
  </si>
  <si>
    <t>Profit</t>
  </si>
  <si>
    <t>PV profit</t>
  </si>
  <si>
    <t>Present Value of Profit:</t>
  </si>
  <si>
    <t>Mortalty rate</t>
  </si>
  <si>
    <t>Assumption Information for Issue Age 35:</t>
  </si>
  <si>
    <t>Present Value of DE:</t>
  </si>
  <si>
    <t>Investment Earnings Rate:</t>
  </si>
  <si>
    <t>Discount Rate:</t>
  </si>
  <si>
    <t>Lapse Rates:</t>
  </si>
  <si>
    <t>Duration</t>
  </si>
  <si>
    <t>Rate</t>
  </si>
  <si>
    <t>Death Benefit Amount:</t>
  </si>
  <si>
    <t>2-5</t>
  </si>
  <si>
    <t>6-10</t>
  </si>
  <si>
    <t>11+</t>
  </si>
  <si>
    <t>Commissions and expense (as % premium):</t>
  </si>
  <si>
    <t>Required Capital (per 1000 death benefit):</t>
  </si>
  <si>
    <t>Total</t>
  </si>
  <si>
    <t>PM</t>
  </si>
  <si>
    <t>Target PM</t>
  </si>
  <si>
    <t>20 Year Term</t>
  </si>
  <si>
    <t>PV claims ( NS No Program)</t>
  </si>
  <si>
    <t>PV claims ( S No Program)</t>
  </si>
  <si>
    <t>PV claims ( S Intervene)</t>
  </si>
  <si>
    <t>Claims ( NS No Program)</t>
  </si>
  <si>
    <t>Claims ( S No Program)</t>
  </si>
  <si>
    <t>Claims ( S Intervene)</t>
  </si>
  <si>
    <t>Non Smoker (No Intervention)</t>
  </si>
  <si>
    <t>Smoker (No Intervention)</t>
  </si>
  <si>
    <t>Smoker (Intervention)</t>
  </si>
  <si>
    <t>WL Insurance</t>
  </si>
  <si>
    <t>Age (Population)</t>
  </si>
  <si>
    <t>Mortality R</t>
  </si>
  <si>
    <t xml:space="preserve">Smoker MR </t>
  </si>
  <si>
    <t>NS Mortality</t>
  </si>
  <si>
    <t>Mortality_Rate</t>
  </si>
  <si>
    <t>Intervention Rates</t>
  </si>
  <si>
    <t>Dataset Mortality</t>
  </si>
  <si>
    <t>Dataset Mortality (Smoker)</t>
  </si>
  <si>
    <t>Dataset Mortality  (NON Smoker)</t>
  </si>
  <si>
    <t>Lumaria Mortality</t>
  </si>
  <si>
    <t>WL NS Mortality Rates</t>
  </si>
  <si>
    <t>Intervention MR</t>
  </si>
  <si>
    <t>WL S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</si>
</sst>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??_);_(@_)"/>
    <numFmt numFmtId="165" formatCode="0.00000"/>
    <numFmt numFmtId="166" formatCode="_(* #,##0.00_);_(* \(#,##0.00\);_(* &quot;-&quot;??_);_(@_)"/>
    <numFmt numFmtId="167" formatCode="0.0%"/>
    <numFmt numFmtId="168" formatCode="#,##0.000000"/>
    <numFmt numFmtId="169" formatCode="0.00000000"/>
    <numFmt numFmtId="170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>
      <alignment vertical="center"/>
    </xf>
  </cellStyleXfs>
  <cellXfs count="6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4" fillId="0" borderId="0" xfId="0" applyFont="1"/>
    <xf numFmtId="43" fontId="0" fillId="5" borderId="0" xfId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quotePrefix="1" applyNumberFormat="1" applyFont="1" applyAlignment="1"/>
    <xf numFmtId="1" fontId="0" fillId="0" borderId="0" xfId="0" applyNumberFormat="1"/>
    <xf numFmtId="165" fontId="0" fillId="0" borderId="0" xfId="0" applyNumberFormat="1"/>
    <xf numFmtId="164" fontId="0" fillId="0" borderId="0" xfId="1" applyNumberFormat="1" applyFont="1" applyAlignment="1"/>
    <xf numFmtId="166" fontId="0" fillId="5" borderId="0" xfId="1" applyNumberFormat="1" applyFont="1" applyFill="1" applyAlignment="1"/>
    <xf numFmtId="10" fontId="0" fillId="0" borderId="0" xfId="0" applyNumberFormat="1" applyAlignment="1">
      <alignment horizontal="center"/>
    </xf>
    <xf numFmtId="43" fontId="0" fillId="0" borderId="0" xfId="1" applyFont="1" applyAlignment="1"/>
    <xf numFmtId="1" fontId="0" fillId="0" borderId="0" xfId="0" quotePrefix="1" applyNumberFormat="1" applyAlignment="1">
      <alignment horizontal="center"/>
    </xf>
    <xf numFmtId="1" fontId="0" fillId="0" borderId="0" xfId="0" quotePrefix="1" applyNumberFormat="1"/>
    <xf numFmtId="0" fontId="0" fillId="6" borderId="0" xfId="0" applyFill="1"/>
    <xf numFmtId="165" fontId="0" fillId="0" borderId="0" xfId="0" quotePrefix="1" applyNumberFormat="1"/>
    <xf numFmtId="166" fontId="0" fillId="0" borderId="0" xfId="1" applyNumberFormat="1" applyFont="1" applyAlignment="1"/>
    <xf numFmtId="0" fontId="0" fillId="4" borderId="0" xfId="0" applyFill="1"/>
    <xf numFmtId="167" fontId="4" fillId="4" borderId="0" xfId="2" applyNumberFormat="1" applyFont="1" applyFill="1" applyAlignment="1">
      <alignment horizontal="center"/>
    </xf>
    <xf numFmtId="167" fontId="0" fillId="0" borderId="0" xfId="2" applyNumberFormat="1" applyFont="1" applyAlignment="1">
      <alignment horizontal="center"/>
    </xf>
    <xf numFmtId="9" fontId="4" fillId="3" borderId="0" xfId="2" applyFont="1" applyFill="1" applyAlignment="1">
      <alignment horizontal="center"/>
    </xf>
    <xf numFmtId="167" fontId="0" fillId="5" borderId="0" xfId="2" applyNumberFormat="1" applyFont="1" applyFill="1" applyAlignment="1">
      <alignment horizontal="center"/>
    </xf>
    <xf numFmtId="9" fontId="4" fillId="4" borderId="0" xfId="2" applyFont="1" applyFill="1" applyAlignment="1">
      <alignment horizontal="center"/>
    </xf>
    <xf numFmtId="0" fontId="0" fillId="3" borderId="0" xfId="0" applyFill="1" applyAlignment="1">
      <alignment horizontal="left"/>
    </xf>
    <xf numFmtId="16" fontId="0" fillId="4" borderId="0" xfId="0" quotePrefix="1" applyNumberForma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2" fontId="0" fillId="4" borderId="0" xfId="0" applyNumberFormat="1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6" fillId="0" borderId="0" xfId="0" applyFont="1" applyAlignment="1">
      <alignment horizontal="right"/>
    </xf>
    <xf numFmtId="16" fontId="0" fillId="3" borderId="0" xfId="0" quotePrefix="1" applyNumberFormat="1" applyFill="1" applyAlignment="1">
      <alignment horizontal="center"/>
    </xf>
    <xf numFmtId="0" fontId="0" fillId="0" borderId="0" xfId="0" applyAlignment="1">
      <alignment horizontal="right"/>
    </xf>
    <xf numFmtId="9" fontId="0" fillId="0" borderId="0" xfId="2" applyFont="1" applyAlignment="1">
      <alignment horizontal="center"/>
    </xf>
    <xf numFmtId="1" fontId="0" fillId="5" borderId="0" xfId="2" applyNumberFormat="1" applyFont="1" applyFill="1" applyAlignment="1">
      <alignment horizontal="center"/>
    </xf>
    <xf numFmtId="168" fontId="0" fillId="0" borderId="0" xfId="2" applyNumberFormat="1" applyFont="1" applyAlignment="1">
      <alignment horizontal="center"/>
    </xf>
    <xf numFmtId="43" fontId="0" fillId="0" borderId="0" xfId="0" applyNumberFormat="1"/>
    <xf numFmtId="166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169" fontId="0" fillId="0" borderId="0" xfId="0" applyNumberFormat="1"/>
    <xf numFmtId="0" fontId="7" fillId="0" borderId="0" xfId="3" applyFont="1" applyAlignment="1">
      <alignment horizontal="center" vertical="center"/>
    </xf>
    <xf numFmtId="170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Comma" xfId="1" builtinId="3"/>
    <cellStyle name="Normal" xfId="0" builtinId="0"/>
    <cellStyle name="Normal 2 2" xfId="3" xr:uid="{264CDF44-AF05-42BD-9A56-909B2CD4F19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20 Year Term Policy - Profit Forecast</a:t>
            </a:r>
          </a:p>
        </c:rich>
      </c:tx>
      <c:layout>
        <c:manualLayout>
          <c:xMode val="edge"/>
          <c:yMode val="edge"/>
          <c:x val="2.6899796352302892E-2"/>
          <c:y val="1.7997743904858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Results!$B$56</c:f>
              <c:strCache>
                <c:ptCount val="1"/>
                <c:pt idx="0">
                  <c:v>Non Smoker (No Intervention)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Results!$A$57:$A$77</c:f>
              <c:numCache>
                <c:formatCode>0</c:formatCode>
                <c:ptCount val="21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Results!$B$57:$B$77</c:f>
              <c:numCache>
                <c:formatCode>0.00</c:formatCode>
                <c:ptCount val="21"/>
                <c:pt idx="0">
                  <c:v>1957.8981470395593</c:v>
                </c:pt>
                <c:pt idx="1">
                  <c:v>1905.914643376997</c:v>
                </c:pt>
                <c:pt idx="2">
                  <c:v>1975.5169698623763</c:v>
                </c:pt>
                <c:pt idx="3">
                  <c:v>2626.9593533569409</c:v>
                </c:pt>
                <c:pt idx="4">
                  <c:v>2746.7243272236697</c:v>
                </c:pt>
                <c:pt idx="5">
                  <c:v>2830.7671474477202</c:v>
                </c:pt>
                <c:pt idx="6">
                  <c:v>2622.7152332948567</c:v>
                </c:pt>
                <c:pt idx="7">
                  <c:v>2950.0669206207899</c:v>
                </c:pt>
                <c:pt idx="8">
                  <c:v>2794.9897544254131</c:v>
                </c:pt>
                <c:pt idx="9">
                  <c:v>3098.7289225603145</c:v>
                </c:pt>
                <c:pt idx="10">
                  <c:v>3221.8426892633115</c:v>
                </c:pt>
                <c:pt idx="11">
                  <c:v>3361.7488952013591</c:v>
                </c:pt>
                <c:pt idx="12">
                  <c:v>3476.630067522844</c:v>
                </c:pt>
                <c:pt idx="13">
                  <c:v>3761.6970978620975</c:v>
                </c:pt>
                <c:pt idx="14">
                  <c:v>4006.3131986941366</c:v>
                </c:pt>
                <c:pt idx="15">
                  <c:v>4040.7926609370052</c:v>
                </c:pt>
                <c:pt idx="16">
                  <c:v>4339.492528382636</c:v>
                </c:pt>
                <c:pt idx="17">
                  <c:v>4812.2334670079563</c:v>
                </c:pt>
                <c:pt idx="18">
                  <c:v>5514.482426555478</c:v>
                </c:pt>
                <c:pt idx="19">
                  <c:v>5102.7273214716852</c:v>
                </c:pt>
                <c:pt idx="20">
                  <c:v>5603.3399581341073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9-4D7F-83F9-C349792F263A}"/>
            </c:ext>
          </c:extLst>
        </c:ser>
        <c:ser>
          <c:idx val="1"/>
          <c:order val="1"/>
          <c:tx>
            <c:strRef>
              <c:f>Results!$C$56</c:f>
              <c:strCache>
                <c:ptCount val="1"/>
                <c:pt idx="0">
                  <c:v>Smoker (No Intervention)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Results!$A$57:$A$77</c:f>
              <c:numCache>
                <c:formatCode>0</c:formatCode>
                <c:ptCount val="21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Results!$C$57:$C$77</c:f>
              <c:numCache>
                <c:formatCode>0.00</c:formatCode>
                <c:ptCount val="21"/>
                <c:pt idx="0">
                  <c:v>3361.8742448915273</c:v>
                </c:pt>
                <c:pt idx="1">
                  <c:v>3087.6874138685203</c:v>
                </c:pt>
                <c:pt idx="2">
                  <c:v>3430.6234008033771</c:v>
                </c:pt>
                <c:pt idx="3">
                  <c:v>4039.8716576682668</c:v>
                </c:pt>
                <c:pt idx="4">
                  <c:v>4400.4057801574554</c:v>
                </c:pt>
                <c:pt idx="5">
                  <c:v>3897.3840560150807</c:v>
                </c:pt>
                <c:pt idx="6">
                  <c:v>5866.4816580208562</c:v>
                </c:pt>
                <c:pt idx="7">
                  <c:v>6521.6997810392122</c:v>
                </c:pt>
                <c:pt idx="8">
                  <c:v>6918.9246464076741</c:v>
                </c:pt>
                <c:pt idx="9">
                  <c:v>10263.149668467257</c:v>
                </c:pt>
                <c:pt idx="10">
                  <c:v>9556.812423220681</c:v>
                </c:pt>
                <c:pt idx="11">
                  <c:v>13660.914815871158</c:v>
                </c:pt>
                <c:pt idx="12">
                  <c:v>11898.414675569365</c:v>
                </c:pt>
                <c:pt idx="13">
                  <c:v>19008.655063751314</c:v>
                </c:pt>
                <c:pt idx="14">
                  <c:v>21068.551449932762</c:v>
                </c:pt>
                <c:pt idx="15">
                  <c:v>26599.057936763751</c:v>
                </c:pt>
                <c:pt idx="16">
                  <c:v>30167.965637529796</c:v>
                </c:pt>
                <c:pt idx="17">
                  <c:v>34188.384164346731</c:v>
                </c:pt>
                <c:pt idx="18">
                  <c:v>35321.342553308052</c:v>
                </c:pt>
                <c:pt idx="19">
                  <c:v>43024.710101163386</c:v>
                </c:pt>
                <c:pt idx="20">
                  <c:v>43868.865292233255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9-4D7F-83F9-C349792F263A}"/>
            </c:ext>
          </c:extLst>
        </c:ser>
        <c:ser>
          <c:idx val="2"/>
          <c:order val="2"/>
          <c:tx>
            <c:strRef>
              <c:f>Results!$D$56</c:f>
              <c:strCache>
                <c:ptCount val="1"/>
                <c:pt idx="0">
                  <c:v>Smoker (Intervention)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Results!$A$57:$A$77</c:f>
              <c:numCache>
                <c:formatCode>0</c:formatCode>
                <c:ptCount val="21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Results!$D$57:$D$77</c:f>
              <c:numCache>
                <c:formatCode>0.00</c:formatCode>
                <c:ptCount val="21"/>
                <c:pt idx="0">
                  <c:v>5551.7272213549077</c:v>
                </c:pt>
                <c:pt idx="1">
                  <c:v>1888.9199625170277</c:v>
                </c:pt>
                <c:pt idx="2">
                  <c:v>2103.6567701585077</c:v>
                </c:pt>
                <c:pt idx="3">
                  <c:v>2483.2666432810893</c:v>
                </c:pt>
                <c:pt idx="4">
                  <c:v>2711.8053303690276</c:v>
                </c:pt>
                <c:pt idx="5">
                  <c:v>2408.1539825005898</c:v>
                </c:pt>
                <c:pt idx="6">
                  <c:v>3634.0711844626826</c:v>
                </c:pt>
                <c:pt idx="7">
                  <c:v>4051.9147836522752</c:v>
                </c:pt>
                <c:pt idx="8">
                  <c:v>4312.0773427423928</c:v>
                </c:pt>
                <c:pt idx="9">
                  <c:v>6416.8138986497543</c:v>
                </c:pt>
                <c:pt idx="10">
                  <c:v>5998.7027967118938</c:v>
                </c:pt>
                <c:pt idx="11">
                  <c:v>8607.4643890086463</c:v>
                </c:pt>
                <c:pt idx="12">
                  <c:v>7532.4057675547601</c:v>
                </c:pt>
                <c:pt idx="13">
                  <c:v>12086.314584868012</c:v>
                </c:pt>
                <c:pt idx="14">
                  <c:v>13476.591456337494</c:v>
                </c:pt>
                <c:pt idx="15">
                  <c:v>17125.736226274152</c:v>
                </c:pt>
                <c:pt idx="16">
                  <c:v>19577.759259726277</c:v>
                </c:pt>
                <c:pt idx="17">
                  <c:v>22385.221737948639</c:v>
                </c:pt>
                <c:pt idx="18">
                  <c:v>23361.540860229001</c:v>
                </c:pt>
                <c:pt idx="19">
                  <c:v>28760.685010163164</c:v>
                </c:pt>
                <c:pt idx="20">
                  <c:v>29707.420784552345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9-4D7F-83F9-C349792F2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969728"/>
        <c:axId val="669948128"/>
      </c:lineChart>
      <c:catAx>
        <c:axId val="6699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48128"/>
        <c:crosses val="autoZero"/>
        <c:auto val="1"/>
        <c:lblAlgn val="ctr"/>
        <c:lblOffset val="100"/>
        <c:noMultiLvlLbl val="0"/>
      </c:catAx>
      <c:valAx>
        <c:axId val="6699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6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Mortality Rates - Inforce Dataset &amp; Given</a:t>
            </a:r>
          </a:p>
        </c:rich>
      </c:tx>
      <c:layout>
        <c:manualLayout>
          <c:xMode val="edge"/>
          <c:yMode val="edge"/>
          <c:x val="3.3701910293444666E-2"/>
          <c:y val="2.08604868706230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'Mortality Rates'!$W$2</c:f>
              <c:strCache>
                <c:ptCount val="1"/>
                <c:pt idx="0">
                  <c:v>Dataset Mortality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Rates'!$W$3:$W$57</c:f>
              <c:numCache>
                <c:formatCode>0.00000000</c:formatCode>
                <c:ptCount val="55"/>
                <c:pt idx="0">
                  <c:v>9.8260784121057291E-4</c:v>
                </c:pt>
                <c:pt idx="1">
                  <c:v>7.1293985843051385E-4</c:v>
                </c:pt>
                <c:pt idx="2">
                  <c:v>1.0156550975379118E-3</c:v>
                </c:pt>
                <c:pt idx="3">
                  <c:v>9.6586812499149766E-4</c:v>
                </c:pt>
                <c:pt idx="4">
                  <c:v>9.7861666347960098E-4</c:v>
                </c:pt>
                <c:pt idx="5">
                  <c:v>1.0466637592673354E-3</c:v>
                </c:pt>
                <c:pt idx="6">
                  <c:v>9.5535645123809027E-4</c:v>
                </c:pt>
                <c:pt idx="7">
                  <c:v>1.0539875863684273E-3</c:v>
                </c:pt>
                <c:pt idx="8">
                  <c:v>1.2939028422732435E-3</c:v>
                </c:pt>
                <c:pt idx="9">
                  <c:v>1.061940307776384E-3</c:v>
                </c:pt>
                <c:pt idx="10">
                  <c:v>1.0193399085349055E-3</c:v>
                </c:pt>
                <c:pt idx="11">
                  <c:v>1.0752741949197045E-3</c:v>
                </c:pt>
                <c:pt idx="12">
                  <c:v>1.4129707016369219E-3</c:v>
                </c:pt>
                <c:pt idx="13">
                  <c:v>1.4975891411802388E-3</c:v>
                </c:pt>
                <c:pt idx="14">
                  <c:v>1.5262289835807302E-3</c:v>
                </c:pt>
                <c:pt idx="15">
                  <c:v>1.5280009113013146E-3</c:v>
                </c:pt>
                <c:pt idx="16">
                  <c:v>1.7265337185219962E-3</c:v>
                </c:pt>
                <c:pt idx="17">
                  <c:v>1.6792857535703155E-3</c:v>
                </c:pt>
                <c:pt idx="18">
                  <c:v>1.9796531676237374E-3</c:v>
                </c:pt>
                <c:pt idx="19">
                  <c:v>2.0237103223231354E-3</c:v>
                </c:pt>
                <c:pt idx="20">
                  <c:v>2.2663732491834134E-3</c:v>
                </c:pt>
                <c:pt idx="21">
                  <c:v>2.2687997262383439E-3</c:v>
                </c:pt>
                <c:pt idx="22">
                  <c:v>2.6914291726485634E-3</c:v>
                </c:pt>
                <c:pt idx="23">
                  <c:v>2.9046819019087908E-3</c:v>
                </c:pt>
                <c:pt idx="24">
                  <c:v>3.1266336912373831E-3</c:v>
                </c:pt>
                <c:pt idx="25">
                  <c:v>3.4204747952720697E-3</c:v>
                </c:pt>
                <c:pt idx="26">
                  <c:v>3.8299782236481208E-3</c:v>
                </c:pt>
                <c:pt idx="27">
                  <c:v>4.3151018622547901E-3</c:v>
                </c:pt>
                <c:pt idx="28">
                  <c:v>4.4025323657244167E-3</c:v>
                </c:pt>
                <c:pt idx="29">
                  <c:v>4.8142212823605217E-3</c:v>
                </c:pt>
                <c:pt idx="30">
                  <c:v>5.2047766475011061E-3</c:v>
                </c:pt>
                <c:pt idx="31">
                  <c:v>5.3723110030081912E-3</c:v>
                </c:pt>
                <c:pt idx="32">
                  <c:v>5.6654347561223249E-3</c:v>
                </c:pt>
                <c:pt idx="33">
                  <c:v>6.2470866532779775E-3</c:v>
                </c:pt>
                <c:pt idx="34">
                  <c:v>6.5676689446419311E-3</c:v>
                </c:pt>
                <c:pt idx="35">
                  <c:v>7.6560041950707921E-3</c:v>
                </c:pt>
                <c:pt idx="36">
                  <c:v>7.6145793813221048E-3</c:v>
                </c:pt>
                <c:pt idx="37">
                  <c:v>8.2335072913930721E-3</c:v>
                </c:pt>
                <c:pt idx="38">
                  <c:v>9.03781387219167E-3</c:v>
                </c:pt>
                <c:pt idx="39">
                  <c:v>9.8721171144840851E-3</c:v>
                </c:pt>
                <c:pt idx="40">
                  <c:v>1.032600124662997E-2</c:v>
                </c:pt>
                <c:pt idx="41">
                  <c:v>1.1196259711041587E-2</c:v>
                </c:pt>
                <c:pt idx="42">
                  <c:v>1.1945322017799253E-2</c:v>
                </c:pt>
                <c:pt idx="43">
                  <c:v>1.2356445372474359E-2</c:v>
                </c:pt>
                <c:pt idx="44">
                  <c:v>1.3805131843443301E-2</c:v>
                </c:pt>
                <c:pt idx="45">
                  <c:v>1.4695578750696154E-2</c:v>
                </c:pt>
                <c:pt idx="46">
                  <c:v>1.576695774896357E-2</c:v>
                </c:pt>
                <c:pt idx="47">
                  <c:v>1.7517241379310346E-2</c:v>
                </c:pt>
                <c:pt idx="48">
                  <c:v>1.9070446019174656E-2</c:v>
                </c:pt>
                <c:pt idx="49">
                  <c:v>2.0031439479002919E-2</c:v>
                </c:pt>
                <c:pt idx="50">
                  <c:v>2.1411138229420902E-2</c:v>
                </c:pt>
                <c:pt idx="51">
                  <c:v>2.4434515498464118E-2</c:v>
                </c:pt>
                <c:pt idx="52">
                  <c:v>2.6723298823112997E-2</c:v>
                </c:pt>
                <c:pt idx="53">
                  <c:v>2.9247115274762939E-2</c:v>
                </c:pt>
                <c:pt idx="54">
                  <c:v>3.0787805614246905E-2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C-4E0F-8E6F-EB951B62D8D7}"/>
            </c:ext>
          </c:extLst>
        </c:ser>
        <c:ser>
          <c:idx val="1"/>
          <c:order val="1"/>
          <c:tx>
            <c:strRef>
              <c:f>'Mortality Rates'!$X$2</c:f>
              <c:strCache>
                <c:ptCount val="1"/>
                <c:pt idx="0">
                  <c:v>Dataset Mortality (Smoker)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Rates'!$X$3:$X$57</c:f>
              <c:numCache>
                <c:formatCode>0.00000000</c:formatCode>
                <c:ptCount val="55"/>
                <c:pt idx="0">
                  <c:v>1.3166556945358788E-3</c:v>
                </c:pt>
                <c:pt idx="1">
                  <c:v>1.8867924528301887E-3</c:v>
                </c:pt>
                <c:pt idx="2">
                  <c:v>1.6971754152018427E-3</c:v>
                </c:pt>
                <c:pt idx="3">
                  <c:v>1.8281535648994515E-3</c:v>
                </c:pt>
                <c:pt idx="4">
                  <c:v>1.9459985405010946E-3</c:v>
                </c:pt>
                <c:pt idx="5">
                  <c:v>1.4184397163120568E-3</c:v>
                </c:pt>
                <c:pt idx="6">
                  <c:v>1.4715291106845809E-3</c:v>
                </c:pt>
                <c:pt idx="7">
                  <c:v>1.5405581560703917E-3</c:v>
                </c:pt>
                <c:pt idx="8">
                  <c:v>1.7815388041420776E-3</c:v>
                </c:pt>
                <c:pt idx="9">
                  <c:v>1.6809371224457636E-3</c:v>
                </c:pt>
                <c:pt idx="10">
                  <c:v>1.5464431806844257E-3</c:v>
                </c:pt>
                <c:pt idx="11">
                  <c:v>1.7366973804814512E-3</c:v>
                </c:pt>
                <c:pt idx="12">
                  <c:v>2.0674748613852081E-3</c:v>
                </c:pt>
                <c:pt idx="13">
                  <c:v>2.2772691360319749E-3</c:v>
                </c:pt>
                <c:pt idx="14">
                  <c:v>2.0400593471810091E-3</c:v>
                </c:pt>
                <c:pt idx="15">
                  <c:v>3.1042950470277532E-3</c:v>
                </c:pt>
                <c:pt idx="16">
                  <c:v>3.4921078362899847E-3</c:v>
                </c:pt>
                <c:pt idx="17">
                  <c:v>3.7514654161781946E-3</c:v>
                </c:pt>
                <c:pt idx="18">
                  <c:v>5.6346098748925608E-3</c:v>
                </c:pt>
                <c:pt idx="19">
                  <c:v>5.3220057614374299E-3</c:v>
                </c:pt>
                <c:pt idx="20">
                  <c:v>7.7144153683255182E-3</c:v>
                </c:pt>
                <c:pt idx="21">
                  <c:v>6.8282512379463124E-3</c:v>
                </c:pt>
                <c:pt idx="22">
                  <c:v>1.1073299843353319E-2</c:v>
                </c:pt>
                <c:pt idx="23">
                  <c:v>1.2506309236722562E-2</c:v>
                </c:pt>
                <c:pt idx="24">
                  <c:v>1.6112145183806423E-2</c:v>
                </c:pt>
                <c:pt idx="25">
                  <c:v>1.870573279254192E-2</c:v>
                </c:pt>
                <c:pt idx="26">
                  <c:v>2.1788700278692678E-2</c:v>
                </c:pt>
                <c:pt idx="27">
                  <c:v>2.3248304811107522E-2</c:v>
                </c:pt>
                <c:pt idx="28">
                  <c:v>2.9287876793471106E-2</c:v>
                </c:pt>
                <c:pt idx="29">
                  <c:v>3.1078489717648615E-2</c:v>
                </c:pt>
                <c:pt idx="30">
                  <c:v>3.6077639079298653E-2</c:v>
                </c:pt>
                <c:pt idx="31">
                  <c:v>4.1502288148966386E-2</c:v>
                </c:pt>
                <c:pt idx="32">
                  <c:v>3.8567730802415878E-2</c:v>
                </c:pt>
                <c:pt idx="33">
                  <c:v>5.0366385307485391E-2</c:v>
                </c:pt>
                <c:pt idx="34">
                  <c:v>5.4027013506753374E-2</c:v>
                </c:pt>
                <c:pt idx="35">
                  <c:v>6.5503124326653742E-2</c:v>
                </c:pt>
                <c:pt idx="36">
                  <c:v>6.3834726090993499E-2</c:v>
                </c:pt>
                <c:pt idx="37">
                  <c:v>6.8198484478122712E-2</c:v>
                </c:pt>
                <c:pt idx="38">
                  <c:v>7.9724032196243771E-2</c:v>
                </c:pt>
                <c:pt idx="39">
                  <c:v>8.6962329682073208E-2</c:v>
                </c:pt>
                <c:pt idx="40">
                  <c:v>8.9545313949891736E-2</c:v>
                </c:pt>
                <c:pt idx="41">
                  <c:v>9.2589269693163473E-2</c:v>
                </c:pt>
                <c:pt idx="42">
                  <c:v>0.10569948186528498</c:v>
                </c:pt>
                <c:pt idx="43">
                  <c:v>0.11026522593320236</c:v>
                </c:pt>
                <c:pt idx="44">
                  <c:v>0.12066940692894891</c:v>
                </c:pt>
                <c:pt idx="45">
                  <c:v>0.12587657784011219</c:v>
                </c:pt>
                <c:pt idx="46">
                  <c:v>0.14405711885762285</c:v>
                </c:pt>
                <c:pt idx="47">
                  <c:v>0.15265600825167613</c:v>
                </c:pt>
                <c:pt idx="48">
                  <c:v>0.16422660725652452</c:v>
                </c:pt>
                <c:pt idx="49">
                  <c:v>0.17418844022169439</c:v>
                </c:pt>
                <c:pt idx="50">
                  <c:v>0.18696069031639501</c:v>
                </c:pt>
                <c:pt idx="51">
                  <c:v>0.21462264150943397</c:v>
                </c:pt>
                <c:pt idx="52">
                  <c:v>0.24324324324324326</c:v>
                </c:pt>
                <c:pt idx="53">
                  <c:v>0.28968253968253971</c:v>
                </c:pt>
                <c:pt idx="54">
                  <c:v>0.30446927374301674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C-4E0F-8E6F-EB951B62D8D7}"/>
            </c:ext>
          </c:extLst>
        </c:ser>
        <c:ser>
          <c:idx val="2"/>
          <c:order val="2"/>
          <c:tx>
            <c:strRef>
              <c:f>'Mortality Rates'!$Y$2</c:f>
              <c:strCache>
                <c:ptCount val="1"/>
                <c:pt idx="0">
                  <c:v>Dataset Mortality  (NON Smoker)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Rates'!$Y$3:$Y$57</c:f>
              <c:numCache>
                <c:formatCode>0.00000000</c:formatCode>
                <c:ptCount val="55"/>
                <c:pt idx="0">
                  <c:v>9.2400092400092397E-4</c:v>
                </c:pt>
                <c:pt idx="1">
                  <c:v>5.083124028226289E-4</c:v>
                </c:pt>
                <c:pt idx="2">
                  <c:v>9.0058742861821232E-4</c:v>
                </c:pt>
                <c:pt idx="3">
                  <c:v>8.2387984029406178E-4</c:v>
                </c:pt>
                <c:pt idx="4">
                  <c:v>8.2279803573294332E-4</c:v>
                </c:pt>
                <c:pt idx="5">
                  <c:v>9.8782062075545825E-4</c:v>
                </c:pt>
                <c:pt idx="6">
                  <c:v>8.7512555068269739E-4</c:v>
                </c:pt>
                <c:pt idx="7">
                  <c:v>9.80145313286814E-4</c:v>
                </c:pt>
                <c:pt idx="8">
                  <c:v>1.2216059165346012E-3</c:v>
                </c:pt>
                <c:pt idx="9">
                  <c:v>9.7894907351977968E-4</c:v>
                </c:pt>
                <c:pt idx="10">
                  <c:v>9.5389113252892642E-4</c:v>
                </c:pt>
                <c:pt idx="11">
                  <c:v>9.9877245843097871E-4</c:v>
                </c:pt>
                <c:pt idx="12">
                  <c:v>1.341642641704603E-3</c:v>
                </c:pt>
                <c:pt idx="13">
                  <c:v>1.4175190076412389E-3</c:v>
                </c:pt>
                <c:pt idx="14">
                  <c:v>1.4763469415312598E-3</c:v>
                </c:pt>
                <c:pt idx="15">
                  <c:v>1.381986111468768E-3</c:v>
                </c:pt>
                <c:pt idx="16">
                  <c:v>1.5702533836693649E-3</c:v>
                </c:pt>
                <c:pt idx="17">
                  <c:v>1.5035201463744481E-3</c:v>
                </c:pt>
                <c:pt idx="18">
                  <c:v>1.6840153724339043E-3</c:v>
                </c:pt>
                <c:pt idx="19">
                  <c:v>1.7689235214024658E-3</c:v>
                </c:pt>
                <c:pt idx="20">
                  <c:v>1.8649577412464011E-3</c:v>
                </c:pt>
                <c:pt idx="21">
                  <c:v>1.9484324641078231E-3</c:v>
                </c:pt>
                <c:pt idx="22">
                  <c:v>2.1294626366224114E-3</c:v>
                </c:pt>
                <c:pt idx="23">
                  <c:v>2.290128397951089E-3</c:v>
                </c:pt>
                <c:pt idx="24">
                  <c:v>2.3327596261894941E-3</c:v>
                </c:pt>
                <c:pt idx="25">
                  <c:v>2.5287218300034963E-3</c:v>
                </c:pt>
                <c:pt idx="26">
                  <c:v>2.8351175626410105E-3</c:v>
                </c:pt>
                <c:pt idx="27">
                  <c:v>3.2908756803588521E-3</c:v>
                </c:pt>
                <c:pt idx="28">
                  <c:v>3.0856888121142891E-3</c:v>
                </c:pt>
                <c:pt idx="29">
                  <c:v>3.4327807959043132E-3</c:v>
                </c:pt>
                <c:pt idx="30">
                  <c:v>3.6128081676997837E-3</c:v>
                </c:pt>
                <c:pt idx="31">
                  <c:v>3.5499379158839823E-3</c:v>
                </c:pt>
                <c:pt idx="32">
                  <c:v>4.0402318445277871E-3</c:v>
                </c:pt>
                <c:pt idx="33">
                  <c:v>4.0728449576259568E-3</c:v>
                </c:pt>
                <c:pt idx="34">
                  <c:v>4.2433507771309853E-3</c:v>
                </c:pt>
                <c:pt idx="35">
                  <c:v>4.8441239467303474E-3</c:v>
                </c:pt>
                <c:pt idx="36">
                  <c:v>4.9012743313261451E-3</c:v>
                </c:pt>
                <c:pt idx="37">
                  <c:v>5.294808212942332E-3</c:v>
                </c:pt>
                <c:pt idx="38">
                  <c:v>5.4997058296881798E-3</c:v>
                </c:pt>
                <c:pt idx="39">
                  <c:v>5.932429019067059E-3</c:v>
                </c:pt>
                <c:pt idx="40">
                  <c:v>6.2829043435706786E-3</c:v>
                </c:pt>
                <c:pt idx="41">
                  <c:v>7.0045742272328232E-3</c:v>
                </c:pt>
                <c:pt idx="42">
                  <c:v>7.0300870339986745E-3</c:v>
                </c:pt>
                <c:pt idx="43">
                  <c:v>7.2016859961470331E-3</c:v>
                </c:pt>
                <c:pt idx="44">
                  <c:v>8.1400778210116726E-3</c:v>
                </c:pt>
                <c:pt idx="45">
                  <c:v>8.6913711158660128E-3</c:v>
                </c:pt>
                <c:pt idx="46">
                  <c:v>8.6578071543277398E-3</c:v>
                </c:pt>
                <c:pt idx="47">
                  <c:v>9.8802133426597882E-3</c:v>
                </c:pt>
                <c:pt idx="48">
                  <c:v>1.069184700738509E-2</c:v>
                </c:pt>
                <c:pt idx="49">
                  <c:v>1.0760879916198457E-2</c:v>
                </c:pt>
                <c:pt idx="50">
                  <c:v>1.1245216367382986E-2</c:v>
                </c:pt>
                <c:pt idx="51">
                  <c:v>1.2466607301869992E-2</c:v>
                </c:pt>
                <c:pt idx="52">
                  <c:v>1.3164080865068171E-2</c:v>
                </c:pt>
                <c:pt idx="53">
                  <c:v>1.3334949690871621E-2</c:v>
                </c:pt>
                <c:pt idx="54">
                  <c:v>1.5156349712827057E-2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C-4E0F-8E6F-EB951B62D8D7}"/>
            </c:ext>
          </c:extLst>
        </c:ser>
        <c:ser>
          <c:idx val="3"/>
          <c:order val="3"/>
          <c:tx>
            <c:strRef>
              <c:f>'Mortality Rates'!$Z$2</c:f>
              <c:strCache>
                <c:ptCount val="1"/>
                <c:pt idx="0">
                  <c:v>Lumaria Mortality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Rates'!$Z$3:$Z$57</c:f>
              <c:numCache>
                <c:formatCode>0.00000000</c:formatCode>
                <c:ptCount val="55"/>
                <c:pt idx="0">
                  <c:v>5.558572714104193E-4</c:v>
                </c:pt>
                <c:pt idx="1">
                  <c:v>5.6823515476493009E-4</c:v>
                </c:pt>
                <c:pt idx="2">
                  <c:v>5.8293444091486659E-4</c:v>
                </c:pt>
                <c:pt idx="3">
                  <c:v>5.9880064650571791E-4</c:v>
                </c:pt>
                <c:pt idx="4">
                  <c:v>6.1932831181702667E-4</c:v>
                </c:pt>
                <c:pt idx="5">
                  <c:v>6.4993111181702663E-4</c:v>
                </c:pt>
                <c:pt idx="6">
                  <c:v>6.8674453265565438E-4</c:v>
                </c:pt>
                <c:pt idx="7">
                  <c:v>7.2349525489199488E-4</c:v>
                </c:pt>
                <c:pt idx="8">
                  <c:v>7.6924228132147399E-4</c:v>
                </c:pt>
                <c:pt idx="9">
                  <c:v>8.1713505082592125E-4</c:v>
                </c:pt>
                <c:pt idx="10">
                  <c:v>8.7338418424396443E-4</c:v>
                </c:pt>
                <c:pt idx="11">
                  <c:v>9.4989016213468871E-4</c:v>
                </c:pt>
                <c:pt idx="12">
                  <c:v>1.0389179067344346E-3</c:v>
                </c:pt>
                <c:pt idx="13">
                  <c:v>1.1303800152477764E-3</c:v>
                </c:pt>
                <c:pt idx="14">
                  <c:v>1.2258009445997461E-3</c:v>
                </c:pt>
                <c:pt idx="15">
                  <c:v>1.337018476747141E-3</c:v>
                </c:pt>
                <c:pt idx="16">
                  <c:v>1.4474328449809405E-3</c:v>
                </c:pt>
                <c:pt idx="17">
                  <c:v>1.5733551951715374E-3</c:v>
                </c:pt>
                <c:pt idx="18">
                  <c:v>1.7089262259212198E-3</c:v>
                </c:pt>
                <c:pt idx="19">
                  <c:v>1.8567366205844982E-3</c:v>
                </c:pt>
                <c:pt idx="20">
                  <c:v>2.0141832597204575E-3</c:v>
                </c:pt>
                <c:pt idx="21">
                  <c:v>2.1985740808132146E-3</c:v>
                </c:pt>
                <c:pt idx="22">
                  <c:v>2.4105056658195682E-3</c:v>
                </c:pt>
                <c:pt idx="23">
                  <c:v>2.63510375501906E-3</c:v>
                </c:pt>
                <c:pt idx="24">
                  <c:v>2.8812138650571792E-3</c:v>
                </c:pt>
                <c:pt idx="25">
                  <c:v>3.145021744599746E-3</c:v>
                </c:pt>
                <c:pt idx="26">
                  <c:v>3.4487228810673445E-3</c:v>
                </c:pt>
                <c:pt idx="27">
                  <c:v>3.7953977966963151E-3</c:v>
                </c:pt>
                <c:pt idx="28">
                  <c:v>4.1777060914866583E-3</c:v>
                </c:pt>
                <c:pt idx="29">
                  <c:v>4.6130945583227447E-3</c:v>
                </c:pt>
                <c:pt idx="30">
                  <c:v>5.1056032027954256E-3</c:v>
                </c:pt>
                <c:pt idx="31">
                  <c:v>5.619987973824651E-3</c:v>
                </c:pt>
                <c:pt idx="32">
                  <c:v>6.1702892129606099E-3</c:v>
                </c:pt>
                <c:pt idx="33">
                  <c:v>6.7757222424396444E-3</c:v>
                </c:pt>
                <c:pt idx="34">
                  <c:v>7.5010029440914869E-3</c:v>
                </c:pt>
                <c:pt idx="35">
                  <c:v>8.2742651761118172E-3</c:v>
                </c:pt>
                <c:pt idx="36">
                  <c:v>9.0435150193138511E-3</c:v>
                </c:pt>
                <c:pt idx="37">
                  <c:v>9.8905893872935201E-3</c:v>
                </c:pt>
                <c:pt idx="38">
                  <c:v>1.0791810686149936E-2</c:v>
                </c:pt>
                <c:pt idx="39">
                  <c:v>1.179480792249047E-2</c:v>
                </c:pt>
                <c:pt idx="40">
                  <c:v>1.295246090444727E-2</c:v>
                </c:pt>
                <c:pt idx="41">
                  <c:v>1.4188622256416773E-2</c:v>
                </c:pt>
                <c:pt idx="42">
                  <c:v>1.5503496109021601E-2</c:v>
                </c:pt>
                <c:pt idx="43">
                  <c:v>1.6983421589326558E-2</c:v>
                </c:pt>
                <c:pt idx="44">
                  <c:v>1.8651765124269377E-2</c:v>
                </c:pt>
                <c:pt idx="45">
                  <c:v>2.0562487060736975E-2</c:v>
                </c:pt>
                <c:pt idx="46">
                  <c:v>2.2765758884625162E-2</c:v>
                </c:pt>
                <c:pt idx="47">
                  <c:v>2.5307340269123256E-2</c:v>
                </c:pt>
                <c:pt idx="48">
                  <c:v>2.8334236526048284E-2</c:v>
                </c:pt>
                <c:pt idx="49">
                  <c:v>3.1824836496060993E-2</c:v>
                </c:pt>
                <c:pt idx="50">
                  <c:v>3.5833906505717918E-2</c:v>
                </c:pt>
                <c:pt idx="51">
                  <c:v>4.0464987995425666E-2</c:v>
                </c:pt>
                <c:pt idx="52">
                  <c:v>4.5643336333418043E-2</c:v>
                </c:pt>
                <c:pt idx="53">
                  <c:v>5.1405899271918687E-2</c:v>
                </c:pt>
                <c:pt idx="54">
                  <c:v>5.7695679228970773E-2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CC-4E0F-8E6F-EB951B62D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42112"/>
        <c:axId val="370926752"/>
      </c:lineChart>
      <c:catAx>
        <c:axId val="37094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26752"/>
        <c:crosses val="autoZero"/>
        <c:auto val="1"/>
        <c:lblAlgn val="ctr"/>
        <c:lblOffset val="100"/>
        <c:noMultiLvlLbl val="0"/>
      </c:catAx>
      <c:valAx>
        <c:axId val="3709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326372</xdr:colOff>
      <xdr:row>54</xdr:row>
      <xdr:rowOff>171170</xdr:rowOff>
    </xdr:from>
    <xdr:to>
      <xdr:col>18</xdr:col>
      <xdr:colOff>97492</xdr:colOff>
      <xdr:row>77</xdr:row>
      <xdr:rowOff>23534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6D3B27-5397-41BC-99AD-BAB6A530E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280986</xdr:colOff>
      <xdr:row>11</xdr:row>
      <xdr:rowOff>4761</xdr:rowOff>
    </xdr:from>
    <xdr:to>
      <xdr:col>37</xdr:col>
      <xdr:colOff>209550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320C4C-D7AE-4319-804A-EB24E3063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3E7D-8C0F-409D-A6E1-E0D8DA797A4E}">
  <dimension ref="A1:BY180"/>
  <sheetViews>
    <sheetView topLeftCell="AA1" zoomScale="85" zoomScaleNormal="85" workbookViewId="0">
      <selection activeCell="AK6" sqref="AK6"/>
    </sheetView>
  </sheetViews>
  <sheetFormatPr defaultRowHeight="15" x14ac:dyDescent="0.25"/>
  <cols>
    <col min="5" max="5" width="37.85546875" bestFit="1" customWidth="1"/>
    <col min="6" max="6" width="10" customWidth="1"/>
    <col min="7" max="7" width="15.42578125" customWidth="1"/>
    <col min="11" max="11" width="22" bestFit="1" customWidth="1"/>
    <col min="12" max="12" width="10.85546875" bestFit="1" customWidth="1"/>
    <col min="13" max="15" width="11.140625" customWidth="1"/>
    <col min="16" max="16" width="9.5703125" bestFit="1" customWidth="1"/>
    <col min="17" max="18" width="9.5703125" customWidth="1"/>
    <col min="19" max="19" width="10.85546875" customWidth="1"/>
    <col min="24" max="24" width="8.140625" customWidth="1"/>
    <col min="25" max="25" width="5.7109375" customWidth="1"/>
    <col min="26" max="29" width="10.7109375" customWidth="1"/>
    <col min="30" max="30" width="5.7109375" customWidth="1"/>
    <col min="31" max="31" width="12.140625" bestFit="1" customWidth="1"/>
    <col min="33" max="33" width="11.28515625" customWidth="1"/>
    <col min="36" max="36" width="10.85546875" customWidth="1"/>
    <col min="42" max="42" width="14.140625" customWidth="1"/>
    <col min="47" max="47" width="12.28515625" bestFit="1" customWidth="1"/>
    <col min="77" max="77" width="12.28515625" bestFit="1" customWidth="1"/>
  </cols>
  <sheetData>
    <row r="1" spans="1:77" ht="15.75" x14ac:dyDescent="0.25">
      <c r="A1" s="1" t="s">
        <v>0</v>
      </c>
      <c r="AF1" s="52" t="s">
        <v>1</v>
      </c>
      <c r="AG1" s="53"/>
      <c r="AH1" s="53"/>
      <c r="AI1" s="53"/>
      <c r="AJ1" s="53"/>
      <c r="AK1" s="53"/>
      <c r="AL1" s="54"/>
      <c r="AM1" s="54"/>
      <c r="AN1" s="2"/>
      <c r="BY1">
        <v>-1330.3558853016534</v>
      </c>
    </row>
    <row r="2" spans="1:77" ht="15.75" x14ac:dyDescent="0.3">
      <c r="J2" s="3" t="s">
        <v>2</v>
      </c>
      <c r="K2" s="3"/>
      <c r="L2" s="3"/>
      <c r="M2" s="3"/>
      <c r="N2" s="3"/>
      <c r="O2" s="3"/>
      <c r="S2" s="55" t="s">
        <v>3</v>
      </c>
      <c r="T2" s="56"/>
      <c r="U2" s="56"/>
      <c r="V2" s="56"/>
      <c r="W2" s="57"/>
      <c r="X2" s="58"/>
      <c r="Z2" s="59" t="s">
        <v>4</v>
      </c>
      <c r="AA2" s="60"/>
      <c r="AB2" s="60"/>
      <c r="AC2" s="60"/>
      <c r="AF2" s="2" t="s">
        <v>5</v>
      </c>
      <c r="AG2" s="2" t="s">
        <v>6</v>
      </c>
      <c r="AH2" s="2" t="s">
        <v>7</v>
      </c>
      <c r="AI2" s="2" t="s">
        <v>8</v>
      </c>
      <c r="AJ2" s="2"/>
      <c r="AK2" s="2"/>
      <c r="AL2" s="2" t="s">
        <v>9</v>
      </c>
      <c r="AM2" s="2" t="s">
        <v>10</v>
      </c>
      <c r="AN2" s="2"/>
      <c r="AT2">
        <v>-1330.3558853016534</v>
      </c>
      <c r="AU2">
        <v>-1390.7055651909784</v>
      </c>
      <c r="AV2">
        <v>-1483.1719724946249</v>
      </c>
      <c r="AW2">
        <v>-1570.8854273532806</v>
      </c>
      <c r="AX2">
        <v>-1671.3260760239934</v>
      </c>
      <c r="AY2">
        <v>-1784.7484375530978</v>
      </c>
      <c r="AZ2">
        <v>-1913.4156113189642</v>
      </c>
      <c r="BA2">
        <v>-2068.3409025071414</v>
      </c>
      <c r="BB2">
        <v>-2223.0827710539315</v>
      </c>
      <c r="BC2">
        <v>-2384.9165728182543</v>
      </c>
      <c r="BD2">
        <v>-2575.2873429473002</v>
      </c>
      <c r="BE2">
        <v>-2775.2614197900748</v>
      </c>
      <c r="BF2">
        <v>-2985.5465817546528</v>
      </c>
      <c r="BG2">
        <v>-3205.0772134882391</v>
      </c>
      <c r="BH2">
        <v>-3434.5618046519971</v>
      </c>
      <c r="BI2">
        <v>-3709.1072945983992</v>
      </c>
      <c r="BJ2">
        <v>-3982.2178639219442</v>
      </c>
      <c r="BK2">
        <v>-4272.165388872133</v>
      </c>
      <c r="BL2">
        <v>-4597.722361707868</v>
      </c>
      <c r="BM2">
        <v>-4943.5378162599927</v>
      </c>
      <c r="BN2">
        <v>-5305.6694347301091</v>
      </c>
      <c r="BO2">
        <v>-5691.7408227578107</v>
      </c>
      <c r="BP2">
        <v>-6106.8782514227269</v>
      </c>
      <c r="BQ2">
        <v>-6518.4516203283611</v>
      </c>
      <c r="BR2">
        <v>-6976.5281725926834</v>
      </c>
      <c r="BS2">
        <v>-7457.8380283202878</v>
      </c>
      <c r="BT2">
        <v>-7965.6381730910289</v>
      </c>
      <c r="BU2">
        <v>-8520.4329547249163</v>
      </c>
      <c r="BV2">
        <v>-9110.0494545994115</v>
      </c>
      <c r="BW2">
        <v>-9727.4712896170349</v>
      </c>
      <c r="BY2">
        <v>-1390.7055651909784</v>
      </c>
    </row>
    <row r="3" spans="1:77" ht="38.25" x14ac:dyDescent="0.25">
      <c r="A3" s="7" t="s">
        <v>11</v>
      </c>
      <c r="B3">
        <v>35</v>
      </c>
      <c r="C3" t="s">
        <v>12</v>
      </c>
      <c r="D3">
        <v>2024</v>
      </c>
      <c r="G3" t="s">
        <v>13</v>
      </c>
      <c r="H3" s="8">
        <v>0</v>
      </c>
      <c r="I3" s="9" t="s">
        <v>12</v>
      </c>
      <c r="J3" s="2" t="s">
        <v>14</v>
      </c>
      <c r="K3" s="2" t="s">
        <v>15</v>
      </c>
      <c r="L3" s="10" t="s">
        <v>16</v>
      </c>
      <c r="M3" s="10" t="s">
        <v>17</v>
      </c>
      <c r="N3" s="10" t="s">
        <v>18</v>
      </c>
      <c r="O3" s="10"/>
      <c r="P3" s="10" t="s">
        <v>19</v>
      </c>
      <c r="Q3" s="10"/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  <c r="X3" s="10" t="s">
        <v>26</v>
      </c>
      <c r="Y3" s="10"/>
      <c r="Z3" s="10" t="s">
        <v>27</v>
      </c>
      <c r="AA3" s="10" t="s">
        <v>28</v>
      </c>
      <c r="AB3" s="10" t="s">
        <v>29</v>
      </c>
      <c r="AC3" s="10" t="s">
        <v>30</v>
      </c>
      <c r="AD3" s="10"/>
      <c r="AE3" s="10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2" t="s">
        <v>41</v>
      </c>
      <c r="AP3" s="2"/>
      <c r="AQ3" s="2"/>
      <c r="AR3" s="9" t="s">
        <v>20</v>
      </c>
      <c r="AS3" s="7" t="s">
        <v>42</v>
      </c>
      <c r="AT3">
        <v>-2660.7117706033068</v>
      </c>
      <c r="AU3">
        <v>-2781.4111303819568</v>
      </c>
      <c r="AV3">
        <v>-2966.3439449892498</v>
      </c>
      <c r="AW3">
        <v>-3141.7708547065613</v>
      </c>
      <c r="AX3">
        <v>-3342.6521520479869</v>
      </c>
      <c r="AY3">
        <v>-3569.4968751061956</v>
      </c>
      <c r="AZ3">
        <v>-3826.8312226379285</v>
      </c>
      <c r="BA3">
        <v>-4136.6818050142829</v>
      </c>
      <c r="BB3">
        <v>-4446.1655421078631</v>
      </c>
      <c r="BC3">
        <v>-4769.8331456365086</v>
      </c>
      <c r="BD3">
        <v>-5150.5746858946004</v>
      </c>
      <c r="BE3">
        <v>-5550.5228395801496</v>
      </c>
      <c r="BF3">
        <v>-5971.0931635093057</v>
      </c>
      <c r="BG3">
        <v>-6410.1544269764781</v>
      </c>
      <c r="BH3">
        <v>-6869.1236093039943</v>
      </c>
      <c r="BI3">
        <v>-7418.2145891967984</v>
      </c>
      <c r="BJ3">
        <v>-7964.4357278438883</v>
      </c>
      <c r="BK3">
        <v>-8544.330777744266</v>
      </c>
      <c r="BL3">
        <v>-9195.444723415736</v>
      </c>
      <c r="BM3">
        <v>-9887.0756325199854</v>
      </c>
      <c r="BN3">
        <v>-10611.338869460218</v>
      </c>
      <c r="BO3">
        <v>-11383.481645515621</v>
      </c>
      <c r="BP3">
        <v>-12213.756502845454</v>
      </c>
      <c r="BQ3">
        <v>-13036.903240656722</v>
      </c>
      <c r="BR3">
        <v>-13953.056345185367</v>
      </c>
      <c r="BS3">
        <v>-14915.676056640576</v>
      </c>
      <c r="BT3">
        <v>-15931.276346182058</v>
      </c>
      <c r="BU3">
        <v>-17040.865909449833</v>
      </c>
      <c r="BV3">
        <v>-18220.098909198823</v>
      </c>
      <c r="BW3">
        <v>-19454.94257923407</v>
      </c>
      <c r="BY3">
        <v>-1483.1719724946249</v>
      </c>
    </row>
    <row r="4" spans="1:77" x14ac:dyDescent="0.25">
      <c r="A4" s="5" t="s">
        <v>43</v>
      </c>
      <c r="B4" s="5"/>
      <c r="C4" s="5"/>
      <c r="D4" s="5"/>
      <c r="H4" s="2"/>
      <c r="I4" s="2">
        <v>0</v>
      </c>
      <c r="J4" s="13">
        <f t="shared" ref="J4:J24" si="0">$H$3</f>
        <v>0</v>
      </c>
      <c r="K4" s="13">
        <f t="shared" ref="K4:K24" si="1">$H$3*$A$15</f>
        <v>0</v>
      </c>
      <c r="L4" s="13">
        <f t="shared" ref="L4:L24" si="2">$E$11</f>
        <v>2000000</v>
      </c>
      <c r="M4" s="14">
        <f t="shared" ref="M4:M24" si="3">$H$3*$A$19</f>
        <v>0</v>
      </c>
      <c r="N4" s="14">
        <f t="shared" ref="N4:N24" si="4">$H$14*L4/1000</f>
        <v>20</v>
      </c>
      <c r="O4" s="14"/>
      <c r="P4" s="15">
        <v>0</v>
      </c>
      <c r="Q4" s="15">
        <f t="shared" ref="Q4:Q24" si="5">R4+4</f>
        <v>39</v>
      </c>
      <c r="R4">
        <f>B3</f>
        <v>35</v>
      </c>
      <c r="S4" cm="1">
        <f t="array" ref="S4">INDEX(AS:AS,Q4)</f>
        <v>1.025863610677454E-3</v>
      </c>
      <c r="T4">
        <v>0</v>
      </c>
      <c r="U4" s="16">
        <v>1</v>
      </c>
      <c r="V4" s="16">
        <f t="array" ref="V4">INDEX(AS:AS,Q4)*U4</f>
        <v>1.025863610677454E-3</v>
      </c>
      <c r="W4" s="16"/>
      <c r="X4" s="16">
        <f t="shared" ref="X4:X24" si="6">U4-SUM(V4:W4)</f>
        <v>0.99897413638932253</v>
      </c>
      <c r="Y4" s="16"/>
      <c r="Z4" s="17"/>
      <c r="AA4" s="17"/>
      <c r="AB4" s="17">
        <f t="shared" ref="AB4:AB24" si="7">M4*X4</f>
        <v>0</v>
      </c>
      <c r="AC4" s="17">
        <f t="shared" ref="AC4:AC24" si="8">N4*X4</f>
        <v>19.979482727786451</v>
      </c>
      <c r="AD4" s="16"/>
      <c r="AE4" s="16">
        <f t="shared" ref="AE4:AE24" si="9">AF4/(1+$D$6)^P4</f>
        <v>0</v>
      </c>
      <c r="AF4" s="17">
        <f t="shared" ref="AF4:AF24" si="10">$X4*J4</f>
        <v>0</v>
      </c>
      <c r="AG4" s="17">
        <f t="shared" ref="AG4:AG24" si="11">-$X4*K4</f>
        <v>0</v>
      </c>
      <c r="AH4" s="17">
        <f t="shared" ref="AH4:AH24" si="12">-$X4*K4</f>
        <v>0</v>
      </c>
      <c r="AI4" s="17">
        <f t="shared" ref="AI4:AI24" si="13">-V4*L4</f>
        <v>-2051.7272213549081</v>
      </c>
      <c r="AJ4" s="17">
        <f t="shared" ref="AJ4:AJ24" si="14">AI4/(1+$D$6)^P5</f>
        <v>-1982.3451414057085</v>
      </c>
      <c r="AK4" s="17">
        <f t="shared" ref="AK4:AK24" si="15">SUM(AF4:AI4)</f>
        <v>-2051.7272213549081</v>
      </c>
      <c r="AL4" s="17">
        <f t="shared" ref="AL4:AL24" si="16">$D$6*SUM(Z4:AA4,AF4:AG4)</f>
        <v>0</v>
      </c>
      <c r="AM4" s="17">
        <f t="shared" ref="AM4:AM24" si="17">SUM(AK4:AL4)</f>
        <v>-2051.7272213549081</v>
      </c>
      <c r="AN4" s="17">
        <f t="shared" ref="AN4:AN24" si="18">AM4/(1+$D$6)^P5</f>
        <v>-1982.3451414057085</v>
      </c>
      <c r="AP4" s="18">
        <f>AN25</f>
        <v>-129686.52639160138</v>
      </c>
      <c r="AQ4" s="18"/>
      <c r="AR4">
        <v>0</v>
      </c>
      <c r="AS4">
        <v>0</v>
      </c>
      <c r="AU4" s="19"/>
      <c r="BY4">
        <v>-1570.8854273532806</v>
      </c>
    </row>
    <row r="5" spans="1:77" x14ac:dyDescent="0.25">
      <c r="H5" s="20"/>
      <c r="I5" s="21">
        <f t="shared" ref="I5:I24" si="19">I4+1</f>
        <v>1</v>
      </c>
      <c r="J5" s="13">
        <f t="shared" si="0"/>
        <v>0</v>
      </c>
      <c r="K5" s="13">
        <f t="shared" si="1"/>
        <v>0</v>
      </c>
      <c r="L5" s="13">
        <f t="shared" si="2"/>
        <v>2000000</v>
      </c>
      <c r="M5" s="14">
        <f t="shared" si="3"/>
        <v>0</v>
      </c>
      <c r="N5" s="14">
        <f t="shared" si="4"/>
        <v>20</v>
      </c>
      <c r="O5" s="14"/>
      <c r="P5" s="22">
        <v>1</v>
      </c>
      <c r="Q5" s="15">
        <f t="shared" si="5"/>
        <v>40</v>
      </c>
      <c r="R5" s="22">
        <f t="shared" ref="R5:R24" si="20">R4+1</f>
        <v>36</v>
      </c>
      <c r="S5">
        <f t="array" ref="S5">INDEX(AS:AS,Q5)</f>
        <v>9.454298633517742E-4</v>
      </c>
      <c r="T5" s="23">
        <v>9.1045166899672483E-3</v>
      </c>
      <c r="U5" s="24">
        <f t="shared" ref="U5:U24" si="21">X4</f>
        <v>0.99897413638932253</v>
      </c>
      <c r="V5" s="16">
        <f t="array" ref="V5">INDEX(AS:AS,Q5)*U5</f>
        <v>9.4445998125851382E-4</v>
      </c>
      <c r="W5" s="24">
        <f t="shared" ref="W5:W24" si="22">MIN(T5*U5,U5-V5)</f>
        <v>9.0951766976022051E-3</v>
      </c>
      <c r="X5" s="16">
        <f t="shared" si="6"/>
        <v>0.98893449971046177</v>
      </c>
      <c r="Y5" s="16"/>
      <c r="Z5" s="17">
        <f t="shared" ref="Z5:AA24" si="23">AB4</f>
        <v>0</v>
      </c>
      <c r="AA5" s="17">
        <f t="shared" si="23"/>
        <v>19.979482727786451</v>
      </c>
      <c r="AB5" s="17">
        <f t="shared" si="7"/>
        <v>0</v>
      </c>
      <c r="AC5" s="17">
        <f t="shared" si="8"/>
        <v>19.778689994209234</v>
      </c>
      <c r="AD5" s="16"/>
      <c r="AE5" s="16">
        <f t="shared" si="9"/>
        <v>0</v>
      </c>
      <c r="AF5" s="17">
        <f t="shared" si="10"/>
        <v>0</v>
      </c>
      <c r="AG5" s="17">
        <f t="shared" si="11"/>
        <v>0</v>
      </c>
      <c r="AH5" s="17">
        <f t="shared" si="12"/>
        <v>0</v>
      </c>
      <c r="AI5" s="17">
        <f t="shared" si="13"/>
        <v>-1888.9199625170277</v>
      </c>
      <c r="AJ5" s="17">
        <f t="shared" si="14"/>
        <v>-1763.3269971453503</v>
      </c>
      <c r="AK5" s="17">
        <f t="shared" si="15"/>
        <v>-1888.9199625170277</v>
      </c>
      <c r="AL5" s="17">
        <f t="shared" si="16"/>
        <v>0.69928189547252584</v>
      </c>
      <c r="AM5" s="17">
        <f t="shared" si="17"/>
        <v>-1888.2206806215552</v>
      </c>
      <c r="AN5" s="17">
        <f t="shared" si="18"/>
        <v>-1762.6742100133542</v>
      </c>
      <c r="AO5" t="s">
        <v>44</v>
      </c>
      <c r="AP5" s="25"/>
      <c r="AQ5" s="25"/>
      <c r="AR5">
        <v>1</v>
      </c>
      <c r="AS5">
        <v>2.149558143467714E-3</v>
      </c>
      <c r="AU5" s="19"/>
      <c r="BY5">
        <v>-1671.3260760239934</v>
      </c>
    </row>
    <row r="6" spans="1:77" x14ac:dyDescent="0.25">
      <c r="A6" s="26" t="s">
        <v>45</v>
      </c>
      <c r="B6" s="26"/>
      <c r="C6" s="26"/>
      <c r="D6" s="27">
        <f>0.035</f>
        <v>3.5000000000000003E-2</v>
      </c>
      <c r="E6" s="28"/>
      <c r="F6" s="28"/>
      <c r="G6" s="28"/>
      <c r="H6" s="2"/>
      <c r="I6" s="21">
        <f t="shared" si="19"/>
        <v>2</v>
      </c>
      <c r="J6" s="13">
        <f t="shared" si="0"/>
        <v>0</v>
      </c>
      <c r="K6" s="13">
        <f t="shared" si="1"/>
        <v>0</v>
      </c>
      <c r="L6" s="13">
        <f t="shared" si="2"/>
        <v>2000000</v>
      </c>
      <c r="M6" s="14">
        <f t="shared" si="3"/>
        <v>0</v>
      </c>
      <c r="N6" s="14">
        <f t="shared" si="4"/>
        <v>20</v>
      </c>
      <c r="O6" s="14"/>
      <c r="P6" s="22">
        <v>2</v>
      </c>
      <c r="Q6" s="15">
        <f t="shared" si="5"/>
        <v>41</v>
      </c>
      <c r="R6" s="22">
        <f t="shared" si="20"/>
        <v>37</v>
      </c>
      <c r="S6">
        <f t="array" ref="S6">INDEX(AS:AS,Q6)</f>
        <v>1.0635976249055989E-3</v>
      </c>
      <c r="T6" s="23">
        <v>9.0762251761550474E-3</v>
      </c>
      <c r="U6" s="24">
        <f t="shared" si="21"/>
        <v>0.98893449971046177</v>
      </c>
      <c r="V6" s="16">
        <f t="array" ref="V6">INDEX(AS:AS,Q6)*U6</f>
        <v>1.051828385079254E-3</v>
      </c>
      <c r="W6" s="24">
        <f t="shared" si="22"/>
        <v>8.9757922038403888E-3</v>
      </c>
      <c r="X6" s="16">
        <f t="shared" si="6"/>
        <v>0.97890687912154217</v>
      </c>
      <c r="Y6" s="16"/>
      <c r="Z6" s="17">
        <f t="shared" si="23"/>
        <v>0</v>
      </c>
      <c r="AA6" s="17">
        <f t="shared" si="23"/>
        <v>19.778689994209234</v>
      </c>
      <c r="AB6" s="17">
        <f t="shared" si="7"/>
        <v>0</v>
      </c>
      <c r="AC6" s="17">
        <f t="shared" si="8"/>
        <v>19.578137582430845</v>
      </c>
      <c r="AD6" s="16"/>
      <c r="AE6" s="16">
        <f t="shared" si="9"/>
        <v>0</v>
      </c>
      <c r="AF6" s="17">
        <f t="shared" si="10"/>
        <v>0</v>
      </c>
      <c r="AG6" s="17">
        <f t="shared" si="11"/>
        <v>0</v>
      </c>
      <c r="AH6" s="17">
        <f t="shared" si="12"/>
        <v>0</v>
      </c>
      <c r="AI6" s="17">
        <f t="shared" si="13"/>
        <v>-2103.6567701585077</v>
      </c>
      <c r="AJ6" s="17">
        <f t="shared" si="14"/>
        <v>-1897.3778790736176</v>
      </c>
      <c r="AK6" s="17">
        <f t="shared" si="15"/>
        <v>-2103.6567701585077</v>
      </c>
      <c r="AL6" s="17">
        <f t="shared" si="16"/>
        <v>0.69225414979732325</v>
      </c>
      <c r="AM6" s="17">
        <f t="shared" si="17"/>
        <v>-2102.9645160087102</v>
      </c>
      <c r="AN6" s="17">
        <f t="shared" si="18"/>
        <v>-1896.7535054927394</v>
      </c>
      <c r="AP6" s="18"/>
      <c r="AQ6" s="18"/>
      <c r="AR6">
        <v>2</v>
      </c>
      <c r="AS6">
        <v>2.0442243225135719E-4</v>
      </c>
      <c r="AT6">
        <v>-6651.7794265082684</v>
      </c>
      <c r="AU6" s="19">
        <v>-6953.5278259548932</v>
      </c>
      <c r="AV6">
        <v>-7415.8598624731221</v>
      </c>
      <c r="AW6">
        <v>-7854.4271367664041</v>
      </c>
      <c r="AX6">
        <v>-8356.6303801199683</v>
      </c>
      <c r="AY6">
        <v>-8923.7421877654906</v>
      </c>
      <c r="AZ6">
        <v>-9567.0780565948207</v>
      </c>
      <c r="BA6">
        <v>-10341.704512535705</v>
      </c>
      <c r="BB6">
        <v>-11115.413855269659</v>
      </c>
      <c r="BC6">
        <v>-11924.582864091271</v>
      </c>
      <c r="BD6">
        <v>-12876.436714736497</v>
      </c>
      <c r="BE6">
        <v>-13876.30709895037</v>
      </c>
      <c r="BF6">
        <v>-14927.732908773265</v>
      </c>
      <c r="BG6">
        <v>-16025.386067441197</v>
      </c>
      <c r="BH6">
        <v>-17172.80902325999</v>
      </c>
      <c r="BI6">
        <v>-18545.536472991993</v>
      </c>
      <c r="BJ6">
        <v>-19911.08931960972</v>
      </c>
      <c r="BK6">
        <v>-21360.82694436067</v>
      </c>
      <c r="BL6">
        <v>-22988.611808539332</v>
      </c>
      <c r="BM6">
        <v>-24717.689081299966</v>
      </c>
      <c r="BN6">
        <v>-26528.347173650542</v>
      </c>
      <c r="BO6">
        <v>-28458.704113789052</v>
      </c>
      <c r="BP6">
        <v>-30534.391257113635</v>
      </c>
      <c r="BQ6">
        <v>-32592.258101641797</v>
      </c>
      <c r="BR6">
        <v>-34882.64086296341</v>
      </c>
      <c r="BS6">
        <v>-37289.19014160143</v>
      </c>
      <c r="BT6">
        <v>-39828.190865455152</v>
      </c>
      <c r="BU6">
        <v>-42602.164773624594</v>
      </c>
      <c r="BV6">
        <v>-45550.247272997054</v>
      </c>
      <c r="BW6">
        <v>-48637.356448085164</v>
      </c>
      <c r="BY6">
        <v>-1784.7484375530978</v>
      </c>
    </row>
    <row r="7" spans="1:77" x14ac:dyDescent="0.25">
      <c r="A7" s="5" t="s">
        <v>46</v>
      </c>
      <c r="B7" s="5"/>
      <c r="C7" s="29"/>
      <c r="D7" s="30">
        <f>0.06</f>
        <v>0.06</v>
      </c>
      <c r="E7" s="28"/>
      <c r="F7" s="28"/>
      <c r="G7" s="28"/>
      <c r="H7" s="2"/>
      <c r="I7" s="21">
        <f t="shared" si="19"/>
        <v>3</v>
      </c>
      <c r="J7" s="13">
        <f t="shared" si="0"/>
        <v>0</v>
      </c>
      <c r="K7" s="13">
        <f t="shared" si="1"/>
        <v>0</v>
      </c>
      <c r="L7" s="13">
        <f t="shared" si="2"/>
        <v>2000000</v>
      </c>
      <c r="M7" s="14">
        <f t="shared" si="3"/>
        <v>0</v>
      </c>
      <c r="N7" s="14">
        <f t="shared" si="4"/>
        <v>20</v>
      </c>
      <c r="O7" s="14"/>
      <c r="P7" s="22">
        <v>3</v>
      </c>
      <c r="Q7" s="15">
        <f t="shared" si="5"/>
        <v>42</v>
      </c>
      <c r="R7" s="22">
        <f t="shared" si="20"/>
        <v>38</v>
      </c>
      <c r="S7">
        <f t="array" ref="S7">INDEX(AS:AS,Q7)</f>
        <v>1.2683875740609461E-3</v>
      </c>
      <c r="T7" s="23">
        <v>9.0355791181064519E-3</v>
      </c>
      <c r="U7" s="24">
        <f t="shared" si="21"/>
        <v>0.97890687912154217</v>
      </c>
      <c r="V7" s="16">
        <f t="array" ref="V7">INDEX(AS:AS,Q7)*U7</f>
        <v>1.2416333216405447E-3</v>
      </c>
      <c r="W7" s="24">
        <f t="shared" si="22"/>
        <v>8.844990555561363E-3</v>
      </c>
      <c r="X7" s="16">
        <f t="shared" si="6"/>
        <v>0.96882025524434023</v>
      </c>
      <c r="Y7" s="16"/>
      <c r="Z7" s="17">
        <f t="shared" si="23"/>
        <v>0</v>
      </c>
      <c r="AA7" s="17">
        <f t="shared" si="23"/>
        <v>19.578137582430845</v>
      </c>
      <c r="AB7" s="17">
        <f t="shared" si="7"/>
        <v>0</v>
      </c>
      <c r="AC7" s="17">
        <f t="shared" si="8"/>
        <v>19.376405104886803</v>
      </c>
      <c r="AD7" s="16"/>
      <c r="AE7" s="16">
        <f t="shared" si="9"/>
        <v>0</v>
      </c>
      <c r="AF7" s="17">
        <f t="shared" si="10"/>
        <v>0</v>
      </c>
      <c r="AG7" s="17">
        <f t="shared" si="11"/>
        <v>0</v>
      </c>
      <c r="AH7" s="17">
        <f t="shared" si="12"/>
        <v>0</v>
      </c>
      <c r="AI7" s="17">
        <f t="shared" si="13"/>
        <v>-2483.2666432810893</v>
      </c>
      <c r="AJ7" s="17">
        <f t="shared" si="14"/>
        <v>-2164.0234155904286</v>
      </c>
      <c r="AK7" s="17">
        <f t="shared" si="15"/>
        <v>-2483.2666432810893</v>
      </c>
      <c r="AL7" s="17">
        <f t="shared" si="16"/>
        <v>0.68523481538507969</v>
      </c>
      <c r="AM7" s="17">
        <f t="shared" si="17"/>
        <v>-2482.581408465704</v>
      </c>
      <c r="AN7" s="17">
        <f t="shared" si="18"/>
        <v>-2163.4262730364126</v>
      </c>
      <c r="AR7">
        <v>3</v>
      </c>
      <c r="AS7">
        <v>1.4559459119787459E-4</v>
      </c>
      <c r="AU7" s="19"/>
      <c r="BY7">
        <v>-1913.4156113189642</v>
      </c>
    </row>
    <row r="8" spans="1:77" x14ac:dyDescent="0.25">
      <c r="A8" s="26" t="s">
        <v>47</v>
      </c>
      <c r="B8" s="26"/>
      <c r="C8" s="6"/>
      <c r="D8" s="2"/>
      <c r="E8" s="2"/>
      <c r="F8" s="2"/>
      <c r="G8" s="2"/>
      <c r="H8" s="2"/>
      <c r="I8" s="21">
        <f t="shared" si="19"/>
        <v>4</v>
      </c>
      <c r="J8" s="13">
        <f t="shared" si="0"/>
        <v>0</v>
      </c>
      <c r="K8" s="13">
        <f t="shared" si="1"/>
        <v>0</v>
      </c>
      <c r="L8" s="13">
        <f t="shared" si="2"/>
        <v>2000000</v>
      </c>
      <c r="M8" s="14">
        <f t="shared" si="3"/>
        <v>0</v>
      </c>
      <c r="N8" s="14">
        <f t="shared" si="4"/>
        <v>20</v>
      </c>
      <c r="O8" s="14"/>
      <c r="P8" s="22">
        <v>4</v>
      </c>
      <c r="Q8" s="15">
        <f t="shared" si="5"/>
        <v>43</v>
      </c>
      <c r="R8" s="22">
        <f t="shared" si="20"/>
        <v>39</v>
      </c>
      <c r="S8">
        <f t="array" ref="S8">INDEX(AS:AS,Q8)</f>
        <v>1.399539964038582E-3</v>
      </c>
      <c r="T8" s="23">
        <v>9.0511828617996001E-3</v>
      </c>
      <c r="U8" s="24">
        <f t="shared" si="21"/>
        <v>0.96882025524434023</v>
      </c>
      <c r="V8" s="16">
        <f t="array" ref="V8">INDEX(AS:AS,Q8)*U8</f>
        <v>1.3559026651845138E-3</v>
      </c>
      <c r="W8" s="24">
        <f t="shared" si="22"/>
        <v>8.7689692904318866E-3</v>
      </c>
      <c r="X8" s="16">
        <f t="shared" si="6"/>
        <v>0.95869538328872383</v>
      </c>
      <c r="Y8" s="16"/>
      <c r="Z8" s="17">
        <f t="shared" si="23"/>
        <v>0</v>
      </c>
      <c r="AA8" s="17">
        <f t="shared" si="23"/>
        <v>19.376405104886803</v>
      </c>
      <c r="AB8" s="17">
        <f t="shared" si="7"/>
        <v>0</v>
      </c>
      <c r="AC8" s="17">
        <f t="shared" si="8"/>
        <v>19.173907665774475</v>
      </c>
      <c r="AD8" s="16"/>
      <c r="AE8" s="16">
        <f t="shared" si="9"/>
        <v>0</v>
      </c>
      <c r="AF8" s="17">
        <f t="shared" si="10"/>
        <v>0</v>
      </c>
      <c r="AG8" s="17">
        <f t="shared" si="11"/>
        <v>0</v>
      </c>
      <c r="AH8" s="17">
        <f t="shared" si="12"/>
        <v>0</v>
      </c>
      <c r="AI8" s="17">
        <f t="shared" si="13"/>
        <v>-2711.8053303690276</v>
      </c>
      <c r="AJ8" s="17">
        <f t="shared" si="14"/>
        <v>-2283.2673219146363</v>
      </c>
      <c r="AK8" s="17">
        <f t="shared" si="15"/>
        <v>-2711.8053303690276</v>
      </c>
      <c r="AL8" s="17">
        <f t="shared" si="16"/>
        <v>0.67817417867103813</v>
      </c>
      <c r="AM8" s="17">
        <f t="shared" si="17"/>
        <v>-2711.1271561903568</v>
      </c>
      <c r="AN8" s="17">
        <f t="shared" si="18"/>
        <v>-2282.6963174537395</v>
      </c>
      <c r="AR8">
        <v>4</v>
      </c>
      <c r="AS8">
        <v>1.093558419775904E-4</v>
      </c>
      <c r="AU8" s="19"/>
      <c r="BY8">
        <v>-2068.3409025071414</v>
      </c>
    </row>
    <row r="9" spans="1:77" x14ac:dyDescent="0.25">
      <c r="A9" s="26"/>
      <c r="B9" s="6" t="s">
        <v>48</v>
      </c>
      <c r="C9" s="6" t="s">
        <v>49</v>
      </c>
      <c r="D9" s="2"/>
      <c r="E9" s="2"/>
      <c r="F9" s="2"/>
      <c r="G9" s="2"/>
      <c r="H9" s="2"/>
      <c r="I9" s="21">
        <f t="shared" si="19"/>
        <v>5</v>
      </c>
      <c r="J9" s="13">
        <f t="shared" si="0"/>
        <v>0</v>
      </c>
      <c r="K9" s="13">
        <f t="shared" si="1"/>
        <v>0</v>
      </c>
      <c r="L9" s="13">
        <f t="shared" si="2"/>
        <v>2000000</v>
      </c>
      <c r="M9" s="14">
        <f t="shared" si="3"/>
        <v>0</v>
      </c>
      <c r="N9" s="14">
        <f t="shared" si="4"/>
        <v>20</v>
      </c>
      <c r="O9" s="14"/>
      <c r="P9" s="22">
        <v>5</v>
      </c>
      <c r="Q9" s="15">
        <f t="shared" si="5"/>
        <v>44</v>
      </c>
      <c r="R9" s="22">
        <f t="shared" si="20"/>
        <v>40</v>
      </c>
      <c r="S9" cm="1">
        <f t="array" ref="S9">INDEX(AS:AS,Q9)</f>
        <v>1.2559536764637481E-3</v>
      </c>
      <c r="T9" s="23">
        <v>8.7594509865907954E-3</v>
      </c>
      <c r="U9" s="24">
        <f t="shared" si="21"/>
        <v>0.95869538328872383</v>
      </c>
      <c r="V9" s="16" cm="1">
        <f t="array" ref="V9">INDEX(AS:AS,Q9)*U9</f>
        <v>1.2040769912502948E-3</v>
      </c>
      <c r="W9" s="24">
        <f t="shared" si="22"/>
        <v>8.397645220988452E-3</v>
      </c>
      <c r="X9" s="16">
        <f t="shared" si="6"/>
        <v>0.94909366107648507</v>
      </c>
      <c r="Y9" s="16"/>
      <c r="Z9" s="17">
        <f t="shared" si="23"/>
        <v>0</v>
      </c>
      <c r="AA9" s="17">
        <f t="shared" si="23"/>
        <v>19.173907665774475</v>
      </c>
      <c r="AB9" s="17">
        <f t="shared" si="7"/>
        <v>0</v>
      </c>
      <c r="AC9" s="17">
        <f t="shared" si="8"/>
        <v>18.981873221529703</v>
      </c>
      <c r="AD9" s="16"/>
      <c r="AE9" s="16">
        <f t="shared" si="9"/>
        <v>0</v>
      </c>
      <c r="AF9" s="17">
        <f t="shared" si="10"/>
        <v>0</v>
      </c>
      <c r="AG9" s="17">
        <f t="shared" si="11"/>
        <v>0</v>
      </c>
      <c r="AH9" s="17">
        <f t="shared" si="12"/>
        <v>0</v>
      </c>
      <c r="AI9" s="17">
        <f t="shared" si="13"/>
        <v>-2408.1539825005898</v>
      </c>
      <c r="AJ9" s="17">
        <f t="shared" si="14"/>
        <v>-1959.0348163565106</v>
      </c>
      <c r="AK9" s="17">
        <f t="shared" si="15"/>
        <v>-2408.1539825005898</v>
      </c>
      <c r="AL9" s="17">
        <f t="shared" si="16"/>
        <v>0.67108676830210667</v>
      </c>
      <c r="AM9" s="17">
        <f t="shared" si="17"/>
        <v>-2407.4828957322875</v>
      </c>
      <c r="AN9" s="17">
        <f t="shared" si="18"/>
        <v>-1958.4888868381104</v>
      </c>
      <c r="AR9">
        <v>5</v>
      </c>
      <c r="AS9">
        <v>9.5553873936313574E-5</v>
      </c>
      <c r="AU9" s="19"/>
      <c r="BY9">
        <v>-2223.0827710539315</v>
      </c>
    </row>
    <row r="10" spans="1:77" x14ac:dyDescent="0.25">
      <c r="A10" s="26"/>
      <c r="B10" s="6">
        <v>1</v>
      </c>
      <c r="C10" s="31">
        <v>7.0000000000000007E-2</v>
      </c>
      <c r="D10" s="2"/>
      <c r="E10" s="32" t="s">
        <v>50</v>
      </c>
      <c r="F10" s="4"/>
      <c r="G10" s="2"/>
      <c r="H10" s="2"/>
      <c r="I10" s="21">
        <f t="shared" si="19"/>
        <v>6</v>
      </c>
      <c r="J10" s="13">
        <f t="shared" si="0"/>
        <v>0</v>
      </c>
      <c r="K10" s="13">
        <f t="shared" si="1"/>
        <v>0</v>
      </c>
      <c r="L10" s="13">
        <f t="shared" si="2"/>
        <v>2000000</v>
      </c>
      <c r="M10" s="14">
        <f t="shared" si="3"/>
        <v>0</v>
      </c>
      <c r="N10" s="14">
        <f t="shared" si="4"/>
        <v>20</v>
      </c>
      <c r="O10" s="14"/>
      <c r="P10" s="22">
        <v>6</v>
      </c>
      <c r="Q10" s="15">
        <f t="shared" si="5"/>
        <v>45</v>
      </c>
      <c r="R10" s="22">
        <f t="shared" si="20"/>
        <v>41</v>
      </c>
      <c r="S10">
        <f t="array" ref="S10">INDEX(AS:AS,Q10)</f>
        <v>1.914495551651262E-3</v>
      </c>
      <c r="T10" s="23">
        <v>8.6648004997639475E-3</v>
      </c>
      <c r="U10" s="24">
        <f t="shared" si="21"/>
        <v>0.94909366107648507</v>
      </c>
      <c r="V10" s="16">
        <f t="array" ref="V10">INDEX(AS:AS,Q10)*U10</f>
        <v>1.8170355922313413E-3</v>
      </c>
      <c r="W10" s="24">
        <f t="shared" si="22"/>
        <v>8.2237072288183222E-3</v>
      </c>
      <c r="X10" s="16">
        <f t="shared" si="6"/>
        <v>0.93905291825543546</v>
      </c>
      <c r="Y10" s="16"/>
      <c r="Z10" s="17">
        <f t="shared" si="23"/>
        <v>0</v>
      </c>
      <c r="AA10" s="17">
        <f t="shared" si="23"/>
        <v>18.981873221529703</v>
      </c>
      <c r="AB10" s="17">
        <f t="shared" si="7"/>
        <v>0</v>
      </c>
      <c r="AC10" s="17">
        <f t="shared" si="8"/>
        <v>18.781058365108709</v>
      </c>
      <c r="AD10" s="16"/>
      <c r="AE10" s="16">
        <f t="shared" si="9"/>
        <v>0</v>
      </c>
      <c r="AF10" s="17">
        <f t="shared" si="10"/>
        <v>0</v>
      </c>
      <c r="AG10" s="17">
        <f t="shared" si="11"/>
        <v>0</v>
      </c>
      <c r="AH10" s="17">
        <f t="shared" si="12"/>
        <v>0</v>
      </c>
      <c r="AI10" s="17">
        <f t="shared" si="13"/>
        <v>-3634.0711844626826</v>
      </c>
      <c r="AJ10" s="17">
        <f t="shared" si="14"/>
        <v>-2856.3471014692086</v>
      </c>
      <c r="AK10" s="17">
        <f t="shared" si="15"/>
        <v>-3634.0711844626826</v>
      </c>
      <c r="AL10" s="17">
        <f t="shared" si="16"/>
        <v>0.66436556275353964</v>
      </c>
      <c r="AM10" s="17">
        <f t="shared" si="17"/>
        <v>-3633.406818899929</v>
      </c>
      <c r="AN10" s="17">
        <f t="shared" si="18"/>
        <v>-2855.8249161422946</v>
      </c>
      <c r="AR10">
        <v>6</v>
      </c>
      <c r="AS10">
        <v>8.9356345308228412E-5</v>
      </c>
      <c r="AU10" s="19"/>
      <c r="BY10">
        <v>-2384.9165728182543</v>
      </c>
    </row>
    <row r="11" spans="1:77" x14ac:dyDescent="0.25">
      <c r="A11" s="26"/>
      <c r="B11" s="33" t="s">
        <v>51</v>
      </c>
      <c r="C11" s="31">
        <v>0.06</v>
      </c>
      <c r="D11" s="2"/>
      <c r="E11" s="34">
        <v>2000000</v>
      </c>
      <c r="F11" s="4"/>
      <c r="G11" s="2"/>
      <c r="H11" s="2"/>
      <c r="I11" s="21">
        <f t="shared" si="19"/>
        <v>7</v>
      </c>
      <c r="J11" s="13">
        <f t="shared" si="0"/>
        <v>0</v>
      </c>
      <c r="K11" s="13">
        <f t="shared" si="1"/>
        <v>0</v>
      </c>
      <c r="L11" s="13">
        <f t="shared" si="2"/>
        <v>2000000</v>
      </c>
      <c r="M11" s="14">
        <f t="shared" si="3"/>
        <v>0</v>
      </c>
      <c r="N11" s="14">
        <f t="shared" si="4"/>
        <v>20</v>
      </c>
      <c r="O11" s="14"/>
      <c r="P11" s="22">
        <v>7</v>
      </c>
      <c r="Q11" s="15">
        <f t="shared" si="5"/>
        <v>46</v>
      </c>
      <c r="R11" s="22">
        <f t="shared" si="20"/>
        <v>42</v>
      </c>
      <c r="S11">
        <f t="array" ref="S11">INDEX(AS:AS,Q11)</f>
        <v>2.1574475223291398E-3</v>
      </c>
      <c r="T11" s="23">
        <v>8.9456042036056786E-3</v>
      </c>
      <c r="U11" s="24">
        <f t="shared" si="21"/>
        <v>0.93905291825543546</v>
      </c>
      <c r="V11" s="16">
        <f t="array" ref="V11">INDEX(AS:AS,Q11)*U11</f>
        <v>2.0259573918261376E-3</v>
      </c>
      <c r="W11" s="24">
        <f t="shared" si="22"/>
        <v>8.4003957329540028E-3</v>
      </c>
      <c r="X11" s="16">
        <f t="shared" si="6"/>
        <v>0.92862656513065533</v>
      </c>
      <c r="Y11" s="16"/>
      <c r="Z11" s="17">
        <f t="shared" si="23"/>
        <v>0</v>
      </c>
      <c r="AA11" s="17">
        <f t="shared" si="23"/>
        <v>18.781058365108709</v>
      </c>
      <c r="AB11" s="17">
        <f t="shared" si="7"/>
        <v>0</v>
      </c>
      <c r="AC11" s="17">
        <f t="shared" si="8"/>
        <v>18.572531302613108</v>
      </c>
      <c r="AD11" s="16"/>
      <c r="AE11" s="16">
        <f t="shared" si="9"/>
        <v>0</v>
      </c>
      <c r="AF11" s="17">
        <f t="shared" si="10"/>
        <v>0</v>
      </c>
      <c r="AG11" s="17">
        <f t="shared" si="11"/>
        <v>0</v>
      </c>
      <c r="AH11" s="17">
        <f t="shared" si="12"/>
        <v>0</v>
      </c>
      <c r="AI11" s="17">
        <f t="shared" si="13"/>
        <v>-4051.9147836522752</v>
      </c>
      <c r="AJ11" s="17">
        <f t="shared" si="14"/>
        <v>-3077.0709115090067</v>
      </c>
      <c r="AK11" s="17">
        <f t="shared" si="15"/>
        <v>-4051.9147836522752</v>
      </c>
      <c r="AL11" s="17">
        <f t="shared" si="16"/>
        <v>0.65733704277880489</v>
      </c>
      <c r="AM11" s="17">
        <f t="shared" si="17"/>
        <v>-4051.2574466094966</v>
      </c>
      <c r="AN11" s="17">
        <f t="shared" si="18"/>
        <v>-3076.5717221623913</v>
      </c>
      <c r="AR11">
        <v>7</v>
      </c>
      <c r="AS11">
        <v>8.3721580994185833E-5</v>
      </c>
      <c r="AT11">
        <v>-13303.558853016537</v>
      </c>
      <c r="AU11" s="19">
        <v>-13907.055651909786</v>
      </c>
      <c r="AV11">
        <v>-14831.719724946244</v>
      </c>
      <c r="AW11">
        <v>-15708.854273532808</v>
      </c>
      <c r="AX11">
        <v>-16713.260760239937</v>
      </c>
      <c r="AY11">
        <v>-17847.484375530981</v>
      </c>
      <c r="AZ11">
        <v>-19134.156113189641</v>
      </c>
      <c r="BA11">
        <v>-20683.409025071411</v>
      </c>
      <c r="BB11">
        <v>-22230.827710539317</v>
      </c>
      <c r="BC11">
        <v>-23849.165728182543</v>
      </c>
      <c r="BD11">
        <v>-25752.873429472995</v>
      </c>
      <c r="BE11">
        <v>-27752.614197900741</v>
      </c>
      <c r="BF11">
        <v>-29855.46581754653</v>
      </c>
      <c r="BG11">
        <v>-32050.772134882394</v>
      </c>
      <c r="BH11">
        <v>-34345.61804651998</v>
      </c>
      <c r="BI11">
        <v>-37091.072945983986</v>
      </c>
      <c r="BJ11">
        <v>-39822.178639219441</v>
      </c>
      <c r="BK11">
        <v>-42721.653888721339</v>
      </c>
      <c r="BL11">
        <v>-45977.223617078664</v>
      </c>
      <c r="BM11">
        <v>-49435.378162599933</v>
      </c>
      <c r="BN11">
        <v>-53056.694347301083</v>
      </c>
      <c r="BO11">
        <v>-56917.408227578104</v>
      </c>
      <c r="BP11">
        <v>-61068.78251422727</v>
      </c>
      <c r="BQ11">
        <v>-65184.516203283594</v>
      </c>
      <c r="BR11">
        <v>-69765.281725926819</v>
      </c>
      <c r="BS11">
        <v>-74578.38028320286</v>
      </c>
      <c r="BT11">
        <v>-79656.381730910303</v>
      </c>
      <c r="BU11">
        <v>-85204.329547249188</v>
      </c>
      <c r="BV11">
        <v>-91100.494545994108</v>
      </c>
      <c r="BW11">
        <v>-97274.712896170327</v>
      </c>
      <c r="BY11">
        <v>-2575.2873429473002</v>
      </c>
    </row>
    <row r="12" spans="1:77" x14ac:dyDescent="0.25">
      <c r="A12" s="26"/>
      <c r="B12" s="33" t="s">
        <v>52</v>
      </c>
      <c r="C12" s="31">
        <v>0.05</v>
      </c>
      <c r="D12" s="2"/>
      <c r="E12" s="2"/>
      <c r="F12" s="2"/>
      <c r="G12" s="2"/>
      <c r="H12" s="2"/>
      <c r="I12" s="21">
        <f t="shared" si="19"/>
        <v>8</v>
      </c>
      <c r="J12" s="13">
        <f t="shared" si="0"/>
        <v>0</v>
      </c>
      <c r="K12" s="13">
        <f t="shared" si="1"/>
        <v>0</v>
      </c>
      <c r="L12" s="13">
        <f t="shared" si="2"/>
        <v>2000000</v>
      </c>
      <c r="M12" s="14">
        <f t="shared" si="3"/>
        <v>0</v>
      </c>
      <c r="N12" s="14">
        <f t="shared" si="4"/>
        <v>20</v>
      </c>
      <c r="O12" s="14"/>
      <c r="P12" s="22">
        <v>8</v>
      </c>
      <c r="Q12" s="15">
        <f t="shared" si="5"/>
        <v>47</v>
      </c>
      <c r="R12" s="22">
        <f t="shared" si="20"/>
        <v>43</v>
      </c>
      <c r="S12">
        <f t="array" ref="S12">INDEX(AS:AS,Q12)</f>
        <v>2.3217499394580072E-3</v>
      </c>
      <c r="T12" s="23">
        <v>8.6529111889251734E-3</v>
      </c>
      <c r="U12" s="24">
        <f t="shared" si="21"/>
        <v>0.92862656513065533</v>
      </c>
      <c r="V12" s="16">
        <f t="array" ref="V12">INDEX(AS:AS,Q12)*U12</f>
        <v>2.1560386713711964E-3</v>
      </c>
      <c r="W12" s="24">
        <f t="shared" si="22"/>
        <v>8.0353231957521996E-3</v>
      </c>
      <c r="X12" s="16">
        <f t="shared" si="6"/>
        <v>0.9184352032635319</v>
      </c>
      <c r="Y12" s="16"/>
      <c r="Z12" s="17">
        <f t="shared" si="23"/>
        <v>0</v>
      </c>
      <c r="AA12" s="17">
        <f t="shared" si="23"/>
        <v>18.572531302613108</v>
      </c>
      <c r="AB12" s="17">
        <f t="shared" si="7"/>
        <v>0</v>
      </c>
      <c r="AC12" s="17">
        <f t="shared" si="8"/>
        <v>18.368704065270638</v>
      </c>
      <c r="AD12" s="16"/>
      <c r="AE12" s="16">
        <f t="shared" si="9"/>
        <v>0</v>
      </c>
      <c r="AF12" s="17">
        <f t="shared" si="10"/>
        <v>0</v>
      </c>
      <c r="AG12" s="17">
        <f t="shared" si="11"/>
        <v>0</v>
      </c>
      <c r="AH12" s="17">
        <f t="shared" si="12"/>
        <v>0</v>
      </c>
      <c r="AI12" s="17">
        <f t="shared" si="13"/>
        <v>-4312.0773427423928</v>
      </c>
      <c r="AJ12" s="17">
        <f t="shared" si="14"/>
        <v>-3163.9047008471839</v>
      </c>
      <c r="AK12" s="17">
        <f t="shared" si="15"/>
        <v>-4312.0773427423928</v>
      </c>
      <c r="AL12" s="17">
        <f t="shared" si="16"/>
        <v>0.65003859559145882</v>
      </c>
      <c r="AM12" s="17">
        <f t="shared" si="17"/>
        <v>-4311.4273041468014</v>
      </c>
      <c r="AN12" s="17">
        <f t="shared" si="18"/>
        <v>-3163.4277473964798</v>
      </c>
      <c r="AR12">
        <v>8</v>
      </c>
      <c r="AS12">
        <v>7.794235709060106E-5</v>
      </c>
      <c r="AU12" s="19"/>
      <c r="BY12">
        <v>-2775.2614197900748</v>
      </c>
    </row>
    <row r="13" spans="1:77" x14ac:dyDescent="0.25">
      <c r="A13" s="26"/>
      <c r="B13" s="6" t="s">
        <v>53</v>
      </c>
      <c r="C13" s="31">
        <v>0.04</v>
      </c>
      <c r="D13" s="2"/>
      <c r="E13" s="2"/>
      <c r="F13" s="2"/>
      <c r="G13" s="2"/>
      <c r="H13" s="2"/>
      <c r="I13" s="21">
        <f t="shared" si="19"/>
        <v>9</v>
      </c>
      <c r="J13" s="13">
        <f t="shared" si="0"/>
        <v>0</v>
      </c>
      <c r="K13" s="13">
        <f t="shared" si="1"/>
        <v>0</v>
      </c>
      <c r="L13" s="13">
        <f t="shared" si="2"/>
        <v>2000000</v>
      </c>
      <c r="M13" s="14">
        <f t="shared" si="3"/>
        <v>0</v>
      </c>
      <c r="N13" s="14">
        <f t="shared" si="4"/>
        <v>20</v>
      </c>
      <c r="O13" s="14"/>
      <c r="P13" s="22">
        <v>9</v>
      </c>
      <c r="Q13" s="15">
        <f t="shared" si="5"/>
        <v>48</v>
      </c>
      <c r="R13" s="22">
        <f t="shared" si="20"/>
        <v>44</v>
      </c>
      <c r="S13">
        <f t="array" ref="S13">INDEX(AS:AS,Q13)</f>
        <v>3.4933405622130432E-3</v>
      </c>
      <c r="T13" s="23">
        <v>8.4925296620899648E-3</v>
      </c>
      <c r="U13" s="24">
        <f t="shared" si="21"/>
        <v>0.9184352032635319</v>
      </c>
      <c r="V13" s="16">
        <f t="array" ref="V13">INDEX(AS:AS,Q13)*U13</f>
        <v>3.208406949324877E-3</v>
      </c>
      <c r="W13" s="24">
        <f t="shared" si="22"/>
        <v>7.799838206423171E-3</v>
      </c>
      <c r="X13" s="16">
        <f t="shared" si="6"/>
        <v>0.90742695810778384</v>
      </c>
      <c r="Y13" s="16"/>
      <c r="Z13" s="17">
        <f t="shared" si="23"/>
        <v>0</v>
      </c>
      <c r="AA13" s="17">
        <f t="shared" si="23"/>
        <v>18.368704065270638</v>
      </c>
      <c r="AB13" s="17">
        <f t="shared" si="7"/>
        <v>0</v>
      </c>
      <c r="AC13" s="17">
        <f t="shared" si="8"/>
        <v>18.148539162155679</v>
      </c>
      <c r="AD13" s="16"/>
      <c r="AE13" s="16">
        <f t="shared" si="9"/>
        <v>0</v>
      </c>
      <c r="AF13" s="17">
        <f t="shared" si="10"/>
        <v>0</v>
      </c>
      <c r="AG13" s="17">
        <f t="shared" si="11"/>
        <v>0</v>
      </c>
      <c r="AH13" s="17">
        <f t="shared" si="12"/>
        <v>0</v>
      </c>
      <c r="AI13" s="17">
        <f t="shared" si="13"/>
        <v>-6416.8138986497543</v>
      </c>
      <c r="AJ13" s="17">
        <f t="shared" si="14"/>
        <v>-4549.0000968271625</v>
      </c>
      <c r="AK13" s="17">
        <f t="shared" si="15"/>
        <v>-6416.8138986497543</v>
      </c>
      <c r="AL13" s="17">
        <f t="shared" si="16"/>
        <v>0.64290464228447242</v>
      </c>
      <c r="AM13" s="17">
        <f t="shared" si="17"/>
        <v>-6416.1709940074697</v>
      </c>
      <c r="AN13" s="17">
        <f t="shared" si="18"/>
        <v>-4548.5443296308249</v>
      </c>
      <c r="AR13">
        <v>9</v>
      </c>
      <c r="AS13">
        <v>7.6531677794463069E-5</v>
      </c>
      <c r="AU13" s="19"/>
      <c r="BY13">
        <v>-2985.5465817546528</v>
      </c>
    </row>
    <row r="14" spans="1:77" x14ac:dyDescent="0.25">
      <c r="A14" s="5" t="s">
        <v>54</v>
      </c>
      <c r="B14" s="4"/>
      <c r="C14" s="29"/>
      <c r="D14" s="2"/>
      <c r="E14" s="35" t="s">
        <v>55</v>
      </c>
      <c r="F14" s="6"/>
      <c r="G14" s="6"/>
      <c r="H14" s="36">
        <v>0.01</v>
      </c>
      <c r="I14" s="21">
        <f t="shared" si="19"/>
        <v>10</v>
      </c>
      <c r="J14" s="13">
        <f t="shared" si="0"/>
        <v>0</v>
      </c>
      <c r="K14" s="13">
        <f t="shared" si="1"/>
        <v>0</v>
      </c>
      <c r="L14" s="13">
        <f t="shared" si="2"/>
        <v>2000000</v>
      </c>
      <c r="M14" s="14">
        <f t="shared" si="3"/>
        <v>0</v>
      </c>
      <c r="N14" s="14">
        <f t="shared" si="4"/>
        <v>20</v>
      </c>
      <c r="O14" s="14"/>
      <c r="P14" s="22">
        <v>10</v>
      </c>
      <c r="Q14" s="15">
        <f t="shared" si="5"/>
        <v>49</v>
      </c>
      <c r="R14" s="22">
        <f t="shared" si="20"/>
        <v>45</v>
      </c>
      <c r="S14">
        <f t="array" ref="S14">INDEX(AS:AS,Q14)</f>
        <v>3.305336447806618E-3</v>
      </c>
      <c r="T14" s="23">
        <v>8.5369323956258382E-3</v>
      </c>
      <c r="U14" s="24">
        <f t="shared" si="21"/>
        <v>0.90742695810778384</v>
      </c>
      <c r="V14" s="16">
        <f t="array" ref="V14">INDEX(AS:AS,Q14)*U14</f>
        <v>2.9993513983559471E-3</v>
      </c>
      <c r="W14" s="24">
        <f t="shared" si="22"/>
        <v>7.7466425953345505E-3</v>
      </c>
      <c r="X14" s="16">
        <f t="shared" si="6"/>
        <v>0.89668096411409337</v>
      </c>
      <c r="Y14" s="16"/>
      <c r="Z14" s="17">
        <f t="shared" si="23"/>
        <v>0</v>
      </c>
      <c r="AA14" s="17">
        <f t="shared" si="23"/>
        <v>18.148539162155679</v>
      </c>
      <c r="AB14" s="17">
        <f t="shared" si="7"/>
        <v>0</v>
      </c>
      <c r="AC14" s="17">
        <f t="shared" si="8"/>
        <v>17.933619282281867</v>
      </c>
      <c r="AD14" s="16"/>
      <c r="AE14" s="16">
        <f t="shared" si="9"/>
        <v>0</v>
      </c>
      <c r="AF14" s="17">
        <f t="shared" si="10"/>
        <v>0</v>
      </c>
      <c r="AG14" s="17">
        <f t="shared" si="11"/>
        <v>0</v>
      </c>
      <c r="AH14" s="17">
        <f t="shared" si="12"/>
        <v>0</v>
      </c>
      <c r="AI14" s="17">
        <f t="shared" si="13"/>
        <v>-5998.7027967118938</v>
      </c>
      <c r="AJ14" s="17">
        <f t="shared" si="14"/>
        <v>-4108.7857685434674</v>
      </c>
      <c r="AK14" s="17">
        <f t="shared" si="15"/>
        <v>-5998.7027967118938</v>
      </c>
      <c r="AL14" s="17">
        <f t="shared" si="16"/>
        <v>0.63519887067544878</v>
      </c>
      <c r="AM14" s="17">
        <f t="shared" si="17"/>
        <v>-5998.0675978412182</v>
      </c>
      <c r="AN14" s="17">
        <f t="shared" si="18"/>
        <v>-4108.3506917996319</v>
      </c>
      <c r="AR14">
        <v>10</v>
      </c>
      <c r="AS14">
        <v>7.575976111817027E-5</v>
      </c>
      <c r="AU14" s="19"/>
      <c r="BY14">
        <v>-3205.0772134882391</v>
      </c>
    </row>
    <row r="15" spans="1:77" x14ac:dyDescent="0.25">
      <c r="A15" s="5">
        <v>0.1084</v>
      </c>
      <c r="B15" s="4"/>
      <c r="C15" s="4"/>
      <c r="D15" s="2"/>
      <c r="E15" s="2"/>
      <c r="F15" s="2"/>
      <c r="G15" s="2"/>
      <c r="H15" s="2"/>
      <c r="I15" s="21">
        <f t="shared" si="19"/>
        <v>11</v>
      </c>
      <c r="J15" s="13">
        <f t="shared" si="0"/>
        <v>0</v>
      </c>
      <c r="K15" s="13">
        <f t="shared" si="1"/>
        <v>0</v>
      </c>
      <c r="L15" s="13">
        <f t="shared" si="2"/>
        <v>2000000</v>
      </c>
      <c r="M15" s="14">
        <f t="shared" si="3"/>
        <v>0</v>
      </c>
      <c r="N15" s="14">
        <f t="shared" si="4"/>
        <v>20</v>
      </c>
      <c r="O15" s="22"/>
      <c r="P15" s="22">
        <v>11</v>
      </c>
      <c r="Q15" s="15">
        <f t="shared" si="5"/>
        <v>50</v>
      </c>
      <c r="R15" s="22">
        <f t="shared" si="20"/>
        <v>46</v>
      </c>
      <c r="S15">
        <f t="array" ref="S15">INDEX(AS:AS,Q15)</f>
        <v>4.7996248016219933E-3</v>
      </c>
      <c r="T15" s="23">
        <v>8.2680346505815804E-3</v>
      </c>
      <c r="U15" s="24">
        <f t="shared" si="21"/>
        <v>0.89668096411409337</v>
      </c>
      <c r="V15" s="16">
        <f t="array" ref="V15">INDEX(AS:AS,Q15)*U15</f>
        <v>4.3037321945043235E-3</v>
      </c>
      <c r="W15" s="24">
        <f t="shared" si="22"/>
        <v>7.4137892818122225E-3</v>
      </c>
      <c r="X15" s="16">
        <f t="shared" si="6"/>
        <v>0.88496344263777682</v>
      </c>
      <c r="Y15" s="22"/>
      <c r="Z15" s="17">
        <f t="shared" si="23"/>
        <v>0</v>
      </c>
      <c r="AA15" s="17">
        <f t="shared" si="23"/>
        <v>17.933619282281867</v>
      </c>
      <c r="AB15" s="17">
        <f t="shared" si="7"/>
        <v>0</v>
      </c>
      <c r="AC15" s="17">
        <f t="shared" si="8"/>
        <v>17.699268852755537</v>
      </c>
      <c r="AD15" s="22"/>
      <c r="AE15" s="16">
        <f t="shared" si="9"/>
        <v>0</v>
      </c>
      <c r="AF15" s="17">
        <f t="shared" si="10"/>
        <v>0</v>
      </c>
      <c r="AG15" s="17">
        <f t="shared" si="11"/>
        <v>0</v>
      </c>
      <c r="AH15" s="17">
        <f t="shared" si="12"/>
        <v>0</v>
      </c>
      <c r="AI15" s="17">
        <f t="shared" si="13"/>
        <v>-8607.4643890086463</v>
      </c>
      <c r="AJ15" s="17">
        <f t="shared" si="14"/>
        <v>-5696.2761732643639</v>
      </c>
      <c r="AK15" s="17">
        <f t="shared" si="15"/>
        <v>-8607.4643890086463</v>
      </c>
      <c r="AL15" s="17">
        <f t="shared" si="16"/>
        <v>0.62767667487986545</v>
      </c>
      <c r="AM15" s="17">
        <f t="shared" si="17"/>
        <v>-8606.8367123337666</v>
      </c>
      <c r="AN15" s="17">
        <f t="shared" si="18"/>
        <v>-5695.8607873242036</v>
      </c>
      <c r="AR15">
        <v>11</v>
      </c>
      <c r="AS15">
        <v>8.3010172731123167E-5</v>
      </c>
      <c r="AU15" s="19"/>
      <c r="BY15">
        <v>-3434.5618046519971</v>
      </c>
    </row>
    <row r="16" spans="1:77" x14ac:dyDescent="0.25">
      <c r="A16" s="5"/>
      <c r="B16" s="4"/>
      <c r="C16" s="29"/>
      <c r="D16" s="2"/>
      <c r="E16" s="2"/>
      <c r="F16" s="2"/>
      <c r="G16" s="37"/>
      <c r="H16" s="2"/>
      <c r="I16" s="21">
        <f t="shared" si="19"/>
        <v>12</v>
      </c>
      <c r="J16" s="13">
        <f t="shared" si="0"/>
        <v>0</v>
      </c>
      <c r="K16" s="13">
        <f t="shared" si="1"/>
        <v>0</v>
      </c>
      <c r="L16" s="13">
        <f t="shared" si="2"/>
        <v>2000000</v>
      </c>
      <c r="M16" s="14">
        <f t="shared" si="3"/>
        <v>0</v>
      </c>
      <c r="N16" s="14">
        <f t="shared" si="4"/>
        <v>20</v>
      </c>
      <c r="O16" s="22"/>
      <c r="P16" s="22">
        <v>12</v>
      </c>
      <c r="Q16" s="15">
        <f t="shared" si="5"/>
        <v>51</v>
      </c>
      <c r="R16" s="22">
        <f t="shared" si="20"/>
        <v>47</v>
      </c>
      <c r="S16">
        <f t="array" ref="S16">INDEX(AS:AS,Q16)</f>
        <v>4.2557722752384012E-3</v>
      </c>
      <c r="T16" s="23">
        <v>8.0390794432863791E-3</v>
      </c>
      <c r="U16" s="24">
        <f t="shared" si="21"/>
        <v>0.88496344263777682</v>
      </c>
      <c r="V16" s="16">
        <f t="array" ref="V16">INDEX(AS:AS,Q16)*U16</f>
        <v>3.76620288377738E-3</v>
      </c>
      <c r="W16" s="24">
        <f t="shared" si="22"/>
        <v>7.1142914197692966E-3</v>
      </c>
      <c r="X16" s="16">
        <f t="shared" si="6"/>
        <v>0.87408294833423017</v>
      </c>
      <c r="Y16" s="22"/>
      <c r="Z16" s="17">
        <f t="shared" si="23"/>
        <v>0</v>
      </c>
      <c r="AA16" s="17">
        <f t="shared" si="23"/>
        <v>17.699268852755537</v>
      </c>
      <c r="AB16" s="17">
        <f t="shared" si="7"/>
        <v>0</v>
      </c>
      <c r="AC16" s="17">
        <f t="shared" si="8"/>
        <v>17.481658966684602</v>
      </c>
      <c r="AD16" s="38"/>
      <c r="AE16" s="16">
        <f t="shared" si="9"/>
        <v>0</v>
      </c>
      <c r="AF16" s="17">
        <f t="shared" si="10"/>
        <v>0</v>
      </c>
      <c r="AG16" s="17">
        <f t="shared" si="11"/>
        <v>0</v>
      </c>
      <c r="AH16" s="17">
        <f t="shared" si="12"/>
        <v>0</v>
      </c>
      <c r="AI16" s="17">
        <f t="shared" si="13"/>
        <v>-7532.4057675547601</v>
      </c>
      <c r="AJ16" s="17">
        <f t="shared" si="14"/>
        <v>-4816.251529376279</v>
      </c>
      <c r="AK16" s="17">
        <f t="shared" si="15"/>
        <v>-7532.4057675547601</v>
      </c>
      <c r="AL16" s="17">
        <f t="shared" si="16"/>
        <v>0.61947440984644386</v>
      </c>
      <c r="AM16" s="17">
        <f t="shared" si="17"/>
        <v>-7531.7862931449135</v>
      </c>
      <c r="AN16" s="17">
        <f t="shared" si="18"/>
        <v>-4815.8554348659854</v>
      </c>
      <c r="AR16">
        <v>12</v>
      </c>
      <c r="AS16">
        <v>8.8009942936352064E-5</v>
      </c>
      <c r="AU16" s="19"/>
      <c r="BY16">
        <v>-3709.1072945983992</v>
      </c>
    </row>
    <row r="17" spans="1:77" x14ac:dyDescent="0.25">
      <c r="A17" s="5"/>
      <c r="B17" s="39"/>
      <c r="C17" s="29"/>
      <c r="D17" s="2"/>
      <c r="E17" s="2"/>
      <c r="F17" s="2"/>
      <c r="G17" s="37"/>
      <c r="H17" s="2"/>
      <c r="I17" s="21">
        <f t="shared" si="19"/>
        <v>13</v>
      </c>
      <c r="J17" s="13">
        <f t="shared" si="0"/>
        <v>0</v>
      </c>
      <c r="K17" s="13">
        <f t="shared" si="1"/>
        <v>0</v>
      </c>
      <c r="L17" s="13">
        <f t="shared" si="2"/>
        <v>2000000</v>
      </c>
      <c r="M17" s="14">
        <f t="shared" si="3"/>
        <v>0</v>
      </c>
      <c r="N17" s="14">
        <f t="shared" si="4"/>
        <v>20</v>
      </c>
      <c r="O17" s="22"/>
      <c r="P17" s="22">
        <v>13</v>
      </c>
      <c r="Q17" s="15">
        <f t="shared" si="5"/>
        <v>52</v>
      </c>
      <c r="R17" s="22">
        <f t="shared" si="20"/>
        <v>48</v>
      </c>
      <c r="S17">
        <f t="array" ref="S17">INDEX(AS:AS,Q17)</f>
        <v>6.9137114549032881E-3</v>
      </c>
      <c r="T17" s="23">
        <v>7.5603012679950421E-3</v>
      </c>
      <c r="U17" s="24">
        <f t="shared" si="21"/>
        <v>0.87408294833423017</v>
      </c>
      <c r="V17" s="16">
        <f t="array" ref="V17">INDEX(AS:AS,Q17)*U17</f>
        <v>6.0431572924340062E-3</v>
      </c>
      <c r="W17" s="24">
        <f t="shared" si="22"/>
        <v>6.6083304226241249E-3</v>
      </c>
      <c r="X17" s="16">
        <f t="shared" si="6"/>
        <v>0.86143146061917208</v>
      </c>
      <c r="Y17" s="22"/>
      <c r="Z17" s="17">
        <f t="shared" si="23"/>
        <v>0</v>
      </c>
      <c r="AA17" s="17">
        <f t="shared" si="23"/>
        <v>17.481658966684602</v>
      </c>
      <c r="AB17" s="17">
        <f t="shared" si="7"/>
        <v>0</v>
      </c>
      <c r="AC17" s="17">
        <f t="shared" si="8"/>
        <v>17.228629212383442</v>
      </c>
      <c r="AD17" s="40"/>
      <c r="AE17" s="16">
        <f t="shared" si="9"/>
        <v>0</v>
      </c>
      <c r="AF17" s="17">
        <f t="shared" si="10"/>
        <v>0</v>
      </c>
      <c r="AG17" s="17">
        <f t="shared" si="11"/>
        <v>0</v>
      </c>
      <c r="AH17" s="17">
        <f t="shared" si="12"/>
        <v>0</v>
      </c>
      <c r="AI17" s="17">
        <f t="shared" si="13"/>
        <v>-12086.314584868012</v>
      </c>
      <c r="AJ17" s="17">
        <f t="shared" si="14"/>
        <v>-7466.7050620868249</v>
      </c>
      <c r="AK17" s="17">
        <f t="shared" si="15"/>
        <v>-12086.314584868012</v>
      </c>
      <c r="AL17" s="17">
        <f t="shared" si="16"/>
        <v>0.61185806383396113</v>
      </c>
      <c r="AM17" s="17">
        <f t="shared" si="17"/>
        <v>-12085.702726804178</v>
      </c>
      <c r="AN17" s="17">
        <f t="shared" si="18"/>
        <v>-7466.3270673167544</v>
      </c>
      <c r="AR17">
        <v>13</v>
      </c>
      <c r="AS17">
        <v>9.7690102036887289E-5</v>
      </c>
      <c r="AU17" s="19"/>
      <c r="BY17">
        <v>-3982.2178639219442</v>
      </c>
    </row>
    <row r="18" spans="1:77" x14ac:dyDescent="0.25">
      <c r="A18" s="26" t="s">
        <v>17</v>
      </c>
      <c r="B18" s="33"/>
      <c r="C18" s="41"/>
      <c r="D18" s="2"/>
      <c r="E18" s="2"/>
      <c r="F18" s="2"/>
      <c r="G18" s="2"/>
      <c r="H18" s="2"/>
      <c r="I18" s="21">
        <f t="shared" si="19"/>
        <v>14</v>
      </c>
      <c r="J18" s="13">
        <f t="shared" si="0"/>
        <v>0</v>
      </c>
      <c r="K18" s="13">
        <f t="shared" si="1"/>
        <v>0</v>
      </c>
      <c r="L18" s="13">
        <f t="shared" si="2"/>
        <v>2000000</v>
      </c>
      <c r="M18" s="14">
        <f t="shared" si="3"/>
        <v>0</v>
      </c>
      <c r="N18" s="14">
        <f t="shared" si="4"/>
        <v>20</v>
      </c>
      <c r="O18" s="22"/>
      <c r="P18" s="22">
        <v>14</v>
      </c>
      <c r="Q18" s="15">
        <f t="shared" si="5"/>
        <v>53</v>
      </c>
      <c r="R18" s="22">
        <f t="shared" si="20"/>
        <v>49</v>
      </c>
      <c r="S18">
        <f t="array" ref="S18">INDEX(AS:AS,Q18)</f>
        <v>7.8222076116484691E-3</v>
      </c>
      <c r="T18" s="23">
        <v>7.5358890612962377E-3</v>
      </c>
      <c r="U18" s="24">
        <f t="shared" si="21"/>
        <v>0.86143146061917208</v>
      </c>
      <c r="V18" s="16">
        <f t="array" ref="V18">INDEX(AS:AS,Q18)*U18</f>
        <v>6.7382957281687467E-3</v>
      </c>
      <c r="W18" s="24">
        <f t="shared" si="22"/>
        <v>6.4916519211364598E-3</v>
      </c>
      <c r="X18" s="16">
        <f t="shared" si="6"/>
        <v>0.8482015129698669</v>
      </c>
      <c r="Y18" s="22"/>
      <c r="Z18" s="17">
        <f t="shared" si="23"/>
        <v>0</v>
      </c>
      <c r="AA18" s="17">
        <f t="shared" si="23"/>
        <v>17.228629212383442</v>
      </c>
      <c r="AB18" s="17">
        <f t="shared" si="7"/>
        <v>0</v>
      </c>
      <c r="AC18" s="17">
        <f t="shared" si="8"/>
        <v>16.964030259397337</v>
      </c>
      <c r="AD18" s="38"/>
      <c r="AE18" s="16">
        <f t="shared" si="9"/>
        <v>0</v>
      </c>
      <c r="AF18" s="17">
        <f t="shared" si="10"/>
        <v>0</v>
      </c>
      <c r="AG18" s="17">
        <f t="shared" si="11"/>
        <v>0</v>
      </c>
      <c r="AH18" s="17">
        <f t="shared" si="12"/>
        <v>0</v>
      </c>
      <c r="AI18" s="17">
        <f t="shared" si="13"/>
        <v>-13476.591456337494</v>
      </c>
      <c r="AJ18" s="17">
        <f t="shared" si="14"/>
        <v>-8044.0510113270475</v>
      </c>
      <c r="AK18" s="17">
        <f t="shared" si="15"/>
        <v>-13476.591456337494</v>
      </c>
      <c r="AL18" s="17">
        <f t="shared" si="16"/>
        <v>0.60300202243342049</v>
      </c>
      <c r="AM18" s="17">
        <f t="shared" si="17"/>
        <v>-13475.98845431506</v>
      </c>
      <c r="AN18" s="17">
        <f t="shared" si="18"/>
        <v>-8043.6910850768454</v>
      </c>
      <c r="AR18">
        <v>14</v>
      </c>
      <c r="AS18">
        <v>1.096973166993955E-4</v>
      </c>
      <c r="AU18" s="19"/>
      <c r="BY18">
        <v>-4272.165388872133</v>
      </c>
    </row>
    <row r="19" spans="1:77" x14ac:dyDescent="0.25">
      <c r="A19" s="26">
        <v>7.9799999999999996E-2</v>
      </c>
      <c r="B19" s="6"/>
      <c r="C19" s="6"/>
      <c r="D19" s="2"/>
      <c r="E19" s="2"/>
      <c r="F19" s="2"/>
      <c r="G19" s="37"/>
      <c r="H19" s="37"/>
      <c r="I19" s="21">
        <f t="shared" si="19"/>
        <v>15</v>
      </c>
      <c r="J19" s="13">
        <f t="shared" si="0"/>
        <v>0</v>
      </c>
      <c r="K19" s="13">
        <f t="shared" si="1"/>
        <v>0</v>
      </c>
      <c r="L19" s="13">
        <f t="shared" si="2"/>
        <v>2000000</v>
      </c>
      <c r="M19" s="14">
        <f t="shared" si="3"/>
        <v>0</v>
      </c>
      <c r="N19" s="14">
        <f t="shared" si="4"/>
        <v>20</v>
      </c>
      <c r="O19" s="22"/>
      <c r="P19" s="22">
        <v>15</v>
      </c>
      <c r="Q19" s="15">
        <f t="shared" si="5"/>
        <v>54</v>
      </c>
      <c r="R19" s="22">
        <f t="shared" si="20"/>
        <v>50</v>
      </c>
      <c r="S19">
        <f t="array" ref="S19">INDEX(AS:AS,Q19)</f>
        <v>1.009532284746264E-2</v>
      </c>
      <c r="T19" s="23">
        <v>6.9691845991626993E-3</v>
      </c>
      <c r="U19" s="24">
        <f t="shared" si="21"/>
        <v>0.8482015129698669</v>
      </c>
      <c r="V19" s="16">
        <f t="array" ref="V19">INDEX(AS:AS,Q19)*U19</f>
        <v>8.5628681131370756E-3</v>
      </c>
      <c r="W19" s="24">
        <f t="shared" si="22"/>
        <v>5.9112729211760967E-3</v>
      </c>
      <c r="X19" s="16">
        <f t="shared" si="6"/>
        <v>0.83372737193555368</v>
      </c>
      <c r="Y19" s="22"/>
      <c r="Z19" s="17">
        <f t="shared" si="23"/>
        <v>0</v>
      </c>
      <c r="AA19" s="17">
        <f t="shared" si="23"/>
        <v>16.964030259397337</v>
      </c>
      <c r="AB19" s="17">
        <f t="shared" si="7"/>
        <v>0</v>
      </c>
      <c r="AC19" s="17">
        <f t="shared" si="8"/>
        <v>16.674547438711073</v>
      </c>
      <c r="AE19" s="16">
        <f t="shared" si="9"/>
        <v>0</v>
      </c>
      <c r="AF19" s="17">
        <f t="shared" si="10"/>
        <v>0</v>
      </c>
      <c r="AG19" s="17">
        <f t="shared" si="11"/>
        <v>0</v>
      </c>
      <c r="AH19" s="17">
        <f t="shared" si="12"/>
        <v>0</v>
      </c>
      <c r="AI19" s="17">
        <f t="shared" si="13"/>
        <v>-17125.736226274152</v>
      </c>
      <c r="AJ19" s="17">
        <f t="shared" si="14"/>
        <v>-9876.513324160398</v>
      </c>
      <c r="AK19" s="17">
        <f t="shared" si="15"/>
        <v>-17125.736226274152</v>
      </c>
      <c r="AL19" s="17">
        <f t="shared" si="16"/>
        <v>0.59374105907890684</v>
      </c>
      <c r="AM19" s="17">
        <f t="shared" si="17"/>
        <v>-17125.142485215074</v>
      </c>
      <c r="AN19" s="17">
        <f t="shared" si="18"/>
        <v>-9876.1709101816014</v>
      </c>
      <c r="AR19">
        <v>15</v>
      </c>
      <c r="AS19">
        <v>1.3148361387701671E-4</v>
      </c>
      <c r="AU19" s="19"/>
      <c r="BY19">
        <v>-4597.722361707868</v>
      </c>
    </row>
    <row r="20" spans="1:77" x14ac:dyDescent="0.25">
      <c r="A20" s="26"/>
      <c r="B20" s="6"/>
      <c r="C20" s="42"/>
      <c r="D20" s="2"/>
      <c r="E20" s="2"/>
      <c r="F20" s="2"/>
      <c r="G20" s="2"/>
      <c r="H20" s="2"/>
      <c r="I20" s="21">
        <f t="shared" si="19"/>
        <v>16</v>
      </c>
      <c r="J20" s="13">
        <f t="shared" si="0"/>
        <v>0</v>
      </c>
      <c r="K20" s="13">
        <f t="shared" si="1"/>
        <v>0</v>
      </c>
      <c r="L20" s="13">
        <f t="shared" si="2"/>
        <v>2000000</v>
      </c>
      <c r="M20" s="14">
        <f t="shared" si="3"/>
        <v>0</v>
      </c>
      <c r="N20" s="14">
        <f t="shared" si="4"/>
        <v>20</v>
      </c>
      <c r="O20" s="22"/>
      <c r="P20" s="22">
        <v>16</v>
      </c>
      <c r="Q20" s="15">
        <f t="shared" si="5"/>
        <v>55</v>
      </c>
      <c r="R20" s="22">
        <f t="shared" si="20"/>
        <v>51</v>
      </c>
      <c r="S20">
        <f t="array" ref="S20">INDEX(AS:AS,Q20)</f>
        <v>1.174110381807137E-2</v>
      </c>
      <c r="T20" s="23">
        <v>8.376908674538823E-3</v>
      </c>
      <c r="U20" s="24">
        <f t="shared" si="21"/>
        <v>0.83372737193555368</v>
      </c>
      <c r="V20" s="16">
        <f t="array" ref="V20">INDEX(AS:AS,Q20)*U20</f>
        <v>9.7888796298631394E-3</v>
      </c>
      <c r="W20" s="24">
        <f t="shared" si="22"/>
        <v>6.984058054167395E-3</v>
      </c>
      <c r="X20" s="16">
        <f t="shared" si="6"/>
        <v>0.81695443425152314</v>
      </c>
      <c r="Y20" s="22"/>
      <c r="Z20" s="17">
        <f t="shared" si="23"/>
        <v>0</v>
      </c>
      <c r="AA20" s="17">
        <f t="shared" si="23"/>
        <v>16.674547438711073</v>
      </c>
      <c r="AB20" s="17">
        <f t="shared" si="7"/>
        <v>0</v>
      </c>
      <c r="AC20" s="17">
        <f t="shared" si="8"/>
        <v>16.339088685030461</v>
      </c>
      <c r="AD20" s="38"/>
      <c r="AE20" s="16">
        <f t="shared" si="9"/>
        <v>0</v>
      </c>
      <c r="AF20" s="17">
        <f t="shared" si="10"/>
        <v>0</v>
      </c>
      <c r="AG20" s="17">
        <f t="shared" si="11"/>
        <v>0</v>
      </c>
      <c r="AH20" s="17">
        <f t="shared" si="12"/>
        <v>0</v>
      </c>
      <c r="AI20" s="17">
        <f t="shared" si="13"/>
        <v>-19577.759259726277</v>
      </c>
      <c r="AJ20" s="17">
        <f t="shared" si="14"/>
        <v>-10908.801452379774</v>
      </c>
      <c r="AK20" s="17">
        <f t="shared" si="15"/>
        <v>-19577.759259726277</v>
      </c>
      <c r="AL20" s="17">
        <f t="shared" si="16"/>
        <v>0.58360916035488763</v>
      </c>
      <c r="AM20" s="17">
        <f t="shared" si="17"/>
        <v>-19577.175650565921</v>
      </c>
      <c r="AN20" s="17">
        <f t="shared" si="18"/>
        <v>-10908.476263149911</v>
      </c>
      <c r="AR20">
        <v>16</v>
      </c>
      <c r="AS20">
        <v>1.591442898617689E-4</v>
      </c>
      <c r="AU20" s="19"/>
      <c r="BY20">
        <v>-4943.5378162599927</v>
      </c>
    </row>
    <row r="21" spans="1:77" x14ac:dyDescent="0.25">
      <c r="A21" s="26"/>
      <c r="B21" s="33"/>
      <c r="C21" s="42"/>
      <c r="D21" s="2"/>
      <c r="E21" s="2"/>
      <c r="F21" s="2"/>
      <c r="G21" s="37"/>
      <c r="H21" s="37"/>
      <c r="I21" s="21">
        <f t="shared" si="19"/>
        <v>17</v>
      </c>
      <c r="J21" s="13">
        <f t="shared" si="0"/>
        <v>0</v>
      </c>
      <c r="K21" s="13">
        <f t="shared" si="1"/>
        <v>0</v>
      </c>
      <c r="L21" s="13">
        <f t="shared" si="2"/>
        <v>2000000</v>
      </c>
      <c r="M21" s="14">
        <f t="shared" si="3"/>
        <v>0</v>
      </c>
      <c r="N21" s="14">
        <f t="shared" si="4"/>
        <v>20</v>
      </c>
      <c r="O21" s="22"/>
      <c r="P21" s="22">
        <v>17</v>
      </c>
      <c r="Q21" s="15">
        <f t="shared" si="5"/>
        <v>56</v>
      </c>
      <c r="R21" s="22">
        <f t="shared" si="20"/>
        <v>52</v>
      </c>
      <c r="S21">
        <f t="array" ref="S21">INDEX(AS:AS,Q21)</f>
        <v>1.370041020614419E-2</v>
      </c>
      <c r="T21" s="23">
        <v>9.9364287145485338E-3</v>
      </c>
      <c r="U21" s="24">
        <f t="shared" si="21"/>
        <v>0.81695443425152314</v>
      </c>
      <c r="V21" s="16">
        <f t="array" ref="V21">INDEX(AS:AS,Q21)*U21</f>
        <v>1.119261086897432E-2</v>
      </c>
      <c r="W21" s="24">
        <f t="shared" si="22"/>
        <v>8.1176094989745869E-3</v>
      </c>
      <c r="X21" s="16">
        <f t="shared" si="6"/>
        <v>0.7976442138835742</v>
      </c>
      <c r="Y21" s="22"/>
      <c r="Z21" s="17">
        <f t="shared" si="23"/>
        <v>0</v>
      </c>
      <c r="AA21" s="17">
        <f t="shared" si="23"/>
        <v>16.339088685030461</v>
      </c>
      <c r="AB21" s="17">
        <f t="shared" si="7"/>
        <v>0</v>
      </c>
      <c r="AC21" s="17">
        <f t="shared" si="8"/>
        <v>15.952884277671483</v>
      </c>
      <c r="AD21" s="22"/>
      <c r="AE21" s="16">
        <f t="shared" si="9"/>
        <v>0</v>
      </c>
      <c r="AF21" s="17">
        <f t="shared" si="10"/>
        <v>0</v>
      </c>
      <c r="AG21" s="17">
        <f t="shared" si="11"/>
        <v>0</v>
      </c>
      <c r="AH21" s="17">
        <f t="shared" si="12"/>
        <v>0</v>
      </c>
      <c r="AI21" s="17">
        <f t="shared" si="13"/>
        <v>-22385.221737948639</v>
      </c>
      <c r="AJ21" s="17">
        <f t="shared" si="14"/>
        <v>-12051.333483928542</v>
      </c>
      <c r="AK21" s="17">
        <f t="shared" si="15"/>
        <v>-22385.221737948639</v>
      </c>
      <c r="AL21" s="17">
        <f t="shared" si="16"/>
        <v>0.57186810397606624</v>
      </c>
      <c r="AM21" s="17">
        <f t="shared" si="17"/>
        <v>-22384.649869844663</v>
      </c>
      <c r="AN21" s="17">
        <f t="shared" si="18"/>
        <v>-12051.025612364412</v>
      </c>
      <c r="AR21">
        <v>17</v>
      </c>
      <c r="AS21">
        <v>1.906412082707635E-4</v>
      </c>
      <c r="AT21">
        <v>-26607.117706033074</v>
      </c>
      <c r="AU21" s="19">
        <v>-27814.111303819573</v>
      </c>
      <c r="AV21">
        <v>-29663.439449892488</v>
      </c>
      <c r="AW21">
        <v>-31417.708547065617</v>
      </c>
      <c r="AX21">
        <v>-33426.521520479873</v>
      </c>
      <c r="AY21">
        <v>-35694.968751061962</v>
      </c>
      <c r="AZ21">
        <v>-38268.312226379283</v>
      </c>
      <c r="BA21">
        <v>-41366.818050142821</v>
      </c>
      <c r="BB21">
        <v>-44461.655421078634</v>
      </c>
      <c r="BC21">
        <v>-47698.331456365086</v>
      </c>
      <c r="BD21">
        <v>-51505.74685894599</v>
      </c>
      <c r="BE21">
        <v>-55505.228395801481</v>
      </c>
      <c r="BF21">
        <v>-59710.93163509306</v>
      </c>
      <c r="BG21">
        <v>-64101.544269764789</v>
      </c>
      <c r="BH21">
        <v>-68691.236093039959</v>
      </c>
      <c r="BI21">
        <v>-74182.145891967972</v>
      </c>
      <c r="BJ21">
        <v>-79644.357278438882</v>
      </c>
      <c r="BK21">
        <v>-85443.307777442678</v>
      </c>
      <c r="BL21">
        <v>-91954.447234157327</v>
      </c>
      <c r="BM21">
        <v>-98870.756325199865</v>
      </c>
      <c r="BN21">
        <v>-106113.38869460217</v>
      </c>
      <c r="BO21">
        <v>-113834.81645515621</v>
      </c>
      <c r="BP21">
        <v>-122137.56502845454</v>
      </c>
      <c r="BQ21">
        <v>-130369.03240656719</v>
      </c>
      <c r="BR21">
        <v>-139530.56345185364</v>
      </c>
      <c r="BS21">
        <v>-149156.76056640572</v>
      </c>
      <c r="BT21">
        <v>-159312.76346182061</v>
      </c>
      <c r="BU21">
        <v>-170408.65909449838</v>
      </c>
      <c r="BV21">
        <v>-182200.98909198822</v>
      </c>
      <c r="BW21">
        <v>-194549.42579234065</v>
      </c>
      <c r="BY21">
        <v>-5305.6694347301091</v>
      </c>
    </row>
    <row r="22" spans="1:77" x14ac:dyDescent="0.25">
      <c r="B22" s="21"/>
      <c r="C22" s="43"/>
      <c r="F22" s="21"/>
      <c r="G22" s="43"/>
      <c r="I22" s="21">
        <f t="shared" si="19"/>
        <v>18</v>
      </c>
      <c r="J22" s="13">
        <f t="shared" si="0"/>
        <v>0</v>
      </c>
      <c r="K22" s="13">
        <f t="shared" si="1"/>
        <v>0</v>
      </c>
      <c r="L22" s="13">
        <f t="shared" si="2"/>
        <v>2000000</v>
      </c>
      <c r="M22" s="14">
        <f t="shared" si="3"/>
        <v>0</v>
      </c>
      <c r="N22" s="14">
        <f t="shared" si="4"/>
        <v>20</v>
      </c>
      <c r="O22" s="22"/>
      <c r="P22" s="22">
        <v>18</v>
      </c>
      <c r="Q22" s="15">
        <f t="shared" si="5"/>
        <v>57</v>
      </c>
      <c r="R22" s="22">
        <f t="shared" si="20"/>
        <v>53</v>
      </c>
      <c r="S22">
        <f t="array" ref="S22">INDEX(AS:AS,Q22)</f>
        <v>1.464408595562062E-2</v>
      </c>
      <c r="T22" s="23">
        <v>9.8459242847292096E-3</v>
      </c>
      <c r="U22" s="24">
        <f t="shared" si="21"/>
        <v>0.7976442138835742</v>
      </c>
      <c r="V22" s="16">
        <f t="array" ref="V22">INDEX(AS:AS,Q22)*U22</f>
        <v>1.16807704301145E-2</v>
      </c>
      <c r="W22" s="24">
        <f t="shared" si="22"/>
        <v>7.8535445360500226E-3</v>
      </c>
      <c r="X22" s="16">
        <f t="shared" si="6"/>
        <v>0.77810989891740967</v>
      </c>
      <c r="Y22" s="22"/>
      <c r="Z22" s="17">
        <f t="shared" si="23"/>
        <v>0</v>
      </c>
      <c r="AA22" s="17">
        <f t="shared" si="23"/>
        <v>15.952884277671483</v>
      </c>
      <c r="AB22" s="17">
        <f t="shared" si="7"/>
        <v>0</v>
      </c>
      <c r="AC22" s="17">
        <f t="shared" si="8"/>
        <v>15.562197978348193</v>
      </c>
      <c r="AE22" s="16">
        <f t="shared" si="9"/>
        <v>0</v>
      </c>
      <c r="AF22" s="17">
        <f t="shared" si="10"/>
        <v>0</v>
      </c>
      <c r="AG22" s="17">
        <f t="shared" si="11"/>
        <v>0</v>
      </c>
      <c r="AH22" s="17">
        <f t="shared" si="12"/>
        <v>0</v>
      </c>
      <c r="AI22" s="17">
        <f t="shared" si="13"/>
        <v>-23361.540860229001</v>
      </c>
      <c r="AJ22" s="17">
        <f t="shared" si="14"/>
        <v>-12151.638414651365</v>
      </c>
      <c r="AK22" s="17">
        <f t="shared" si="15"/>
        <v>-23361.540860229001</v>
      </c>
      <c r="AL22" s="17">
        <f t="shared" si="16"/>
        <v>0.55835094971850197</v>
      </c>
      <c r="AM22" s="17">
        <f t="shared" si="17"/>
        <v>-23360.982509279282</v>
      </c>
      <c r="AN22" s="17">
        <f t="shared" si="18"/>
        <v>-12151.347985227636</v>
      </c>
      <c r="AR22">
        <v>18</v>
      </c>
      <c r="AS22">
        <v>2.2801208963844289E-4</v>
      </c>
      <c r="AU22" s="19"/>
      <c r="BY22">
        <v>-5691.7408227578107</v>
      </c>
    </row>
    <row r="23" spans="1:77" x14ac:dyDescent="0.25">
      <c r="B23" s="21"/>
      <c r="C23" s="43"/>
      <c r="F23" s="21"/>
      <c r="G23" s="43"/>
      <c r="I23" s="21">
        <f t="shared" si="19"/>
        <v>19</v>
      </c>
      <c r="J23" s="13">
        <f t="shared" si="0"/>
        <v>0</v>
      </c>
      <c r="K23" s="13">
        <f t="shared" si="1"/>
        <v>0</v>
      </c>
      <c r="L23" s="13">
        <f t="shared" si="2"/>
        <v>2000000</v>
      </c>
      <c r="M23" s="14">
        <f t="shared" si="3"/>
        <v>0</v>
      </c>
      <c r="N23" s="14">
        <f t="shared" si="4"/>
        <v>20</v>
      </c>
      <c r="O23" s="22"/>
      <c r="P23" s="22">
        <v>19</v>
      </c>
      <c r="Q23" s="15">
        <f t="shared" si="5"/>
        <v>58</v>
      </c>
      <c r="R23" s="22">
        <f t="shared" si="20"/>
        <v>54</v>
      </c>
      <c r="S23">
        <f t="array" ref="S23">INDEX(AS:AS,Q23)</f>
        <v>1.8481120115666261E-2</v>
      </c>
      <c r="T23" s="23">
        <v>9.8381466201205962E-3</v>
      </c>
      <c r="U23" s="24">
        <f t="shared" si="21"/>
        <v>0.77810989891740967</v>
      </c>
      <c r="V23" s="16">
        <f t="array" ref="V23">INDEX(AS:AS,Q23)*U23</f>
        <v>1.4380342505081582E-2</v>
      </c>
      <c r="W23" s="24">
        <f t="shared" si="22"/>
        <v>7.6551592721166928E-3</v>
      </c>
      <c r="X23" s="16">
        <f t="shared" si="6"/>
        <v>0.75607439714021141</v>
      </c>
      <c r="Y23" s="22"/>
      <c r="Z23" s="17">
        <f t="shared" si="23"/>
        <v>0</v>
      </c>
      <c r="AA23" s="17">
        <f t="shared" si="23"/>
        <v>15.562197978348193</v>
      </c>
      <c r="AB23" s="17">
        <f t="shared" si="7"/>
        <v>0</v>
      </c>
      <c r="AC23" s="17">
        <f t="shared" si="8"/>
        <v>15.121487942804228</v>
      </c>
      <c r="AE23" s="16">
        <f t="shared" si="9"/>
        <v>0</v>
      </c>
      <c r="AF23" s="17">
        <f t="shared" si="10"/>
        <v>0</v>
      </c>
      <c r="AG23" s="17">
        <f t="shared" si="11"/>
        <v>0</v>
      </c>
      <c r="AH23" s="17">
        <f t="shared" si="12"/>
        <v>0</v>
      </c>
      <c r="AI23" s="17">
        <f t="shared" si="13"/>
        <v>-28760.685010163164</v>
      </c>
      <c r="AJ23" s="17">
        <f t="shared" si="14"/>
        <v>-14454.139098993342</v>
      </c>
      <c r="AK23" s="17">
        <f t="shared" si="15"/>
        <v>-28760.685010163164</v>
      </c>
      <c r="AL23" s="17">
        <f t="shared" si="16"/>
        <v>0.5446769292421868</v>
      </c>
      <c r="AM23" s="17">
        <f t="shared" si="17"/>
        <v>-28760.140333233921</v>
      </c>
      <c r="AN23" s="17">
        <f t="shared" si="18"/>
        <v>-14453.865362950668</v>
      </c>
      <c r="AR23">
        <v>19</v>
      </c>
      <c r="AS23">
        <v>2.5669100211774671E-4</v>
      </c>
      <c r="AU23" s="19"/>
      <c r="BY23">
        <v>-6106.8782514227269</v>
      </c>
    </row>
    <row r="24" spans="1:77" x14ac:dyDescent="0.25">
      <c r="B24" s="21"/>
      <c r="C24" s="43"/>
      <c r="F24" s="21"/>
      <c r="G24" s="43"/>
      <c r="I24" s="21">
        <f t="shared" si="19"/>
        <v>20</v>
      </c>
      <c r="J24" s="13">
        <f t="shared" si="0"/>
        <v>0</v>
      </c>
      <c r="K24" s="13">
        <f t="shared" si="1"/>
        <v>0</v>
      </c>
      <c r="L24" s="13">
        <f t="shared" si="2"/>
        <v>2000000</v>
      </c>
      <c r="M24" s="14">
        <f t="shared" si="3"/>
        <v>0</v>
      </c>
      <c r="N24" s="14">
        <f t="shared" si="4"/>
        <v>20</v>
      </c>
      <c r="O24" s="22"/>
      <c r="P24" s="22">
        <v>20</v>
      </c>
      <c r="Q24" s="15">
        <f t="shared" si="5"/>
        <v>59</v>
      </c>
      <c r="R24" s="22">
        <f t="shared" si="20"/>
        <v>55</v>
      </c>
      <c r="S24">
        <f t="array" ref="S24">INDEX(AS:AS,Q24)</f>
        <v>1.9645831744149911E-2</v>
      </c>
      <c r="T24" s="23">
        <v>0.98993963782696182</v>
      </c>
      <c r="U24" s="24">
        <f t="shared" si="21"/>
        <v>0.75607439714021141</v>
      </c>
      <c r="V24" s="16">
        <f t="array" ref="V24">INDEX(AS:AS,Q24)*U24</f>
        <v>1.4853710392276172E-2</v>
      </c>
      <c r="W24" s="24">
        <f t="shared" si="22"/>
        <v>0.74122068674793529</v>
      </c>
      <c r="X24" s="16">
        <f t="shared" si="6"/>
        <v>0</v>
      </c>
      <c r="Y24" s="22"/>
      <c r="Z24" s="17">
        <f t="shared" si="23"/>
        <v>0</v>
      </c>
      <c r="AA24" s="17">
        <f t="shared" si="23"/>
        <v>15.121487942804228</v>
      </c>
      <c r="AB24" s="17">
        <f t="shared" si="7"/>
        <v>0</v>
      </c>
      <c r="AC24" s="17">
        <f t="shared" si="8"/>
        <v>0</v>
      </c>
      <c r="AE24" s="16">
        <f t="shared" si="9"/>
        <v>0</v>
      </c>
      <c r="AF24" s="17">
        <f t="shared" si="10"/>
        <v>0</v>
      </c>
      <c r="AG24" s="17">
        <f t="shared" si="11"/>
        <v>0</v>
      </c>
      <c r="AH24" s="17">
        <f t="shared" si="12"/>
        <v>0</v>
      </c>
      <c r="AI24" s="17">
        <f t="shared" si="13"/>
        <v>-29707.420784552345</v>
      </c>
      <c r="AJ24" s="17">
        <f t="shared" si="14"/>
        <v>-14425.059131181011</v>
      </c>
      <c r="AK24" s="17">
        <f t="shared" si="15"/>
        <v>-29707.420784552345</v>
      </c>
      <c r="AL24" s="17">
        <f t="shared" si="16"/>
        <v>0.529252077998148</v>
      </c>
      <c r="AM24" s="17">
        <f t="shared" si="17"/>
        <v>-29706.891532474347</v>
      </c>
      <c r="AN24" s="17">
        <f t="shared" si="18"/>
        <v>-14424.802141771672</v>
      </c>
      <c r="AR24">
        <v>20</v>
      </c>
      <c r="AS24">
        <v>2.7843846844557388E-4</v>
      </c>
      <c r="AU24" s="19"/>
      <c r="BY24">
        <v>-6518.4516203283611</v>
      </c>
    </row>
    <row r="25" spans="1:77" x14ac:dyDescent="0.25">
      <c r="B25" s="21"/>
      <c r="C25" s="43"/>
      <c r="F25" s="21"/>
      <c r="G25" s="43"/>
      <c r="I25" s="21"/>
      <c r="J25" s="22"/>
      <c r="K25" s="22"/>
      <c r="L25" s="22"/>
      <c r="M25" s="22"/>
      <c r="N25" s="22"/>
      <c r="O25" s="22"/>
      <c r="P25" s="22">
        <v>21</v>
      </c>
      <c r="Q25" s="22"/>
      <c r="R25" s="22"/>
      <c r="T25" s="22"/>
      <c r="U25" s="22"/>
      <c r="V25" s="22"/>
      <c r="W25" s="22"/>
      <c r="X25" s="22"/>
      <c r="Y25" s="22"/>
      <c r="Z25" s="17"/>
      <c r="AA25" s="17"/>
      <c r="AB25" s="17"/>
      <c r="AC25" s="17"/>
      <c r="AD25" t="s">
        <v>56</v>
      </c>
      <c r="AE25" s="16">
        <f>SUM(AE4:AE24)</f>
        <v>0</v>
      </c>
      <c r="AJ25" s="13">
        <f>SUM(AJ4:AJ24)</f>
        <v>-129695.25283203123</v>
      </c>
      <c r="AL25" s="17"/>
      <c r="AM25" s="17"/>
      <c r="AN25" s="17">
        <f>SUM(AN4:AN24)</f>
        <v>-129686.52639160138</v>
      </c>
      <c r="AR25">
        <v>21</v>
      </c>
      <c r="AS25">
        <v>3.0050531608332359E-4</v>
      </c>
      <c r="AU25" s="19"/>
      <c r="BY25">
        <v>-6976.5281725926834</v>
      </c>
    </row>
    <row r="26" spans="1:77" x14ac:dyDescent="0.25">
      <c r="B26" s="21"/>
      <c r="C26" s="43"/>
      <c r="D26">
        <f>1.06*1.0258</f>
        <v>1.0873480000000002</v>
      </c>
      <c r="F26" s="21"/>
      <c r="G26" s="43"/>
      <c r="I26" s="21"/>
      <c r="J26" s="22"/>
      <c r="K26" s="22"/>
      <c r="L26" s="22"/>
      <c r="M26" s="22"/>
      <c r="N26" s="22"/>
      <c r="O26" s="22"/>
      <c r="P26" s="22"/>
      <c r="Q26" s="22"/>
      <c r="R26" s="22"/>
      <c r="T26" s="22"/>
      <c r="U26" s="22"/>
      <c r="V26" s="22"/>
      <c r="W26" s="22"/>
      <c r="X26" s="22"/>
      <c r="Y26" s="22"/>
      <c r="Z26" s="17"/>
      <c r="AA26" s="17"/>
      <c r="AB26" s="17"/>
      <c r="AC26" s="17"/>
      <c r="AD26" t="s">
        <v>57</v>
      </c>
      <c r="AE26" s="44">
        <f>AE25/AP4</f>
        <v>0</v>
      </c>
      <c r="AL26" s="17">
        <f>$D$6*SUM(Z26:AA26,AF26:AG26)</f>
        <v>0</v>
      </c>
      <c r="AM26" s="17">
        <f>SUM(AM4:AM25)</f>
        <v>-220669.73060708953</v>
      </c>
      <c r="AN26" s="17"/>
      <c r="AR26">
        <v>22</v>
      </c>
      <c r="AS26">
        <v>3.1560690277617338E-4</v>
      </c>
      <c r="AU26" s="19"/>
      <c r="BY26">
        <v>-7457.8380283202878</v>
      </c>
    </row>
    <row r="27" spans="1:77" x14ac:dyDescent="0.25">
      <c r="B27" s="21"/>
      <c r="C27" s="43"/>
      <c r="F27" s="21"/>
      <c r="G27" s="43"/>
      <c r="I27" s="21"/>
      <c r="AD27" t="s">
        <v>58</v>
      </c>
      <c r="AE27">
        <v>20</v>
      </c>
      <c r="AR27">
        <v>23</v>
      </c>
      <c r="AS27">
        <v>3.2754524030649573E-4</v>
      </c>
      <c r="BY27">
        <v>-7965.6381730910289</v>
      </c>
    </row>
    <row r="28" spans="1:77" x14ac:dyDescent="0.25">
      <c r="B28" s="21"/>
      <c r="C28" s="43"/>
      <c r="F28" s="21"/>
      <c r="G28" s="43"/>
      <c r="AR28">
        <v>24</v>
      </c>
      <c r="AS28">
        <v>3.2882276554618611E-4</v>
      </c>
      <c r="BY28">
        <v>-8520.4329547249163</v>
      </c>
    </row>
    <row r="29" spans="1:77" x14ac:dyDescent="0.25">
      <c r="B29" s="21"/>
      <c r="C29" s="43"/>
      <c r="F29" s="21"/>
      <c r="G29" s="43"/>
      <c r="AO29" s="45">
        <f>AM25</f>
        <v>0</v>
      </c>
      <c r="AR29">
        <v>25</v>
      </c>
      <c r="AS29">
        <v>3.3052613253243992E-4</v>
      </c>
      <c r="BY29">
        <v>-9110.0494545994115</v>
      </c>
    </row>
    <row r="30" spans="1:77" x14ac:dyDescent="0.25">
      <c r="B30" s="21"/>
      <c r="C30" s="43"/>
      <c r="F30" s="21"/>
      <c r="G30" s="43"/>
      <c r="AR30">
        <v>26</v>
      </c>
      <c r="AS30">
        <v>7.9797314820356281E-4</v>
      </c>
      <c r="BY30">
        <v>-9727.4712896170349</v>
      </c>
    </row>
    <row r="31" spans="1:77" x14ac:dyDescent="0.25">
      <c r="B31" s="21"/>
      <c r="C31" s="43"/>
      <c r="F31" s="21"/>
      <c r="G31" s="43"/>
      <c r="AR31">
        <v>27</v>
      </c>
      <c r="AS31">
        <v>1.143510577472842E-3</v>
      </c>
      <c r="BY31">
        <v>-2660.7117706033068</v>
      </c>
    </row>
    <row r="32" spans="1:77" x14ac:dyDescent="0.25">
      <c r="B32" s="21"/>
      <c r="C32" s="43"/>
      <c r="F32" s="21"/>
      <c r="G32" s="43"/>
      <c r="AR32">
        <v>28</v>
      </c>
      <c r="AS32">
        <v>1.0285911607283899E-3</v>
      </c>
      <c r="BY32">
        <v>-2781.4111303819568</v>
      </c>
    </row>
    <row r="33" spans="2:77" x14ac:dyDescent="0.25">
      <c r="B33" s="21"/>
      <c r="C33" s="43"/>
      <c r="F33" s="21"/>
      <c r="G33" s="43"/>
      <c r="AR33">
        <v>29</v>
      </c>
      <c r="AS33">
        <v>1.107971857514819E-3</v>
      </c>
      <c r="BY33">
        <v>-2966.3439449892498</v>
      </c>
    </row>
    <row r="34" spans="2:77" x14ac:dyDescent="0.25">
      <c r="B34" s="21"/>
      <c r="C34" s="43"/>
      <c r="F34" s="21"/>
      <c r="G34" s="43"/>
      <c r="AR34">
        <v>30</v>
      </c>
      <c r="AS34">
        <v>1.1793930548491479E-3</v>
      </c>
      <c r="BY34">
        <v>-3141.7708547065613</v>
      </c>
    </row>
    <row r="35" spans="2:77" x14ac:dyDescent="0.25">
      <c r="B35" s="21"/>
      <c r="C35" s="43"/>
      <c r="F35" s="21"/>
      <c r="G35" s="43"/>
      <c r="AR35">
        <v>31</v>
      </c>
      <c r="AS35">
        <v>8.596604341285192E-4</v>
      </c>
      <c r="BY35">
        <v>-3342.6521520479869</v>
      </c>
    </row>
    <row r="36" spans="2:77" x14ac:dyDescent="0.25">
      <c r="B36" s="21"/>
      <c r="C36" s="43"/>
      <c r="F36" s="21"/>
      <c r="G36" s="43"/>
      <c r="AR36">
        <v>32</v>
      </c>
      <c r="AS36">
        <v>8.9338661449005641E-4</v>
      </c>
      <c r="BY36">
        <v>-3569.4968751061956</v>
      </c>
    </row>
    <row r="37" spans="2:77" x14ac:dyDescent="0.25">
      <c r="B37" s="21"/>
      <c r="C37" s="43"/>
      <c r="F37" s="21"/>
      <c r="G37" s="43"/>
      <c r="AR37">
        <v>33</v>
      </c>
      <c r="AS37">
        <v>9.3692294010053493E-4</v>
      </c>
      <c r="BY37">
        <v>-3826.8312226379285</v>
      </c>
    </row>
    <row r="38" spans="2:77" x14ac:dyDescent="0.25">
      <c r="B38" s="21"/>
      <c r="C38" s="43"/>
      <c r="F38" s="21"/>
      <c r="G38" s="43"/>
      <c r="AR38">
        <v>34</v>
      </c>
      <c r="AS38">
        <v>1.085367763859567E-3</v>
      </c>
      <c r="BY38">
        <v>-4136.6818050142829</v>
      </c>
    </row>
    <row r="39" spans="2:77" x14ac:dyDescent="0.25">
      <c r="B39" s="21"/>
      <c r="C39" s="43"/>
      <c r="F39" s="21"/>
      <c r="G39" s="43"/>
      <c r="AR39">
        <v>35</v>
      </c>
      <c r="AS39">
        <v>1.025863610677454E-3</v>
      </c>
      <c r="BY39">
        <v>-4446.1655421078631</v>
      </c>
    </row>
    <row r="40" spans="2:77" x14ac:dyDescent="0.25">
      <c r="B40" s="21"/>
      <c r="C40" s="43"/>
      <c r="F40" s="21"/>
      <c r="G40" s="43"/>
      <c r="AR40">
        <v>36</v>
      </c>
      <c r="AS40">
        <v>9.454298633517742E-4</v>
      </c>
      <c r="BY40">
        <v>-4769.8331456365086</v>
      </c>
    </row>
    <row r="41" spans="2:77" x14ac:dyDescent="0.25">
      <c r="B41" s="21"/>
      <c r="C41" s="43"/>
      <c r="F41" s="21"/>
      <c r="G41" s="43"/>
      <c r="AR41">
        <v>37</v>
      </c>
      <c r="AS41">
        <v>1.0635976249055989E-3</v>
      </c>
      <c r="AT41">
        <v>-53214.235412066148</v>
      </c>
      <c r="AU41">
        <v>-55628.222607639145</v>
      </c>
      <c r="AV41">
        <v>-59326.878899784977</v>
      </c>
      <c r="AW41">
        <v>-62835.417094131233</v>
      </c>
      <c r="AX41">
        <v>-66853.043040959747</v>
      </c>
      <c r="AY41">
        <v>-71389.937502123925</v>
      </c>
      <c r="AZ41">
        <v>-76536.624452758566</v>
      </c>
      <c r="BA41">
        <v>-82733.636100285643</v>
      </c>
      <c r="BB41">
        <v>-88923.310842157269</v>
      </c>
      <c r="BC41">
        <v>-95396.662912730171</v>
      </c>
      <c r="BD41">
        <v>-103011.49371789198</v>
      </c>
      <c r="BE41">
        <v>-111010.45679160296</v>
      </c>
      <c r="BF41">
        <v>-119421.86327018612</v>
      </c>
      <c r="BG41">
        <v>-128203.08853952958</v>
      </c>
      <c r="BH41">
        <v>-137382.47218607992</v>
      </c>
      <c r="BI41">
        <v>-148364.29178393594</v>
      </c>
      <c r="BJ41">
        <v>-159288.71455687776</v>
      </c>
      <c r="BK41">
        <v>-170886.61555488536</v>
      </c>
      <c r="BL41">
        <v>-183908.89446831465</v>
      </c>
      <c r="BM41">
        <v>-197741.51265039973</v>
      </c>
      <c r="BN41">
        <v>-212226.77738920433</v>
      </c>
      <c r="BO41">
        <v>-227669.63291031242</v>
      </c>
      <c r="BP41">
        <v>-244275.13005690908</v>
      </c>
      <c r="BQ41">
        <v>-260738.06481313438</v>
      </c>
      <c r="BR41">
        <v>-279061.12690370728</v>
      </c>
      <c r="BS41">
        <v>-298313.52113281144</v>
      </c>
      <c r="BT41">
        <v>-318625.52692364121</v>
      </c>
      <c r="BU41">
        <v>-340817.31818899675</v>
      </c>
      <c r="BV41">
        <v>-364401.97818397643</v>
      </c>
      <c r="BW41">
        <v>-389098.85158468131</v>
      </c>
      <c r="BY41">
        <v>-5150.5746858946004</v>
      </c>
    </row>
    <row r="42" spans="2:77" x14ac:dyDescent="0.25">
      <c r="B42" s="21"/>
      <c r="C42" s="43"/>
      <c r="F42" s="21"/>
      <c r="G42" s="43"/>
      <c r="AR42">
        <v>38</v>
      </c>
      <c r="AS42">
        <v>1.2683875740609461E-3</v>
      </c>
      <c r="BY42">
        <v>-5550.5228395801496</v>
      </c>
    </row>
    <row r="43" spans="2:77" x14ac:dyDescent="0.25">
      <c r="B43" s="21"/>
      <c r="C43" s="43"/>
      <c r="F43" s="21"/>
      <c r="G43" s="43"/>
      <c r="AR43">
        <v>39</v>
      </c>
      <c r="AS43">
        <v>1.399539964038582E-3</v>
      </c>
      <c r="BY43">
        <v>-5971.0931635093057</v>
      </c>
    </row>
    <row r="44" spans="2:77" x14ac:dyDescent="0.25">
      <c r="B44" s="21"/>
      <c r="C44" s="43"/>
      <c r="F44" s="21"/>
      <c r="G44" s="43"/>
      <c r="AR44">
        <v>40</v>
      </c>
      <c r="AS44">
        <v>1.2559536764637481E-3</v>
      </c>
      <c r="BY44">
        <v>-6410.1544269764781</v>
      </c>
    </row>
    <row r="45" spans="2:77" x14ac:dyDescent="0.25">
      <c r="B45" s="21"/>
      <c r="C45" s="43"/>
      <c r="F45" s="21"/>
      <c r="G45" s="43"/>
      <c r="AR45">
        <v>41</v>
      </c>
      <c r="AS45">
        <v>1.914495551651262E-3</v>
      </c>
      <c r="BY45">
        <v>-6869.1236093039943</v>
      </c>
    </row>
    <row r="46" spans="2:77" x14ac:dyDescent="0.25">
      <c r="B46" s="21"/>
      <c r="C46" s="43"/>
      <c r="F46" s="21"/>
      <c r="G46" s="43"/>
      <c r="AR46">
        <v>42</v>
      </c>
      <c r="AS46">
        <v>2.1574475223291398E-3</v>
      </c>
      <c r="BY46">
        <v>-7418.2145891967984</v>
      </c>
    </row>
    <row r="47" spans="2:77" x14ac:dyDescent="0.25">
      <c r="AR47">
        <v>43</v>
      </c>
      <c r="AS47">
        <v>2.3217499394580072E-3</v>
      </c>
      <c r="BY47">
        <v>-7964.4357278438883</v>
      </c>
    </row>
    <row r="48" spans="2:77" x14ac:dyDescent="0.25">
      <c r="AR48">
        <v>44</v>
      </c>
      <c r="AS48">
        <v>3.4933405622130432E-3</v>
      </c>
      <c r="BY48">
        <v>-8544.330777744266</v>
      </c>
    </row>
    <row r="49" spans="44:77" x14ac:dyDescent="0.25">
      <c r="AR49">
        <v>45</v>
      </c>
      <c r="AS49">
        <v>3.305336447806618E-3</v>
      </c>
      <c r="BY49">
        <v>-9195.444723415736</v>
      </c>
    </row>
    <row r="50" spans="44:77" x14ac:dyDescent="0.25">
      <c r="AR50">
        <v>46</v>
      </c>
      <c r="AS50">
        <v>4.7996248016219933E-3</v>
      </c>
      <c r="BY50">
        <v>-9887.0756325199854</v>
      </c>
    </row>
    <row r="51" spans="44:77" x14ac:dyDescent="0.25">
      <c r="AR51">
        <v>47</v>
      </c>
      <c r="AS51">
        <v>4.2557722752384012E-3</v>
      </c>
      <c r="BY51">
        <v>-10611.338869460218</v>
      </c>
    </row>
    <row r="52" spans="44:77" x14ac:dyDescent="0.25">
      <c r="AR52">
        <v>48</v>
      </c>
      <c r="AS52">
        <v>6.9137114549032881E-3</v>
      </c>
      <c r="BY52">
        <v>-11383.481645515621</v>
      </c>
    </row>
    <row r="53" spans="44:77" x14ac:dyDescent="0.25">
      <c r="AR53">
        <v>49</v>
      </c>
      <c r="AS53">
        <v>7.8222076116484691E-3</v>
      </c>
      <c r="BY53">
        <v>-12213.756502845454</v>
      </c>
    </row>
    <row r="54" spans="44:77" x14ac:dyDescent="0.25">
      <c r="AR54">
        <v>50</v>
      </c>
      <c r="AS54">
        <v>1.009532284746264E-2</v>
      </c>
      <c r="BY54">
        <v>-13036.903240656722</v>
      </c>
    </row>
    <row r="55" spans="44:77" x14ac:dyDescent="0.25">
      <c r="AR55">
        <v>51</v>
      </c>
      <c r="AS55">
        <v>1.174110381807137E-2</v>
      </c>
      <c r="BY55">
        <v>-13953.056345185367</v>
      </c>
    </row>
    <row r="56" spans="44:77" x14ac:dyDescent="0.25">
      <c r="AR56">
        <v>52</v>
      </c>
      <c r="AS56">
        <v>1.370041020614419E-2</v>
      </c>
      <c r="BY56">
        <v>-14915.676056640576</v>
      </c>
    </row>
    <row r="57" spans="44:77" x14ac:dyDescent="0.25">
      <c r="AR57">
        <v>53</v>
      </c>
      <c r="AS57">
        <v>1.464408595562062E-2</v>
      </c>
      <c r="BY57">
        <v>-15931.276346182058</v>
      </c>
    </row>
    <row r="58" spans="44:77" x14ac:dyDescent="0.25">
      <c r="AR58">
        <v>54</v>
      </c>
      <c r="AS58">
        <v>1.8481120115666261E-2</v>
      </c>
      <c r="BY58">
        <v>-17040.865909449833</v>
      </c>
    </row>
    <row r="59" spans="44:77" x14ac:dyDescent="0.25">
      <c r="AR59">
        <v>55</v>
      </c>
      <c r="AS59">
        <v>1.9645831744149911E-2</v>
      </c>
      <c r="BY59">
        <v>-18220.098909198823</v>
      </c>
    </row>
    <row r="60" spans="44:77" x14ac:dyDescent="0.25">
      <c r="AR60">
        <v>56</v>
      </c>
      <c r="AS60">
        <v>2.2846487006109341E-2</v>
      </c>
      <c r="BY60">
        <v>-19454.94257923407</v>
      </c>
    </row>
    <row r="61" spans="44:77" x14ac:dyDescent="0.25">
      <c r="AR61">
        <v>57</v>
      </c>
      <c r="AS61">
        <v>2.6328423910348089E-2</v>
      </c>
      <c r="BY61">
        <v>-6651.7794265082684</v>
      </c>
    </row>
    <row r="62" spans="44:77" x14ac:dyDescent="0.25">
      <c r="AR62">
        <v>58</v>
      </c>
      <c r="AS62">
        <v>2.4510326841856028E-2</v>
      </c>
      <c r="BY62" s="46">
        <v>-6953.5278259548932</v>
      </c>
    </row>
    <row r="63" spans="44:77" x14ac:dyDescent="0.25">
      <c r="AR63">
        <v>59</v>
      </c>
      <c r="AS63">
        <v>3.2065549748105472E-2</v>
      </c>
      <c r="BY63">
        <v>-7415.8598624731221</v>
      </c>
    </row>
    <row r="64" spans="44:77" x14ac:dyDescent="0.25">
      <c r="AR64">
        <v>60</v>
      </c>
      <c r="AS64">
        <v>3.4457396203706532E-2</v>
      </c>
      <c r="BY64">
        <v>-7854.4271367664041</v>
      </c>
    </row>
    <row r="65" spans="44:77" x14ac:dyDescent="0.25">
      <c r="AR65">
        <v>61</v>
      </c>
      <c r="AS65">
        <v>4.1851188714755468E-2</v>
      </c>
      <c r="BY65">
        <v>-8356.6303801199683</v>
      </c>
    </row>
    <row r="66" spans="44:77" x14ac:dyDescent="0.25">
      <c r="AR66">
        <v>62</v>
      </c>
      <c r="AS66">
        <v>4.0858062606155411E-2</v>
      </c>
      <c r="BY66">
        <v>-8923.7421877654906</v>
      </c>
    </row>
    <row r="67" spans="44:77" x14ac:dyDescent="0.25">
      <c r="AR67">
        <v>63</v>
      </c>
      <c r="AS67">
        <v>4.3729164845186012E-2</v>
      </c>
      <c r="BY67">
        <v>-9567.0780565948207</v>
      </c>
    </row>
    <row r="68" spans="44:77" x14ac:dyDescent="0.25">
      <c r="AR68">
        <v>64</v>
      </c>
      <c r="AS68">
        <v>5.1210864448322069E-2</v>
      </c>
      <c r="BY68">
        <v>-10341.704512535705</v>
      </c>
    </row>
    <row r="69" spans="44:77" x14ac:dyDescent="0.25">
      <c r="AR69">
        <v>65</v>
      </c>
      <c r="AS69">
        <v>5.5960438949613681E-2</v>
      </c>
      <c r="BY69">
        <v>-11115.413855269659</v>
      </c>
    </row>
    <row r="70" spans="44:77" x14ac:dyDescent="0.25">
      <c r="AR70">
        <v>66</v>
      </c>
      <c r="AS70">
        <v>5.7725886475060863E-2</v>
      </c>
      <c r="BY70">
        <v>-11924.582864091271</v>
      </c>
    </row>
    <row r="71" spans="44:77" x14ac:dyDescent="0.25">
      <c r="AR71">
        <v>67</v>
      </c>
      <c r="AS71">
        <v>5.9795281322664741E-2</v>
      </c>
      <c r="BY71">
        <v>-12876.436714736497</v>
      </c>
    </row>
    <row r="72" spans="44:77" x14ac:dyDescent="0.25">
      <c r="AR72">
        <v>68</v>
      </c>
      <c r="AS72">
        <v>6.8384602777891254E-2</v>
      </c>
      <c r="BY72">
        <v>-13876.30709895037</v>
      </c>
    </row>
    <row r="73" spans="44:77" x14ac:dyDescent="0.25">
      <c r="AR73">
        <v>69</v>
      </c>
      <c r="AS73">
        <v>7.1466739070237179E-2</v>
      </c>
      <c r="BY73">
        <v>-14927.732908773265</v>
      </c>
    </row>
    <row r="74" spans="44:77" x14ac:dyDescent="0.25">
      <c r="AR74">
        <v>70</v>
      </c>
      <c r="AS74">
        <v>7.8350758970393244E-2</v>
      </c>
      <c r="BY74">
        <v>-16025.386067441197</v>
      </c>
    </row>
    <row r="75" spans="44:77" x14ac:dyDescent="0.25">
      <c r="AR75">
        <v>71</v>
      </c>
      <c r="AS75">
        <v>8.1878957328310353E-2</v>
      </c>
      <c r="BY75">
        <v>-17172.80902325999</v>
      </c>
    </row>
    <row r="76" spans="44:77" x14ac:dyDescent="0.25">
      <c r="AR76">
        <v>72</v>
      </c>
      <c r="AS76">
        <v>9.3873748596492668E-2</v>
      </c>
      <c r="BY76">
        <v>-18545.536472991993</v>
      </c>
    </row>
    <row r="77" spans="44:77" x14ac:dyDescent="0.25">
      <c r="AR77">
        <v>73</v>
      </c>
      <c r="AS77">
        <v>9.9656610540114168E-2</v>
      </c>
      <c r="BY77">
        <v>-19911.08931960972</v>
      </c>
    </row>
    <row r="78" spans="44:77" x14ac:dyDescent="0.25">
      <c r="AR78">
        <v>74</v>
      </c>
      <c r="AS78">
        <v>0.10740369459923391</v>
      </c>
      <c r="BY78">
        <v>-21360.82694436067</v>
      </c>
    </row>
    <row r="79" spans="44:77" x14ac:dyDescent="0.25">
      <c r="AR79">
        <v>75</v>
      </c>
      <c r="AS79">
        <v>0.1141245918437416</v>
      </c>
      <c r="BY79">
        <v>-22988.611808539332</v>
      </c>
    </row>
    <row r="80" spans="44:77" x14ac:dyDescent="0.25">
      <c r="AR80">
        <v>76</v>
      </c>
      <c r="AS80">
        <v>0.12271428898369879</v>
      </c>
      <c r="BY80">
        <v>-24717.689081299966</v>
      </c>
    </row>
    <row r="81" spans="44:77" x14ac:dyDescent="0.25">
      <c r="AR81">
        <v>77</v>
      </c>
      <c r="AS81">
        <v>0.14112566887276101</v>
      </c>
      <c r="BY81">
        <v>-26528.347173650542</v>
      </c>
    </row>
    <row r="82" spans="44:77" x14ac:dyDescent="0.25">
      <c r="AR82">
        <v>78</v>
      </c>
      <c r="AS82">
        <v>0.1602350901858664</v>
      </c>
      <c r="BY82">
        <v>-28458.704113789052</v>
      </c>
    </row>
    <row r="83" spans="44:77" x14ac:dyDescent="0.25">
      <c r="AR83">
        <v>79</v>
      </c>
      <c r="AS83">
        <v>0.19117286630964439</v>
      </c>
      <c r="BY83">
        <v>-30534.391257113635</v>
      </c>
    </row>
    <row r="84" spans="44:77" x14ac:dyDescent="0.25">
      <c r="AR84">
        <v>80</v>
      </c>
      <c r="AS84">
        <v>0.20129603291685211</v>
      </c>
      <c r="BY84">
        <v>-32592.258101641797</v>
      </c>
    </row>
    <row r="85" spans="44:77" x14ac:dyDescent="0.25">
      <c r="AR85">
        <v>81</v>
      </c>
      <c r="AS85">
        <v>0.2181196476652412</v>
      </c>
      <c r="BY85">
        <v>-34882.64086296341</v>
      </c>
    </row>
    <row r="86" spans="44:77" x14ac:dyDescent="0.25">
      <c r="AR86">
        <v>82</v>
      </c>
      <c r="AS86">
        <v>0.29799867864560348</v>
      </c>
      <c r="BY86">
        <v>-37289.19014160143</v>
      </c>
    </row>
    <row r="87" spans="44:77" x14ac:dyDescent="0.25">
      <c r="AR87">
        <v>83</v>
      </c>
      <c r="AS87">
        <v>0.25289471578634543</v>
      </c>
      <c r="BY87">
        <v>-39828.190865455152</v>
      </c>
    </row>
    <row r="88" spans="44:77" x14ac:dyDescent="0.25">
      <c r="AR88">
        <v>84</v>
      </c>
      <c r="AS88">
        <v>0.35050696945785059</v>
      </c>
      <c r="BY88">
        <v>-42602.164773624594</v>
      </c>
    </row>
    <row r="89" spans="44:77" x14ac:dyDescent="0.25">
      <c r="AR89">
        <v>85</v>
      </c>
      <c r="AS89">
        <v>0.39536473452911491</v>
      </c>
      <c r="BY89">
        <v>-45550.247272997054</v>
      </c>
    </row>
    <row r="90" spans="44:77" x14ac:dyDescent="0.25">
      <c r="AR90">
        <v>86</v>
      </c>
      <c r="AS90">
        <v>0.60763279933490244</v>
      </c>
      <c r="BY90">
        <v>-48637.356448085164</v>
      </c>
    </row>
    <row r="91" spans="44:77" x14ac:dyDescent="0.25">
      <c r="AR91">
        <v>87</v>
      </c>
      <c r="AS91">
        <v>0.66961752355010784</v>
      </c>
      <c r="BY91">
        <v>-13303.558853016537</v>
      </c>
    </row>
    <row r="92" spans="44:77" x14ac:dyDescent="0.25">
      <c r="AR92">
        <v>88</v>
      </c>
      <c r="AS92">
        <v>0.67084233474884203</v>
      </c>
      <c r="BY92" s="46">
        <v>-13907.055651909786</v>
      </c>
    </row>
    <row r="93" spans="44:77" x14ac:dyDescent="0.25">
      <c r="AR93">
        <v>89</v>
      </c>
      <c r="AS93">
        <v>0.6720705253078878</v>
      </c>
      <c r="BY93">
        <v>-14831.719724946244</v>
      </c>
    </row>
    <row r="94" spans="44:77" x14ac:dyDescent="0.25">
      <c r="AR94">
        <v>90</v>
      </c>
      <c r="AS94">
        <v>0.67330210772833721</v>
      </c>
      <c r="BY94">
        <v>-15708.854273532808</v>
      </c>
    </row>
    <row r="95" spans="44:77" x14ac:dyDescent="0.25">
      <c r="AR95">
        <v>91</v>
      </c>
      <c r="AS95">
        <v>0.70769230769230762</v>
      </c>
      <c r="BY95">
        <v>-16713.260760239937</v>
      </c>
    </row>
    <row r="96" spans="44:77" x14ac:dyDescent="0.25">
      <c r="AR96">
        <v>92</v>
      </c>
      <c r="AS96">
        <v>0.70841889117043111</v>
      </c>
      <c r="BY96">
        <v>-17847.484375530981</v>
      </c>
    </row>
    <row r="97" spans="44:77" x14ac:dyDescent="0.25">
      <c r="AR97">
        <v>93</v>
      </c>
      <c r="AS97">
        <v>0.70914696813977385</v>
      </c>
      <c r="BY97">
        <v>-19134.156113189641</v>
      </c>
    </row>
    <row r="98" spans="44:77" x14ac:dyDescent="0.25">
      <c r="AR98">
        <v>94</v>
      </c>
      <c r="AS98">
        <v>0.70987654320987648</v>
      </c>
      <c r="BY98">
        <v>-20683.409025071411</v>
      </c>
    </row>
    <row r="99" spans="44:77" x14ac:dyDescent="0.25">
      <c r="AR99">
        <v>95</v>
      </c>
      <c r="AS99">
        <v>0.71060762100926878</v>
      </c>
      <c r="BY99">
        <v>-22230.827710539317</v>
      </c>
    </row>
    <row r="100" spans="44:77" x14ac:dyDescent="0.25">
      <c r="AR100">
        <v>96</v>
      </c>
      <c r="AS100">
        <v>0.71134020618556704</v>
      </c>
      <c r="BY100">
        <v>-23849.165728182543</v>
      </c>
    </row>
    <row r="101" spans="44:77" x14ac:dyDescent="0.25">
      <c r="AR101">
        <v>97</v>
      </c>
      <c r="AS101">
        <v>0.71207430340557265</v>
      </c>
      <c r="BY101">
        <v>-25752.873429472995</v>
      </c>
    </row>
    <row r="102" spans="44:77" x14ac:dyDescent="0.25">
      <c r="AR102">
        <v>98</v>
      </c>
      <c r="AS102">
        <v>0.71280991735537191</v>
      </c>
      <c r="BY102">
        <v>-27752.614197900741</v>
      </c>
    </row>
    <row r="103" spans="44:77" x14ac:dyDescent="0.25">
      <c r="AR103">
        <v>99</v>
      </c>
      <c r="AS103">
        <v>0.71354705274043428</v>
      </c>
      <c r="BY103">
        <v>-29855.46581754653</v>
      </c>
    </row>
    <row r="104" spans="44:77" x14ac:dyDescent="0.25">
      <c r="AR104">
        <v>100</v>
      </c>
      <c r="AS104">
        <v>0.7142857142857143</v>
      </c>
      <c r="BY104">
        <v>-32050.772134882394</v>
      </c>
    </row>
    <row r="105" spans="44:77" x14ac:dyDescent="0.25">
      <c r="AR105">
        <v>101</v>
      </c>
      <c r="AS105">
        <v>1</v>
      </c>
      <c r="BY105">
        <v>-34345.61804651998</v>
      </c>
    </row>
    <row r="106" spans="44:77" x14ac:dyDescent="0.25">
      <c r="AR106">
        <v>102</v>
      </c>
      <c r="AS106">
        <v>1</v>
      </c>
      <c r="BY106">
        <v>-37091.072945983986</v>
      </c>
    </row>
    <row r="107" spans="44:77" x14ac:dyDescent="0.25">
      <c r="AR107">
        <v>103</v>
      </c>
      <c r="AS107">
        <v>1</v>
      </c>
      <c r="BY107">
        <v>-39822.178639219441</v>
      </c>
    </row>
    <row r="108" spans="44:77" x14ac:dyDescent="0.25">
      <c r="AR108">
        <v>104</v>
      </c>
      <c r="AS108">
        <v>1</v>
      </c>
      <c r="BY108">
        <v>-42721.653888721339</v>
      </c>
    </row>
    <row r="109" spans="44:77" x14ac:dyDescent="0.25">
      <c r="AR109">
        <v>105</v>
      </c>
      <c r="AS109">
        <v>1</v>
      </c>
      <c r="BY109">
        <v>-45977.223617078664</v>
      </c>
    </row>
    <row r="110" spans="44:77" x14ac:dyDescent="0.25">
      <c r="AR110">
        <v>106</v>
      </c>
      <c r="AS110">
        <v>1</v>
      </c>
      <c r="BY110">
        <v>-49435.378162599933</v>
      </c>
    </row>
    <row r="111" spans="44:77" x14ac:dyDescent="0.25">
      <c r="AR111">
        <v>107</v>
      </c>
      <c r="AS111">
        <v>1</v>
      </c>
      <c r="BY111">
        <v>-53056.694347301083</v>
      </c>
    </row>
    <row r="112" spans="44:77" x14ac:dyDescent="0.25">
      <c r="AR112">
        <v>108</v>
      </c>
      <c r="AS112">
        <v>1</v>
      </c>
      <c r="BY112">
        <v>-56917.408227578104</v>
      </c>
    </row>
    <row r="113" spans="44:77" x14ac:dyDescent="0.25">
      <c r="AR113">
        <v>109</v>
      </c>
      <c r="AS113">
        <v>1</v>
      </c>
      <c r="BY113">
        <v>-61068.78251422727</v>
      </c>
    </row>
    <row r="114" spans="44:77" x14ac:dyDescent="0.25">
      <c r="AR114">
        <v>110</v>
      </c>
      <c r="AS114">
        <v>1</v>
      </c>
      <c r="BY114">
        <v>-65184.516203283594</v>
      </c>
    </row>
    <row r="115" spans="44:77" x14ac:dyDescent="0.25">
      <c r="AR115">
        <v>111</v>
      </c>
      <c r="AS115">
        <v>1</v>
      </c>
      <c r="BY115">
        <v>-69765.281725926819</v>
      </c>
    </row>
    <row r="116" spans="44:77" x14ac:dyDescent="0.25">
      <c r="AR116">
        <v>112</v>
      </c>
      <c r="AS116">
        <v>1</v>
      </c>
      <c r="BY116">
        <v>-74578.38028320286</v>
      </c>
    </row>
    <row r="117" spans="44:77" x14ac:dyDescent="0.25">
      <c r="AR117">
        <v>113</v>
      </c>
      <c r="AS117">
        <v>1</v>
      </c>
      <c r="BY117">
        <v>-79656.381730910303</v>
      </c>
    </row>
    <row r="118" spans="44:77" x14ac:dyDescent="0.25">
      <c r="AR118">
        <v>114</v>
      </c>
      <c r="AS118">
        <v>1</v>
      </c>
      <c r="BY118">
        <v>-85204.329547249188</v>
      </c>
    </row>
    <row r="119" spans="44:77" x14ac:dyDescent="0.25">
      <c r="AR119">
        <v>115</v>
      </c>
      <c r="AS119">
        <v>1</v>
      </c>
      <c r="BY119">
        <v>-91100.494545994108</v>
      </c>
    </row>
    <row r="120" spans="44:77" x14ac:dyDescent="0.25">
      <c r="AR120">
        <v>116</v>
      </c>
      <c r="AS120">
        <v>1</v>
      </c>
      <c r="BY120">
        <v>-97274.712896170327</v>
      </c>
    </row>
    <row r="121" spans="44:77" x14ac:dyDescent="0.25">
      <c r="AR121">
        <v>117</v>
      </c>
      <c r="AS121">
        <v>1</v>
      </c>
      <c r="BY121">
        <v>-26607.117706033074</v>
      </c>
    </row>
    <row r="122" spans="44:77" x14ac:dyDescent="0.25">
      <c r="AR122">
        <v>118</v>
      </c>
      <c r="AS122">
        <v>1</v>
      </c>
      <c r="BY122" s="46">
        <v>-27814.111303819573</v>
      </c>
    </row>
    <row r="123" spans="44:77" x14ac:dyDescent="0.25">
      <c r="AR123">
        <v>119</v>
      </c>
      <c r="AS123">
        <v>1</v>
      </c>
      <c r="BY123">
        <v>-29663.439449892488</v>
      </c>
    </row>
    <row r="124" spans="44:77" x14ac:dyDescent="0.25">
      <c r="AR124">
        <v>120</v>
      </c>
      <c r="AS124">
        <v>1</v>
      </c>
      <c r="BY124">
        <v>-31417.708547065617</v>
      </c>
    </row>
    <row r="125" spans="44:77" x14ac:dyDescent="0.25">
      <c r="BY125">
        <v>-33426.521520479873</v>
      </c>
    </row>
    <row r="126" spans="44:77" x14ac:dyDescent="0.25">
      <c r="BY126">
        <v>-35694.968751061962</v>
      </c>
    </row>
    <row r="127" spans="44:77" x14ac:dyDescent="0.25">
      <c r="BY127">
        <v>-38268.312226379283</v>
      </c>
    </row>
    <row r="128" spans="44:77" x14ac:dyDescent="0.25">
      <c r="BY128">
        <v>-41366.818050142821</v>
      </c>
    </row>
    <row r="129" spans="77:77" x14ac:dyDescent="0.25">
      <c r="BY129">
        <v>-44461.655421078634</v>
      </c>
    </row>
    <row r="130" spans="77:77" x14ac:dyDescent="0.25">
      <c r="BY130">
        <v>-47698.331456365086</v>
      </c>
    </row>
    <row r="131" spans="77:77" x14ac:dyDescent="0.25">
      <c r="BY131">
        <v>-51505.74685894599</v>
      </c>
    </row>
    <row r="132" spans="77:77" x14ac:dyDescent="0.25">
      <c r="BY132">
        <v>-55505.228395801481</v>
      </c>
    </row>
    <row r="133" spans="77:77" x14ac:dyDescent="0.25">
      <c r="BY133">
        <v>-59710.93163509306</v>
      </c>
    </row>
    <row r="134" spans="77:77" x14ac:dyDescent="0.25">
      <c r="BY134">
        <v>-64101.544269764789</v>
      </c>
    </row>
    <row r="135" spans="77:77" x14ac:dyDescent="0.25">
      <c r="BY135">
        <v>-68691.236093039959</v>
      </c>
    </row>
    <row r="136" spans="77:77" x14ac:dyDescent="0.25">
      <c r="BY136">
        <v>-74182.145891967972</v>
      </c>
    </row>
    <row r="137" spans="77:77" x14ac:dyDescent="0.25">
      <c r="BY137">
        <v>-79644.357278438882</v>
      </c>
    </row>
    <row r="138" spans="77:77" x14ac:dyDescent="0.25">
      <c r="BY138">
        <v>-85443.307777442678</v>
      </c>
    </row>
    <row r="139" spans="77:77" x14ac:dyDescent="0.25">
      <c r="BY139">
        <v>-91954.447234157327</v>
      </c>
    </row>
    <row r="140" spans="77:77" x14ac:dyDescent="0.25">
      <c r="BY140">
        <v>-98870.756325199865</v>
      </c>
    </row>
    <row r="141" spans="77:77" x14ac:dyDescent="0.25">
      <c r="BY141">
        <v>-106113.38869460217</v>
      </c>
    </row>
    <row r="142" spans="77:77" x14ac:dyDescent="0.25">
      <c r="BY142">
        <v>-113834.81645515621</v>
      </c>
    </row>
    <row r="143" spans="77:77" x14ac:dyDescent="0.25">
      <c r="BY143">
        <v>-122137.56502845454</v>
      </c>
    </row>
    <row r="144" spans="77:77" x14ac:dyDescent="0.25">
      <c r="BY144">
        <v>-130369.03240656719</v>
      </c>
    </row>
    <row r="145" spans="77:77" x14ac:dyDescent="0.25">
      <c r="BY145">
        <v>-139530.56345185364</v>
      </c>
    </row>
    <row r="146" spans="77:77" x14ac:dyDescent="0.25">
      <c r="BY146">
        <v>-149156.76056640572</v>
      </c>
    </row>
    <row r="147" spans="77:77" x14ac:dyDescent="0.25">
      <c r="BY147">
        <v>-159312.76346182061</v>
      </c>
    </row>
    <row r="148" spans="77:77" x14ac:dyDescent="0.25">
      <c r="BY148">
        <v>-170408.65909449838</v>
      </c>
    </row>
    <row r="149" spans="77:77" x14ac:dyDescent="0.25">
      <c r="BY149">
        <v>-182200.98909198822</v>
      </c>
    </row>
    <row r="150" spans="77:77" x14ac:dyDescent="0.25">
      <c r="BY150">
        <v>-194549.42579234065</v>
      </c>
    </row>
    <row r="151" spans="77:77" x14ac:dyDescent="0.25">
      <c r="BY151">
        <v>-53214.235412066148</v>
      </c>
    </row>
    <row r="152" spans="77:77" x14ac:dyDescent="0.25">
      <c r="BY152">
        <v>-55628.222607639145</v>
      </c>
    </row>
    <row r="153" spans="77:77" x14ac:dyDescent="0.25">
      <c r="BY153">
        <v>-59326.878899784977</v>
      </c>
    </row>
    <row r="154" spans="77:77" x14ac:dyDescent="0.25">
      <c r="BY154">
        <v>-62835.417094131233</v>
      </c>
    </row>
    <row r="155" spans="77:77" x14ac:dyDescent="0.25">
      <c r="BY155">
        <v>-66853.043040959747</v>
      </c>
    </row>
    <row r="156" spans="77:77" x14ac:dyDescent="0.25">
      <c r="BY156">
        <v>-71389.937502123925</v>
      </c>
    </row>
    <row r="157" spans="77:77" x14ac:dyDescent="0.25">
      <c r="BY157">
        <v>-76536.624452758566</v>
      </c>
    </row>
    <row r="158" spans="77:77" x14ac:dyDescent="0.25">
      <c r="BY158">
        <v>-82733.636100285643</v>
      </c>
    </row>
    <row r="159" spans="77:77" x14ac:dyDescent="0.25">
      <c r="BY159">
        <v>-88923.310842157269</v>
      </c>
    </row>
    <row r="160" spans="77:77" x14ac:dyDescent="0.25">
      <c r="BY160">
        <v>-95396.662912730171</v>
      </c>
    </row>
    <row r="161" spans="77:77" x14ac:dyDescent="0.25">
      <c r="BY161">
        <v>-103011.49371789198</v>
      </c>
    </row>
    <row r="162" spans="77:77" x14ac:dyDescent="0.25">
      <c r="BY162">
        <v>-111010.45679160296</v>
      </c>
    </row>
    <row r="163" spans="77:77" x14ac:dyDescent="0.25">
      <c r="BY163">
        <v>-119421.86327018612</v>
      </c>
    </row>
    <row r="164" spans="77:77" x14ac:dyDescent="0.25">
      <c r="BY164">
        <v>-128203.08853952958</v>
      </c>
    </row>
    <row r="165" spans="77:77" x14ac:dyDescent="0.25">
      <c r="BY165">
        <v>-137382.47218607992</v>
      </c>
    </row>
    <row r="166" spans="77:77" x14ac:dyDescent="0.25">
      <c r="BY166">
        <v>-148364.29178393594</v>
      </c>
    </row>
    <row r="167" spans="77:77" x14ac:dyDescent="0.25">
      <c r="BY167">
        <v>-159288.71455687776</v>
      </c>
    </row>
    <row r="168" spans="77:77" x14ac:dyDescent="0.25">
      <c r="BY168">
        <v>-170886.61555488536</v>
      </c>
    </row>
    <row r="169" spans="77:77" x14ac:dyDescent="0.25">
      <c r="BY169">
        <v>-183908.89446831465</v>
      </c>
    </row>
    <row r="170" spans="77:77" x14ac:dyDescent="0.25">
      <c r="BY170">
        <v>-197741.51265039973</v>
      </c>
    </row>
    <row r="171" spans="77:77" x14ac:dyDescent="0.25">
      <c r="BY171">
        <v>-212226.77738920433</v>
      </c>
    </row>
    <row r="172" spans="77:77" x14ac:dyDescent="0.25">
      <c r="BY172">
        <v>-227669.63291031242</v>
      </c>
    </row>
    <row r="173" spans="77:77" x14ac:dyDescent="0.25">
      <c r="BY173">
        <v>-244275.13005690908</v>
      </c>
    </row>
    <row r="174" spans="77:77" x14ac:dyDescent="0.25">
      <c r="BY174">
        <v>-260738.06481313438</v>
      </c>
    </row>
    <row r="175" spans="77:77" x14ac:dyDescent="0.25">
      <c r="BY175">
        <v>-279061.12690370728</v>
      </c>
    </row>
    <row r="176" spans="77:77" x14ac:dyDescent="0.25">
      <c r="BY176">
        <v>-298313.52113281144</v>
      </c>
    </row>
    <row r="177" spans="77:77" x14ac:dyDescent="0.25">
      <c r="BY177">
        <v>-318625.52692364121</v>
      </c>
    </row>
    <row r="178" spans="77:77" x14ac:dyDescent="0.25">
      <c r="BY178">
        <v>-340817.31818899675</v>
      </c>
    </row>
    <row r="179" spans="77:77" x14ac:dyDescent="0.25">
      <c r="BY179">
        <v>-364401.97818397643</v>
      </c>
    </row>
    <row r="180" spans="77:77" x14ac:dyDescent="0.25">
      <c r="BY180">
        <v>-389098.85158468131</v>
      </c>
    </row>
  </sheetData>
  <mergeCells count="3">
    <mergeCell ref="AF1:AM1"/>
    <mergeCell ref="S2:X2"/>
    <mergeCell ref="Z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B9B2-2932-4A30-BB4E-DEC27BE5423E}">
  <dimension ref="A5:F97"/>
  <sheetViews>
    <sheetView topLeftCell="A43" zoomScale="85" zoomScaleNormal="85" workbookViewId="0">
      <selection activeCell="C81" sqref="C81"/>
    </sheetView>
  </sheetViews>
  <sheetFormatPr defaultRowHeight="15" x14ac:dyDescent="0.25"/>
  <cols>
    <col min="2" max="2" width="24.42578125" customWidth="1"/>
    <col min="3" max="3" width="24" customWidth="1"/>
    <col min="4" max="4" width="27.140625" customWidth="1"/>
  </cols>
  <sheetData>
    <row r="5" spans="1:4" x14ac:dyDescent="0.25">
      <c r="A5" t="s">
        <v>59</v>
      </c>
    </row>
    <row r="6" spans="1:4" x14ac:dyDescent="0.25">
      <c r="A6" s="9" t="s">
        <v>12</v>
      </c>
      <c r="B6" t="s">
        <v>60</v>
      </c>
      <c r="C6" t="s">
        <v>61</v>
      </c>
      <c r="D6" t="s">
        <v>62</v>
      </c>
    </row>
    <row r="7" spans="1:4" x14ac:dyDescent="0.25">
      <c r="A7" s="2">
        <v>0</v>
      </c>
      <c r="B7">
        <v>-1891.6890309560961</v>
      </c>
      <c r="C7">
        <v>-3248.187676223698</v>
      </c>
      <c r="D7">
        <v>-1982.3451414057085</v>
      </c>
    </row>
    <row r="8" spans="1:4" x14ac:dyDescent="0.25">
      <c r="A8" s="21">
        <f t="shared" ref="A8:A27" si="0">A7+1</f>
        <v>1</v>
      </c>
      <c r="B8">
        <v>-1779.1917135774438</v>
      </c>
      <c r="C8">
        <v>-2882.3892402329302</v>
      </c>
      <c r="D8">
        <v>-1763.3269971453503</v>
      </c>
    </row>
    <row r="9" spans="1:4" x14ac:dyDescent="0.25">
      <c r="A9" s="21">
        <f t="shared" si="0"/>
        <v>2</v>
      </c>
      <c r="B9">
        <v>-1781.8031208907646</v>
      </c>
      <c r="C9">
        <v>-3094.2257522486302</v>
      </c>
      <c r="D9">
        <v>-1897.3778790736176</v>
      </c>
    </row>
    <row r="10" spans="1:4" x14ac:dyDescent="0.25">
      <c r="A10" s="21">
        <f t="shared" si="0"/>
        <v>3</v>
      </c>
      <c r="B10">
        <v>-2289.2433109629737</v>
      </c>
      <c r="C10">
        <v>-3520.5147569747587</v>
      </c>
      <c r="D10">
        <v>-2164.0234155904286</v>
      </c>
    </row>
    <row r="11" spans="1:4" x14ac:dyDescent="0.25">
      <c r="A11" s="21">
        <f t="shared" si="0"/>
        <v>4</v>
      </c>
      <c r="B11">
        <v>-2312.6681802798626</v>
      </c>
      <c r="C11">
        <v>-3705.0235901817273</v>
      </c>
      <c r="D11">
        <v>-2283.2673219146363</v>
      </c>
    </row>
    <row r="12" spans="1:4" x14ac:dyDescent="0.25">
      <c r="A12" s="21">
        <f t="shared" si="0"/>
        <v>5</v>
      </c>
      <c r="B12">
        <v>-2302.8308983339398</v>
      </c>
      <c r="C12">
        <v>-3170.5244406830311</v>
      </c>
      <c r="D12">
        <v>-1959.0348163565106</v>
      </c>
    </row>
    <row r="13" spans="1:4" x14ac:dyDescent="0.25">
      <c r="A13" s="21">
        <f t="shared" si="0"/>
        <v>6</v>
      </c>
      <c r="B13">
        <v>-2061.4304658175115</v>
      </c>
      <c r="C13">
        <v>-4611.0015542218171</v>
      </c>
      <c r="D13">
        <v>-2856.3471014692086</v>
      </c>
    </row>
    <row r="14" spans="1:4" x14ac:dyDescent="0.25">
      <c r="A14" s="21">
        <f t="shared" si="0"/>
        <v>7</v>
      </c>
      <c r="B14">
        <v>-2240.3149111307162</v>
      </c>
      <c r="C14">
        <v>-4952.6541798941689</v>
      </c>
      <c r="D14">
        <v>-3077.0709115090067</v>
      </c>
    </row>
    <row r="15" spans="1:4" x14ac:dyDescent="0.25">
      <c r="A15" s="21">
        <f t="shared" si="0"/>
        <v>8</v>
      </c>
      <c r="B15">
        <v>-2050.7705497745692</v>
      </c>
      <c r="C15">
        <v>-5076.6293073153856</v>
      </c>
      <c r="D15">
        <v>-3163.9047008471839</v>
      </c>
    </row>
    <row r="16" spans="1:4" x14ac:dyDescent="0.25">
      <c r="A16" s="21">
        <f t="shared" si="0"/>
        <v>9</v>
      </c>
      <c r="B16">
        <v>-2196.7472317896186</v>
      </c>
      <c r="C16">
        <v>-7275.7398878956492</v>
      </c>
      <c r="D16">
        <v>-4549.0000968271625</v>
      </c>
    </row>
    <row r="17" spans="1:4" x14ac:dyDescent="0.25">
      <c r="A17" s="21">
        <f t="shared" si="0"/>
        <v>10</v>
      </c>
      <c r="B17">
        <v>-2206.78734032082</v>
      </c>
      <c r="C17">
        <v>-6545.8977061994383</v>
      </c>
      <c r="D17">
        <v>-4108.7857685434674</v>
      </c>
    </row>
    <row r="18" spans="1:4" x14ac:dyDescent="0.25">
      <c r="A18" s="21">
        <f t="shared" si="0"/>
        <v>11</v>
      </c>
      <c r="B18">
        <v>-2224.7492718861909</v>
      </c>
      <c r="C18">
        <v>-9040.5652644940437</v>
      </c>
      <c r="D18">
        <v>-5696.2761732643639</v>
      </c>
    </row>
    <row r="19" spans="1:4" x14ac:dyDescent="0.25">
      <c r="A19" s="21">
        <f t="shared" si="0"/>
        <v>12</v>
      </c>
      <c r="B19">
        <v>-2222.9717033975126</v>
      </c>
      <c r="C19">
        <v>-7607.8957569179447</v>
      </c>
      <c r="D19">
        <v>-4816.251529376279</v>
      </c>
    </row>
    <row r="20" spans="1:4" x14ac:dyDescent="0.25">
      <c r="A20" s="21">
        <f t="shared" si="0"/>
        <v>13</v>
      </c>
      <c r="B20">
        <v>-2323.9079675958119</v>
      </c>
      <c r="C20">
        <v>-11743.200956036033</v>
      </c>
      <c r="D20">
        <v>-7466.7050620868249</v>
      </c>
    </row>
    <row r="21" spans="1:4" x14ac:dyDescent="0.25">
      <c r="A21" s="21">
        <f t="shared" si="0"/>
        <v>14</v>
      </c>
      <c r="B21">
        <v>-2391.3307635732644</v>
      </c>
      <c r="C21">
        <v>-12575.620708478897</v>
      </c>
      <c r="D21">
        <v>-8044.0510113270475</v>
      </c>
    </row>
    <row r="22" spans="1:4" x14ac:dyDescent="0.25">
      <c r="A22" s="21">
        <f t="shared" si="0"/>
        <v>15</v>
      </c>
      <c r="B22">
        <v>-2330.3490155760978</v>
      </c>
      <c r="C22">
        <v>-15339.833958175794</v>
      </c>
      <c r="D22">
        <v>-9876.513324160398</v>
      </c>
    </row>
    <row r="23" spans="1:4" x14ac:dyDescent="0.25">
      <c r="A23" s="21">
        <f t="shared" si="0"/>
        <v>16</v>
      </c>
      <c r="B23">
        <v>-2417.9816376429144</v>
      </c>
      <c r="C23">
        <v>-16809.70447108406</v>
      </c>
      <c r="D23">
        <v>-10908.801452379774</v>
      </c>
    </row>
    <row r="24" spans="1:4" x14ac:dyDescent="0.25">
      <c r="A24" s="21">
        <f t="shared" si="0"/>
        <v>17</v>
      </c>
      <c r="B24">
        <v>-2590.7194930805726</v>
      </c>
      <c r="C24">
        <v>-18405.697458101695</v>
      </c>
      <c r="D24">
        <v>-12051.333483928542</v>
      </c>
    </row>
    <row r="25" spans="1:4" x14ac:dyDescent="0.25">
      <c r="A25" s="21">
        <f t="shared" si="0"/>
        <v>18</v>
      </c>
      <c r="B25">
        <v>-2868.3894137107254</v>
      </c>
      <c r="C25">
        <v>-18372.597321203866</v>
      </c>
      <c r="D25">
        <v>-12151.638414651365</v>
      </c>
    </row>
    <row r="26" spans="1:4" x14ac:dyDescent="0.25">
      <c r="A26" s="21">
        <f t="shared" si="0"/>
        <v>19</v>
      </c>
      <c r="B26">
        <v>-2564.4566693290672</v>
      </c>
      <c r="C26">
        <v>-21622.75148440741</v>
      </c>
      <c r="D26">
        <v>-14454.139098993342</v>
      </c>
    </row>
    <row r="27" spans="1:4" x14ac:dyDescent="0.25">
      <c r="A27" s="21">
        <f t="shared" si="0"/>
        <v>20</v>
      </c>
      <c r="B27">
        <v>-2720.8188423487813</v>
      </c>
      <c r="C27">
        <v>-21301.444526188436</v>
      </c>
      <c r="D27">
        <v>-14425.059131181011</v>
      </c>
    </row>
    <row r="28" spans="1:4" x14ac:dyDescent="0.25">
      <c r="B28">
        <v>-47769.151531975258</v>
      </c>
      <c r="C28">
        <v>-200902.09999715938</v>
      </c>
      <c r="D28">
        <v>-129695.25283203123</v>
      </c>
    </row>
    <row r="32" spans="1:4" x14ac:dyDescent="0.25">
      <c r="A32" t="s">
        <v>59</v>
      </c>
    </row>
    <row r="33" spans="1:4" x14ac:dyDescent="0.25">
      <c r="A33" s="9" t="s">
        <v>12</v>
      </c>
      <c r="B33" t="s">
        <v>63</v>
      </c>
      <c r="C33" t="s">
        <v>64</v>
      </c>
      <c r="D33" t="s">
        <v>65</v>
      </c>
    </row>
    <row r="34" spans="1:4" x14ac:dyDescent="0.25">
      <c r="A34" s="2">
        <v>0</v>
      </c>
      <c r="B34">
        <v>-1957.8981470395593</v>
      </c>
      <c r="C34">
        <v>-3361.8742448915273</v>
      </c>
      <c r="D34">
        <v>-2051.7272213549081</v>
      </c>
    </row>
    <row r="35" spans="1:4" x14ac:dyDescent="0.25">
      <c r="A35" s="21">
        <f t="shared" ref="A35:A54" si="1">A34+1</f>
        <v>1</v>
      </c>
      <c r="B35">
        <v>-1905.914643376997</v>
      </c>
      <c r="C35">
        <v>-3087.6874138685203</v>
      </c>
      <c r="D35">
        <v>-1888.9199625170277</v>
      </c>
    </row>
    <row r="36" spans="1:4" x14ac:dyDescent="0.25">
      <c r="A36" s="21">
        <f t="shared" si="1"/>
        <v>2</v>
      </c>
      <c r="B36">
        <v>-1975.5169698623763</v>
      </c>
      <c r="C36">
        <v>-3430.6234008033771</v>
      </c>
      <c r="D36">
        <v>-2103.6567701585077</v>
      </c>
    </row>
    <row r="37" spans="1:4" x14ac:dyDescent="0.25">
      <c r="A37" s="21">
        <f t="shared" si="1"/>
        <v>3</v>
      </c>
      <c r="B37">
        <v>-2626.9593533569409</v>
      </c>
      <c r="C37">
        <v>-4039.8716576682668</v>
      </c>
      <c r="D37">
        <v>-2483.2666432810893</v>
      </c>
    </row>
    <row r="38" spans="1:4" x14ac:dyDescent="0.25">
      <c r="A38" s="21">
        <f t="shared" si="1"/>
        <v>4</v>
      </c>
      <c r="B38">
        <v>-2746.7243272236697</v>
      </c>
      <c r="C38">
        <v>-4400.4057801574554</v>
      </c>
      <c r="D38">
        <v>-2711.8053303690276</v>
      </c>
    </row>
    <row r="39" spans="1:4" x14ac:dyDescent="0.25">
      <c r="A39" s="21">
        <f t="shared" si="1"/>
        <v>5</v>
      </c>
      <c r="B39">
        <v>-2830.7671474477202</v>
      </c>
      <c r="C39">
        <v>-3897.3840560150807</v>
      </c>
      <c r="D39">
        <v>-2408.1539825005898</v>
      </c>
    </row>
    <row r="40" spans="1:4" x14ac:dyDescent="0.25">
      <c r="A40" s="21">
        <f t="shared" si="1"/>
        <v>6</v>
      </c>
      <c r="B40">
        <v>-2622.7152332948567</v>
      </c>
      <c r="C40">
        <v>-5866.4816580208562</v>
      </c>
      <c r="D40">
        <v>-3634.0711844626826</v>
      </c>
    </row>
    <row r="41" spans="1:4" x14ac:dyDescent="0.25">
      <c r="A41" s="21">
        <f t="shared" si="1"/>
        <v>7</v>
      </c>
      <c r="B41">
        <v>-2950.0669206207899</v>
      </c>
      <c r="C41">
        <v>-6521.6997810392122</v>
      </c>
      <c r="D41">
        <v>-4051.9147836522752</v>
      </c>
    </row>
    <row r="42" spans="1:4" x14ac:dyDescent="0.25">
      <c r="A42" s="21">
        <f t="shared" si="1"/>
        <v>8</v>
      </c>
      <c r="B42">
        <v>-2794.9897544254131</v>
      </c>
      <c r="C42">
        <v>-6918.9246464076741</v>
      </c>
      <c r="D42">
        <v>-4312.0773427423928</v>
      </c>
    </row>
    <row r="43" spans="1:4" x14ac:dyDescent="0.25">
      <c r="A43" s="21">
        <f t="shared" si="1"/>
        <v>9</v>
      </c>
      <c r="B43">
        <v>-3098.7289225603145</v>
      </c>
      <c r="C43">
        <v>-10263.149668467257</v>
      </c>
      <c r="D43">
        <v>-6416.8138986497543</v>
      </c>
    </row>
    <row r="44" spans="1:4" x14ac:dyDescent="0.25">
      <c r="A44" s="21">
        <f t="shared" si="1"/>
        <v>10</v>
      </c>
      <c r="B44">
        <v>-3221.8426892633115</v>
      </c>
      <c r="C44">
        <v>-9556.812423220681</v>
      </c>
      <c r="D44">
        <v>-5998.7027967118938</v>
      </c>
    </row>
    <row r="45" spans="1:4" x14ac:dyDescent="0.25">
      <c r="A45" s="21">
        <f t="shared" si="1"/>
        <v>11</v>
      </c>
      <c r="B45">
        <v>-3361.7488952013591</v>
      </c>
      <c r="C45">
        <v>-13660.914815871158</v>
      </c>
      <c r="D45">
        <v>-8607.4643890086463</v>
      </c>
    </row>
    <row r="46" spans="1:4" x14ac:dyDescent="0.25">
      <c r="A46" s="21">
        <f t="shared" si="1"/>
        <v>12</v>
      </c>
      <c r="B46">
        <v>-3476.630067522844</v>
      </c>
      <c r="C46">
        <v>-11898.414675569365</v>
      </c>
      <c r="D46">
        <v>-7532.4057675547601</v>
      </c>
    </row>
    <row r="47" spans="1:4" x14ac:dyDescent="0.25">
      <c r="A47" s="21">
        <f t="shared" si="1"/>
        <v>13</v>
      </c>
      <c r="B47">
        <v>-3761.6970978620975</v>
      </c>
      <c r="C47">
        <v>-19008.655063751314</v>
      </c>
      <c r="D47">
        <v>-12086.314584868012</v>
      </c>
    </row>
    <row r="48" spans="1:4" x14ac:dyDescent="0.25">
      <c r="A48" s="21">
        <f t="shared" si="1"/>
        <v>14</v>
      </c>
      <c r="B48">
        <v>-4006.3131986941366</v>
      </c>
      <c r="C48">
        <v>-21068.551449932762</v>
      </c>
      <c r="D48">
        <v>-13476.591456337494</v>
      </c>
    </row>
    <row r="49" spans="1:6" x14ac:dyDescent="0.25">
      <c r="A49" s="21">
        <f t="shared" si="1"/>
        <v>15</v>
      </c>
      <c r="B49">
        <v>-4040.7926609370052</v>
      </c>
      <c r="C49">
        <v>-26599.057936763751</v>
      </c>
      <c r="D49">
        <v>-17125.736226274152</v>
      </c>
    </row>
    <row r="50" spans="1:6" x14ac:dyDescent="0.25">
      <c r="A50" s="21">
        <f t="shared" si="1"/>
        <v>16</v>
      </c>
      <c r="B50">
        <v>-4339.492528382636</v>
      </c>
      <c r="C50">
        <v>-30167.965637529796</v>
      </c>
      <c r="D50">
        <v>-19577.759259726277</v>
      </c>
    </row>
    <row r="51" spans="1:6" x14ac:dyDescent="0.25">
      <c r="A51" s="21">
        <f t="shared" si="1"/>
        <v>17</v>
      </c>
      <c r="B51">
        <v>-4812.2334670079563</v>
      </c>
      <c r="C51">
        <v>-34188.384164346731</v>
      </c>
      <c r="D51">
        <v>-22385.221737948639</v>
      </c>
    </row>
    <row r="52" spans="1:6" x14ac:dyDescent="0.25">
      <c r="A52" s="21">
        <f t="shared" si="1"/>
        <v>18</v>
      </c>
      <c r="B52">
        <v>-5514.482426555478</v>
      </c>
      <c r="C52">
        <v>-35321.342553308052</v>
      </c>
      <c r="D52">
        <v>-23361.540860229001</v>
      </c>
    </row>
    <row r="53" spans="1:6" x14ac:dyDescent="0.25">
      <c r="A53" s="21">
        <f t="shared" si="1"/>
        <v>19</v>
      </c>
      <c r="B53">
        <v>-5102.7273214716852</v>
      </c>
      <c r="C53">
        <v>-43024.710101163386</v>
      </c>
      <c r="D53">
        <v>-28760.685010163164</v>
      </c>
    </row>
    <row r="54" spans="1:6" x14ac:dyDescent="0.25">
      <c r="A54" s="21">
        <f t="shared" si="1"/>
        <v>20</v>
      </c>
      <c r="B54">
        <v>-5603.3399581341073</v>
      </c>
      <c r="C54">
        <v>-43868.865292233255</v>
      </c>
      <c r="D54">
        <v>-29707.420784552345</v>
      </c>
    </row>
    <row r="55" spans="1:6" x14ac:dyDescent="0.25">
      <c r="A55" t="s">
        <v>59</v>
      </c>
    </row>
    <row r="56" spans="1:6" x14ac:dyDescent="0.25">
      <c r="A56" s="9" t="s">
        <v>12</v>
      </c>
      <c r="B56" t="s">
        <v>66</v>
      </c>
      <c r="C56" t="s">
        <v>67</v>
      </c>
      <c r="D56" t="s">
        <v>68</v>
      </c>
    </row>
    <row r="57" spans="1:6" x14ac:dyDescent="0.25">
      <c r="A57" s="2">
        <v>0</v>
      </c>
      <c r="B57" s="47">
        <f>ABS(B34)</f>
        <v>1957.8981470395593</v>
      </c>
      <c r="C57" s="47">
        <f>ABS(C34)</f>
        <v>3361.8742448915273</v>
      </c>
      <c r="D57" s="47">
        <f>F57</f>
        <v>5551.7272213549077</v>
      </c>
      <c r="F57">
        <v>5551.7272213549077</v>
      </c>
    </row>
    <row r="58" spans="1:6" x14ac:dyDescent="0.25">
      <c r="A58" s="21">
        <f t="shared" ref="A58:A77" si="2">A57+1</f>
        <v>1</v>
      </c>
      <c r="B58" s="47">
        <f t="shared" ref="B58:D73" si="3">ABS(B35)</f>
        <v>1905.914643376997</v>
      </c>
      <c r="C58" s="47">
        <f t="shared" si="3"/>
        <v>3087.6874138685203</v>
      </c>
      <c r="D58" s="47">
        <f t="shared" si="3"/>
        <v>1888.9199625170277</v>
      </c>
    </row>
    <row r="59" spans="1:6" x14ac:dyDescent="0.25">
      <c r="A59" s="21">
        <f t="shared" si="2"/>
        <v>2</v>
      </c>
      <c r="B59" s="47">
        <f t="shared" si="3"/>
        <v>1975.5169698623763</v>
      </c>
      <c r="C59" s="47">
        <f t="shared" si="3"/>
        <v>3430.6234008033771</v>
      </c>
      <c r="D59" s="47">
        <f t="shared" si="3"/>
        <v>2103.6567701585077</v>
      </c>
    </row>
    <row r="60" spans="1:6" x14ac:dyDescent="0.25">
      <c r="A60" s="21">
        <f t="shared" si="2"/>
        <v>3</v>
      </c>
      <c r="B60" s="47">
        <f t="shared" si="3"/>
        <v>2626.9593533569409</v>
      </c>
      <c r="C60" s="47">
        <f t="shared" si="3"/>
        <v>4039.8716576682668</v>
      </c>
      <c r="D60" s="47">
        <f t="shared" si="3"/>
        <v>2483.2666432810893</v>
      </c>
    </row>
    <row r="61" spans="1:6" x14ac:dyDescent="0.25">
      <c r="A61" s="21">
        <f t="shared" si="2"/>
        <v>4</v>
      </c>
      <c r="B61" s="47">
        <f t="shared" si="3"/>
        <v>2746.7243272236697</v>
      </c>
      <c r="C61" s="47">
        <f t="shared" si="3"/>
        <v>4400.4057801574554</v>
      </c>
      <c r="D61" s="47">
        <f t="shared" si="3"/>
        <v>2711.8053303690276</v>
      </c>
    </row>
    <row r="62" spans="1:6" x14ac:dyDescent="0.25">
      <c r="A62" s="21">
        <f t="shared" si="2"/>
        <v>5</v>
      </c>
      <c r="B62" s="47">
        <f t="shared" si="3"/>
        <v>2830.7671474477202</v>
      </c>
      <c r="C62" s="47">
        <f t="shared" si="3"/>
        <v>3897.3840560150807</v>
      </c>
      <c r="D62" s="47">
        <f t="shared" si="3"/>
        <v>2408.1539825005898</v>
      </c>
    </row>
    <row r="63" spans="1:6" x14ac:dyDescent="0.25">
      <c r="A63" s="21">
        <f t="shared" si="2"/>
        <v>6</v>
      </c>
      <c r="B63" s="47">
        <f t="shared" si="3"/>
        <v>2622.7152332948567</v>
      </c>
      <c r="C63" s="47">
        <f t="shared" si="3"/>
        <v>5866.4816580208562</v>
      </c>
      <c r="D63" s="47">
        <f t="shared" si="3"/>
        <v>3634.0711844626826</v>
      </c>
    </row>
    <row r="64" spans="1:6" x14ac:dyDescent="0.25">
      <c r="A64" s="21">
        <f t="shared" si="2"/>
        <v>7</v>
      </c>
      <c r="B64" s="47">
        <f t="shared" si="3"/>
        <v>2950.0669206207899</v>
      </c>
      <c r="C64" s="47">
        <f t="shared" si="3"/>
        <v>6521.6997810392122</v>
      </c>
      <c r="D64" s="47">
        <f t="shared" si="3"/>
        <v>4051.9147836522752</v>
      </c>
    </row>
    <row r="65" spans="1:4" x14ac:dyDescent="0.25">
      <c r="A65" s="21">
        <f t="shared" si="2"/>
        <v>8</v>
      </c>
      <c r="B65" s="47">
        <f t="shared" si="3"/>
        <v>2794.9897544254131</v>
      </c>
      <c r="C65" s="47">
        <f t="shared" si="3"/>
        <v>6918.9246464076741</v>
      </c>
      <c r="D65" s="47">
        <f t="shared" si="3"/>
        <v>4312.0773427423928</v>
      </c>
    </row>
    <row r="66" spans="1:4" x14ac:dyDescent="0.25">
      <c r="A66" s="21">
        <f t="shared" si="2"/>
        <v>9</v>
      </c>
      <c r="B66" s="47">
        <f t="shared" si="3"/>
        <v>3098.7289225603145</v>
      </c>
      <c r="C66" s="47">
        <f t="shared" si="3"/>
        <v>10263.149668467257</v>
      </c>
      <c r="D66" s="47">
        <f t="shared" si="3"/>
        <v>6416.8138986497543</v>
      </c>
    </row>
    <row r="67" spans="1:4" x14ac:dyDescent="0.25">
      <c r="A67" s="21">
        <f t="shared" si="2"/>
        <v>10</v>
      </c>
      <c r="B67" s="47">
        <f t="shared" si="3"/>
        <v>3221.8426892633115</v>
      </c>
      <c r="C67" s="47">
        <f t="shared" si="3"/>
        <v>9556.812423220681</v>
      </c>
      <c r="D67" s="47">
        <f t="shared" si="3"/>
        <v>5998.7027967118938</v>
      </c>
    </row>
    <row r="68" spans="1:4" x14ac:dyDescent="0.25">
      <c r="A68" s="21">
        <f t="shared" si="2"/>
        <v>11</v>
      </c>
      <c r="B68" s="47">
        <f t="shared" si="3"/>
        <v>3361.7488952013591</v>
      </c>
      <c r="C68" s="47">
        <f t="shared" si="3"/>
        <v>13660.914815871158</v>
      </c>
      <c r="D68" s="47">
        <f t="shared" si="3"/>
        <v>8607.4643890086463</v>
      </c>
    </row>
    <row r="69" spans="1:4" x14ac:dyDescent="0.25">
      <c r="A69" s="21">
        <f t="shared" si="2"/>
        <v>12</v>
      </c>
      <c r="B69" s="47">
        <f t="shared" si="3"/>
        <v>3476.630067522844</v>
      </c>
      <c r="C69" s="47">
        <f t="shared" si="3"/>
        <v>11898.414675569365</v>
      </c>
      <c r="D69" s="47">
        <f t="shared" si="3"/>
        <v>7532.4057675547601</v>
      </c>
    </row>
    <row r="70" spans="1:4" x14ac:dyDescent="0.25">
      <c r="A70" s="21">
        <f t="shared" si="2"/>
        <v>13</v>
      </c>
      <c r="B70" s="47">
        <f t="shared" si="3"/>
        <v>3761.6970978620975</v>
      </c>
      <c r="C70" s="47">
        <f t="shared" si="3"/>
        <v>19008.655063751314</v>
      </c>
      <c r="D70" s="47">
        <f t="shared" si="3"/>
        <v>12086.314584868012</v>
      </c>
    </row>
    <row r="71" spans="1:4" x14ac:dyDescent="0.25">
      <c r="A71" s="21">
        <f t="shared" si="2"/>
        <v>14</v>
      </c>
      <c r="B71" s="47">
        <f t="shared" si="3"/>
        <v>4006.3131986941366</v>
      </c>
      <c r="C71" s="47">
        <f t="shared" si="3"/>
        <v>21068.551449932762</v>
      </c>
      <c r="D71" s="47">
        <f t="shared" si="3"/>
        <v>13476.591456337494</v>
      </c>
    </row>
    <row r="72" spans="1:4" x14ac:dyDescent="0.25">
      <c r="A72" s="21">
        <f t="shared" si="2"/>
        <v>15</v>
      </c>
      <c r="B72" s="47">
        <f t="shared" si="3"/>
        <v>4040.7926609370052</v>
      </c>
      <c r="C72" s="47">
        <f t="shared" si="3"/>
        <v>26599.057936763751</v>
      </c>
      <c r="D72" s="47">
        <f t="shared" si="3"/>
        <v>17125.736226274152</v>
      </c>
    </row>
    <row r="73" spans="1:4" x14ac:dyDescent="0.25">
      <c r="A73" s="21">
        <f t="shared" si="2"/>
        <v>16</v>
      </c>
      <c r="B73" s="47">
        <f t="shared" si="3"/>
        <v>4339.492528382636</v>
      </c>
      <c r="C73" s="47">
        <f t="shared" si="3"/>
        <v>30167.965637529796</v>
      </c>
      <c r="D73" s="47">
        <f t="shared" si="3"/>
        <v>19577.759259726277</v>
      </c>
    </row>
    <row r="74" spans="1:4" x14ac:dyDescent="0.25">
      <c r="A74" s="21">
        <f t="shared" si="2"/>
        <v>17</v>
      </c>
      <c r="B74" s="47">
        <f t="shared" ref="B74:D77" si="4">ABS(B51)</f>
        <v>4812.2334670079563</v>
      </c>
      <c r="C74" s="47">
        <f t="shared" si="4"/>
        <v>34188.384164346731</v>
      </c>
      <c r="D74" s="47">
        <f t="shared" si="4"/>
        <v>22385.221737948639</v>
      </c>
    </row>
    <row r="75" spans="1:4" x14ac:dyDescent="0.25">
      <c r="A75" s="21">
        <f t="shared" si="2"/>
        <v>18</v>
      </c>
      <c r="B75" s="47">
        <f t="shared" si="4"/>
        <v>5514.482426555478</v>
      </c>
      <c r="C75" s="47">
        <f t="shared" si="4"/>
        <v>35321.342553308052</v>
      </c>
      <c r="D75" s="47">
        <f t="shared" si="4"/>
        <v>23361.540860229001</v>
      </c>
    </row>
    <row r="76" spans="1:4" x14ac:dyDescent="0.25">
      <c r="A76" s="21">
        <f t="shared" si="2"/>
        <v>19</v>
      </c>
      <c r="B76" s="47">
        <f t="shared" si="4"/>
        <v>5102.7273214716852</v>
      </c>
      <c r="C76" s="47">
        <f t="shared" si="4"/>
        <v>43024.710101163386</v>
      </c>
      <c r="D76" s="47">
        <f t="shared" si="4"/>
        <v>28760.685010163164</v>
      </c>
    </row>
    <row r="77" spans="1:4" x14ac:dyDescent="0.25">
      <c r="A77" s="21">
        <f t="shared" si="2"/>
        <v>20</v>
      </c>
      <c r="B77" s="47">
        <f t="shared" si="4"/>
        <v>5603.3399581341073</v>
      </c>
      <c r="C77" s="47">
        <f t="shared" si="4"/>
        <v>43868.865292233255</v>
      </c>
      <c r="D77" s="47">
        <f t="shared" si="4"/>
        <v>29707.420784552345</v>
      </c>
    </row>
    <row r="85" spans="1:2" x14ac:dyDescent="0.25">
      <c r="A85" t="s">
        <v>66</v>
      </c>
      <c r="B85">
        <v>-47769.151531975258</v>
      </c>
    </row>
    <row r="86" spans="1:2" x14ac:dyDescent="0.25">
      <c r="A86" t="s">
        <v>67</v>
      </c>
      <c r="B86">
        <v>-200902.09999715938</v>
      </c>
    </row>
    <row r="87" spans="1:2" x14ac:dyDescent="0.25">
      <c r="A87" t="s">
        <v>68</v>
      </c>
      <c r="B87">
        <f xml:space="preserve"> -129695.252832031 -3500</f>
        <v>-133195.25283203099</v>
      </c>
    </row>
    <row r="97" spans="1:1" x14ac:dyDescent="0.25">
      <c r="A97" t="s"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B41-ECA9-4721-85AD-4987F6344611}">
  <dimension ref="A1:Z121"/>
  <sheetViews>
    <sheetView tabSelected="1" topLeftCell="A67" zoomScale="85" zoomScaleNormal="85" workbookViewId="0">
      <selection activeCell="I108" sqref="I108"/>
    </sheetView>
  </sheetViews>
  <sheetFormatPr defaultRowHeight="15" x14ac:dyDescent="0.25"/>
  <cols>
    <col min="1" max="1" width="16.140625" bestFit="1" customWidth="1"/>
    <col min="2" max="4" width="12" bestFit="1" customWidth="1"/>
  </cols>
  <sheetData>
    <row r="1" spans="1:26" x14ac:dyDescent="0.25">
      <c r="A1" s="23" t="s">
        <v>70</v>
      </c>
      <c r="B1" s="23" t="s">
        <v>71</v>
      </c>
      <c r="C1" s="23" t="s">
        <v>72</v>
      </c>
      <c r="D1" s="23" t="s">
        <v>73</v>
      </c>
      <c r="K1" s="48" t="s">
        <v>20</v>
      </c>
      <c r="L1" s="48" t="s">
        <v>74</v>
      </c>
      <c r="N1" t="s">
        <v>75</v>
      </c>
    </row>
    <row r="2" spans="1:26" x14ac:dyDescent="0.25">
      <c r="A2">
        <v>26</v>
      </c>
      <c r="B2">
        <v>9.8260784121057291E-4</v>
      </c>
      <c r="C2">
        <v>1.3166556945358788E-3</v>
      </c>
      <c r="D2" s="23">
        <v>9.2400092400092397E-4</v>
      </c>
      <c r="K2">
        <v>1</v>
      </c>
      <c r="L2">
        <v>2.149558143467714E-3</v>
      </c>
      <c r="V2" t="s">
        <v>20</v>
      </c>
      <c r="W2" t="s">
        <v>76</v>
      </c>
      <c r="X2" t="s">
        <v>77</v>
      </c>
      <c r="Y2" t="s">
        <v>78</v>
      </c>
      <c r="Z2" t="s">
        <v>79</v>
      </c>
    </row>
    <row r="3" spans="1:26" x14ac:dyDescent="0.25">
      <c r="A3">
        <v>27</v>
      </c>
      <c r="B3">
        <v>7.1293985843051385E-4</v>
      </c>
      <c r="C3">
        <v>1.8867924528301887E-3</v>
      </c>
      <c r="D3" s="23">
        <v>5.083124028226289E-4</v>
      </c>
      <c r="K3">
        <v>2</v>
      </c>
      <c r="L3">
        <v>2.0442243225135719E-4</v>
      </c>
      <c r="V3">
        <v>26</v>
      </c>
      <c r="W3" s="49">
        <v>9.8260784121057291E-4</v>
      </c>
      <c r="X3" s="49">
        <v>1.3166556945358788E-3</v>
      </c>
      <c r="Y3" s="49">
        <v>9.2400092400092397E-4</v>
      </c>
      <c r="Z3" s="49">
        <v>5.558572714104193E-4</v>
      </c>
    </row>
    <row r="4" spans="1:26" x14ac:dyDescent="0.25">
      <c r="A4">
        <v>28</v>
      </c>
      <c r="B4">
        <v>1.0156550975379118E-3</v>
      </c>
      <c r="C4">
        <v>1.6971754152018427E-3</v>
      </c>
      <c r="D4" s="23">
        <v>9.0058742861821232E-4</v>
      </c>
      <c r="K4">
        <v>3</v>
      </c>
      <c r="L4">
        <v>1.4559459119787459E-4</v>
      </c>
      <c r="V4">
        <v>27</v>
      </c>
      <c r="W4" s="49">
        <v>7.1293985843051385E-4</v>
      </c>
      <c r="X4" s="49">
        <v>1.8867924528301887E-3</v>
      </c>
      <c r="Y4" s="49">
        <v>5.083124028226289E-4</v>
      </c>
      <c r="Z4" s="49">
        <v>5.6823515476493009E-4</v>
      </c>
    </row>
    <row r="5" spans="1:26" x14ac:dyDescent="0.25">
      <c r="A5">
        <v>29</v>
      </c>
      <c r="B5">
        <v>9.6586812499149766E-4</v>
      </c>
      <c r="C5">
        <v>1.8281535648994515E-3</v>
      </c>
      <c r="D5" s="23">
        <v>8.2387984029406178E-4</v>
      </c>
      <c r="K5">
        <v>4</v>
      </c>
      <c r="L5">
        <v>1.093558419775904E-4</v>
      </c>
      <c r="V5">
        <v>28</v>
      </c>
      <c r="W5" s="49">
        <v>1.0156550975379118E-3</v>
      </c>
      <c r="X5" s="49">
        <v>1.6971754152018427E-3</v>
      </c>
      <c r="Y5" s="49">
        <v>9.0058742861821232E-4</v>
      </c>
      <c r="Z5" s="49">
        <v>5.8293444091486659E-4</v>
      </c>
    </row>
    <row r="6" spans="1:26" x14ac:dyDescent="0.25">
      <c r="A6">
        <v>30</v>
      </c>
      <c r="B6">
        <v>9.7861666347960098E-4</v>
      </c>
      <c r="C6">
        <v>1.9459985405010946E-3</v>
      </c>
      <c r="D6" s="23">
        <v>8.2279803573294332E-4</v>
      </c>
      <c r="K6">
        <v>5</v>
      </c>
      <c r="L6">
        <v>9.5553873936313574E-5</v>
      </c>
      <c r="V6">
        <v>29</v>
      </c>
      <c r="W6" s="49">
        <v>9.6586812499149766E-4</v>
      </c>
      <c r="X6" s="49">
        <v>1.8281535648994515E-3</v>
      </c>
      <c r="Y6" s="49">
        <v>8.2387984029406178E-4</v>
      </c>
      <c r="Z6" s="49">
        <v>5.9880064650571791E-4</v>
      </c>
    </row>
    <row r="7" spans="1:26" x14ac:dyDescent="0.25">
      <c r="A7">
        <v>31</v>
      </c>
      <c r="B7">
        <v>1.0466637592673354E-3</v>
      </c>
      <c r="C7">
        <v>1.4184397163120568E-3</v>
      </c>
      <c r="D7" s="23">
        <v>9.8782062075545825E-4</v>
      </c>
      <c r="K7">
        <v>6</v>
      </c>
      <c r="L7">
        <v>8.9356345308228412E-5</v>
      </c>
      <c r="V7">
        <v>30</v>
      </c>
      <c r="W7" s="49">
        <v>9.7861666347960098E-4</v>
      </c>
      <c r="X7" s="49">
        <v>1.9459985405010946E-3</v>
      </c>
      <c r="Y7" s="49">
        <v>8.2279803573294332E-4</v>
      </c>
      <c r="Z7" s="49">
        <v>6.1932831181702667E-4</v>
      </c>
    </row>
    <row r="8" spans="1:26" x14ac:dyDescent="0.25">
      <c r="A8">
        <v>32</v>
      </c>
      <c r="B8">
        <v>9.5535645123809027E-4</v>
      </c>
      <c r="C8">
        <v>1.4715291106845809E-3</v>
      </c>
      <c r="D8" s="23">
        <v>8.7512555068269739E-4</v>
      </c>
      <c r="K8">
        <v>7</v>
      </c>
      <c r="L8">
        <v>8.3721580994185833E-5</v>
      </c>
      <c r="V8">
        <v>31</v>
      </c>
      <c r="W8" s="49">
        <v>1.0466637592673354E-3</v>
      </c>
      <c r="X8" s="49">
        <v>1.4184397163120568E-3</v>
      </c>
      <c r="Y8" s="49">
        <v>9.8782062075545825E-4</v>
      </c>
      <c r="Z8" s="49">
        <v>6.4993111181702663E-4</v>
      </c>
    </row>
    <row r="9" spans="1:26" x14ac:dyDescent="0.25">
      <c r="A9">
        <v>33</v>
      </c>
      <c r="B9">
        <v>1.0539875863684273E-3</v>
      </c>
      <c r="C9">
        <v>1.5405581560703917E-3</v>
      </c>
      <c r="D9" s="23">
        <v>9.80145313286814E-4</v>
      </c>
      <c r="K9">
        <v>8</v>
      </c>
      <c r="L9">
        <v>7.794235709060106E-5</v>
      </c>
      <c r="V9">
        <v>32</v>
      </c>
      <c r="W9" s="49">
        <v>9.5535645123809027E-4</v>
      </c>
      <c r="X9" s="49">
        <v>1.4715291106845809E-3</v>
      </c>
      <c r="Y9" s="49">
        <v>8.7512555068269739E-4</v>
      </c>
      <c r="Z9" s="49">
        <v>6.8674453265565438E-4</v>
      </c>
    </row>
    <row r="10" spans="1:26" x14ac:dyDescent="0.25">
      <c r="A10">
        <v>34</v>
      </c>
      <c r="B10">
        <v>1.2939028422732435E-3</v>
      </c>
      <c r="C10">
        <v>1.7815388041420776E-3</v>
      </c>
      <c r="D10" s="23">
        <v>1.2216059165346012E-3</v>
      </c>
      <c r="F10" s="23" t="s">
        <v>80</v>
      </c>
      <c r="G10" s="23" t="s">
        <v>81</v>
      </c>
      <c r="H10" s="23" t="s">
        <v>82</v>
      </c>
      <c r="K10">
        <v>9</v>
      </c>
      <c r="L10">
        <v>7.6531677794463069E-5</v>
      </c>
      <c r="V10">
        <v>33</v>
      </c>
      <c r="W10" s="49">
        <v>1.0539875863684273E-3</v>
      </c>
      <c r="X10" s="49">
        <v>1.5405581560703917E-3</v>
      </c>
      <c r="Y10" s="49">
        <v>9.80145313286814E-4</v>
      </c>
      <c r="Z10" s="49">
        <v>7.2349525489199488E-4</v>
      </c>
    </row>
    <row r="11" spans="1:26" x14ac:dyDescent="0.25">
      <c r="A11">
        <v>35</v>
      </c>
      <c r="B11">
        <v>1.061940307776384E-3</v>
      </c>
      <c r="C11">
        <v>1.6809371224457636E-3</v>
      </c>
      <c r="D11" s="23">
        <v>9.7894907351977968E-4</v>
      </c>
      <c r="E11">
        <v>35</v>
      </c>
      <c r="F11">
        <f t="shared" ref="F11:F62" si="0">D11*1000</f>
        <v>0.97894907351977967</v>
      </c>
      <c r="G11">
        <f>L36*1000</f>
        <v>1.0258636106774541</v>
      </c>
      <c r="H11">
        <f>C11*1000</f>
        <v>1.6809371224457637</v>
      </c>
      <c r="K11">
        <v>10</v>
      </c>
      <c r="L11">
        <v>7.575976111817027E-5</v>
      </c>
      <c r="V11">
        <v>34</v>
      </c>
      <c r="W11" s="49">
        <v>1.2939028422732435E-3</v>
      </c>
      <c r="X11" s="49">
        <v>1.7815388041420776E-3</v>
      </c>
      <c r="Y11" s="49">
        <v>1.2216059165346012E-3</v>
      </c>
      <c r="Z11" s="49">
        <v>7.6924228132147399E-4</v>
      </c>
    </row>
    <row r="12" spans="1:26" x14ac:dyDescent="0.25">
      <c r="A12">
        <v>36</v>
      </c>
      <c r="B12">
        <v>1.0193399085349055E-3</v>
      </c>
      <c r="C12">
        <v>1.5464431806844257E-3</v>
      </c>
      <c r="D12" s="23">
        <v>9.5389113252892642E-4</v>
      </c>
      <c r="E12">
        <v>36</v>
      </c>
      <c r="F12">
        <f t="shared" si="0"/>
        <v>0.95389113252892643</v>
      </c>
      <c r="G12">
        <f t="shared" ref="G12:G75" si="1">L37*1000</f>
        <v>0.94542986335177426</v>
      </c>
      <c r="H12">
        <f t="shared" ref="H12:H63" si="2">C12*1000</f>
        <v>1.5464431806844257</v>
      </c>
      <c r="K12">
        <v>11</v>
      </c>
      <c r="L12">
        <v>8.3010172731123167E-5</v>
      </c>
      <c r="V12">
        <v>35</v>
      </c>
      <c r="W12" s="49">
        <v>1.061940307776384E-3</v>
      </c>
      <c r="X12" s="49">
        <v>1.6809371224457636E-3</v>
      </c>
      <c r="Y12" s="49">
        <v>9.7894907351977968E-4</v>
      </c>
      <c r="Z12" s="49">
        <v>8.1713505082592125E-4</v>
      </c>
    </row>
    <row r="13" spans="1:26" x14ac:dyDescent="0.25">
      <c r="A13">
        <v>37</v>
      </c>
      <c r="B13">
        <v>1.0752741949197045E-3</v>
      </c>
      <c r="C13">
        <v>1.7366973804814512E-3</v>
      </c>
      <c r="D13" s="23">
        <v>9.9877245843097871E-4</v>
      </c>
      <c r="E13">
        <v>37</v>
      </c>
      <c r="F13">
        <f t="shared" si="0"/>
        <v>0.99877245843097873</v>
      </c>
      <c r="G13">
        <f t="shared" si="1"/>
        <v>1.0635976249055989</v>
      </c>
      <c r="H13">
        <f t="shared" si="2"/>
        <v>1.7366973804814512</v>
      </c>
      <c r="K13">
        <v>12</v>
      </c>
      <c r="L13">
        <v>8.8009942936352064E-5</v>
      </c>
      <c r="V13">
        <v>36</v>
      </c>
      <c r="W13" s="49">
        <v>1.0193399085349055E-3</v>
      </c>
      <c r="X13" s="49">
        <v>1.5464431806844257E-3</v>
      </c>
      <c r="Y13" s="49">
        <v>9.5389113252892642E-4</v>
      </c>
      <c r="Z13" s="49">
        <v>8.7338418424396443E-4</v>
      </c>
    </row>
    <row r="14" spans="1:26" x14ac:dyDescent="0.25">
      <c r="A14">
        <v>38</v>
      </c>
      <c r="B14">
        <v>1.4129707016369219E-3</v>
      </c>
      <c r="C14">
        <v>2.0674748613852081E-3</v>
      </c>
      <c r="D14" s="23">
        <v>1.341642641704603E-3</v>
      </c>
      <c r="E14">
        <v>38</v>
      </c>
      <c r="F14">
        <f t="shared" si="0"/>
        <v>1.341642641704603</v>
      </c>
      <c r="G14">
        <f t="shared" si="1"/>
        <v>1.268387574060946</v>
      </c>
      <c r="H14">
        <f t="shared" si="2"/>
        <v>2.0674748613852083</v>
      </c>
      <c r="K14">
        <v>13</v>
      </c>
      <c r="L14">
        <v>9.7690102036887289E-5</v>
      </c>
      <c r="V14">
        <v>37</v>
      </c>
      <c r="W14" s="49">
        <v>1.0752741949197045E-3</v>
      </c>
      <c r="X14" s="49">
        <v>1.7366973804814512E-3</v>
      </c>
      <c r="Y14" s="49">
        <v>9.9877245843097871E-4</v>
      </c>
      <c r="Z14" s="49">
        <v>9.4989016213468871E-4</v>
      </c>
    </row>
    <row r="15" spans="1:26" x14ac:dyDescent="0.25">
      <c r="A15">
        <v>39</v>
      </c>
      <c r="B15">
        <v>1.4975891411802388E-3</v>
      </c>
      <c r="C15">
        <v>2.2772691360319749E-3</v>
      </c>
      <c r="D15" s="23">
        <v>1.4175190076412389E-3</v>
      </c>
      <c r="E15">
        <v>39</v>
      </c>
      <c r="F15">
        <f t="shared" si="0"/>
        <v>1.4175190076412389</v>
      </c>
      <c r="G15">
        <f t="shared" si="1"/>
        <v>1.3995399640385819</v>
      </c>
      <c r="H15">
        <f t="shared" si="2"/>
        <v>2.277269136031975</v>
      </c>
      <c r="K15">
        <v>14</v>
      </c>
      <c r="L15">
        <v>1.096973166993955E-4</v>
      </c>
      <c r="V15">
        <v>38</v>
      </c>
      <c r="W15" s="49">
        <v>1.4129707016369219E-3</v>
      </c>
      <c r="X15" s="49">
        <v>2.0674748613852081E-3</v>
      </c>
      <c r="Y15" s="49">
        <v>1.341642641704603E-3</v>
      </c>
      <c r="Z15" s="49">
        <v>1.0389179067344346E-3</v>
      </c>
    </row>
    <row r="16" spans="1:26" x14ac:dyDescent="0.25">
      <c r="A16">
        <v>40</v>
      </c>
      <c r="B16">
        <v>1.5262289835807302E-3</v>
      </c>
      <c r="C16">
        <v>2.0400593471810091E-3</v>
      </c>
      <c r="D16" s="23">
        <v>1.4763469415312598E-3</v>
      </c>
      <c r="E16">
        <v>40</v>
      </c>
      <c r="F16">
        <f t="shared" si="0"/>
        <v>1.4763469415312598</v>
      </c>
      <c r="G16">
        <f t="shared" si="1"/>
        <v>1.255953676463748</v>
      </c>
      <c r="H16">
        <f t="shared" si="2"/>
        <v>2.0400593471810091</v>
      </c>
      <c r="K16">
        <v>15</v>
      </c>
      <c r="L16">
        <v>1.3148361387701671E-4</v>
      </c>
      <c r="V16">
        <v>39</v>
      </c>
      <c r="W16" s="49">
        <v>1.4975891411802388E-3</v>
      </c>
      <c r="X16" s="49">
        <v>2.2772691360319749E-3</v>
      </c>
      <c r="Y16" s="49">
        <v>1.4175190076412389E-3</v>
      </c>
      <c r="Z16" s="49">
        <v>1.1303800152477764E-3</v>
      </c>
    </row>
    <row r="17" spans="1:26" x14ac:dyDescent="0.25">
      <c r="A17">
        <v>41</v>
      </c>
      <c r="B17">
        <v>1.5280009113013146E-3</v>
      </c>
      <c r="C17">
        <v>3.1042950470277532E-3</v>
      </c>
      <c r="D17" s="23">
        <v>1.381986111468768E-3</v>
      </c>
      <c r="E17">
        <v>41</v>
      </c>
      <c r="F17">
        <f t="shared" si="0"/>
        <v>1.3819861114687679</v>
      </c>
      <c r="G17">
        <f t="shared" si="1"/>
        <v>1.9144955516512621</v>
      </c>
      <c r="H17">
        <f t="shared" si="2"/>
        <v>3.1042950470277533</v>
      </c>
      <c r="K17">
        <v>16</v>
      </c>
      <c r="L17">
        <v>1.591442898617689E-4</v>
      </c>
      <c r="V17">
        <v>40</v>
      </c>
      <c r="W17" s="49">
        <v>1.5262289835807302E-3</v>
      </c>
      <c r="X17" s="49">
        <v>2.0400593471810091E-3</v>
      </c>
      <c r="Y17" s="49">
        <v>1.4763469415312598E-3</v>
      </c>
      <c r="Z17" s="49">
        <v>1.2258009445997461E-3</v>
      </c>
    </row>
    <row r="18" spans="1:26" x14ac:dyDescent="0.25">
      <c r="A18">
        <v>42</v>
      </c>
      <c r="B18">
        <v>1.7265337185219962E-3</v>
      </c>
      <c r="C18">
        <v>3.4921078362899847E-3</v>
      </c>
      <c r="D18" s="23">
        <v>1.5702533836693649E-3</v>
      </c>
      <c r="E18">
        <v>42</v>
      </c>
      <c r="F18">
        <f t="shared" si="0"/>
        <v>1.5702533836693648</v>
      </c>
      <c r="G18">
        <f t="shared" si="1"/>
        <v>2.1574475223291398</v>
      </c>
      <c r="H18">
        <f t="shared" si="2"/>
        <v>3.4921078362899847</v>
      </c>
      <c r="K18">
        <v>17</v>
      </c>
      <c r="L18">
        <v>1.906412082707635E-4</v>
      </c>
      <c r="V18">
        <v>41</v>
      </c>
      <c r="W18" s="49">
        <v>1.5280009113013146E-3</v>
      </c>
      <c r="X18" s="49">
        <v>3.1042950470277532E-3</v>
      </c>
      <c r="Y18" s="49">
        <v>1.381986111468768E-3</v>
      </c>
      <c r="Z18" s="49">
        <v>1.337018476747141E-3</v>
      </c>
    </row>
    <row r="19" spans="1:26" x14ac:dyDescent="0.25">
      <c r="A19">
        <v>43</v>
      </c>
      <c r="B19">
        <v>1.6792857535703155E-3</v>
      </c>
      <c r="C19">
        <v>3.7514654161781946E-3</v>
      </c>
      <c r="D19" s="23">
        <v>1.5035201463744481E-3</v>
      </c>
      <c r="E19">
        <v>43</v>
      </c>
      <c r="F19">
        <f t="shared" si="0"/>
        <v>1.5035201463744481</v>
      </c>
      <c r="G19">
        <f t="shared" si="1"/>
        <v>2.321749939458007</v>
      </c>
      <c r="H19">
        <f t="shared" si="2"/>
        <v>3.7514654161781946</v>
      </c>
      <c r="K19">
        <v>18</v>
      </c>
      <c r="L19">
        <v>2.2801208963844289E-4</v>
      </c>
      <c r="V19">
        <v>42</v>
      </c>
      <c r="W19" s="49">
        <v>1.7265337185219962E-3</v>
      </c>
      <c r="X19" s="49">
        <v>3.4921078362899847E-3</v>
      </c>
      <c r="Y19" s="49">
        <v>1.5702533836693649E-3</v>
      </c>
      <c r="Z19" s="49">
        <v>1.4474328449809405E-3</v>
      </c>
    </row>
    <row r="20" spans="1:26" x14ac:dyDescent="0.25">
      <c r="A20">
        <v>44</v>
      </c>
      <c r="B20">
        <v>1.9796531676237374E-3</v>
      </c>
      <c r="C20">
        <v>5.6346098748925608E-3</v>
      </c>
      <c r="D20" s="23">
        <v>1.6840153724339043E-3</v>
      </c>
      <c r="E20">
        <v>44</v>
      </c>
      <c r="F20">
        <f t="shared" si="0"/>
        <v>1.6840153724339044</v>
      </c>
      <c r="G20">
        <f t="shared" si="1"/>
        <v>3.4933405622130431</v>
      </c>
      <c r="H20">
        <f t="shared" si="2"/>
        <v>5.6346098748925604</v>
      </c>
      <c r="K20">
        <v>19</v>
      </c>
      <c r="L20">
        <v>2.5669100211774671E-4</v>
      </c>
      <c r="V20">
        <v>43</v>
      </c>
      <c r="W20" s="49">
        <v>1.6792857535703155E-3</v>
      </c>
      <c r="X20" s="49">
        <v>3.7514654161781946E-3</v>
      </c>
      <c r="Y20" s="49">
        <v>1.5035201463744481E-3</v>
      </c>
      <c r="Z20" s="49">
        <v>1.5733551951715374E-3</v>
      </c>
    </row>
    <row r="21" spans="1:26" x14ac:dyDescent="0.25">
      <c r="A21">
        <v>45</v>
      </c>
      <c r="B21">
        <v>2.0237103223231354E-3</v>
      </c>
      <c r="C21">
        <v>5.3220057614374299E-3</v>
      </c>
      <c r="D21" s="23">
        <v>1.7689235214024658E-3</v>
      </c>
      <c r="E21">
        <v>45</v>
      </c>
      <c r="F21">
        <f t="shared" si="0"/>
        <v>1.7689235214024659</v>
      </c>
      <c r="G21">
        <f t="shared" si="1"/>
        <v>3.3053364478066181</v>
      </c>
      <c r="H21">
        <f t="shared" si="2"/>
        <v>5.3220057614374303</v>
      </c>
      <c r="K21">
        <v>20</v>
      </c>
      <c r="L21">
        <v>2.7843846844557388E-4</v>
      </c>
      <c r="V21">
        <v>44</v>
      </c>
      <c r="W21" s="49">
        <v>1.9796531676237374E-3</v>
      </c>
      <c r="X21" s="49">
        <v>5.6346098748925608E-3</v>
      </c>
      <c r="Y21" s="49">
        <v>1.6840153724339043E-3</v>
      </c>
      <c r="Z21" s="49">
        <v>1.7089262259212198E-3</v>
      </c>
    </row>
    <row r="22" spans="1:26" x14ac:dyDescent="0.25">
      <c r="A22">
        <v>46</v>
      </c>
      <c r="B22">
        <v>2.2663732491834134E-3</v>
      </c>
      <c r="C22">
        <v>7.7144153683255182E-3</v>
      </c>
      <c r="D22" s="23">
        <v>1.8649577412464011E-3</v>
      </c>
      <c r="E22">
        <v>46</v>
      </c>
      <c r="F22">
        <f t="shared" si="0"/>
        <v>1.8649577412464011</v>
      </c>
      <c r="G22">
        <f t="shared" si="1"/>
        <v>4.7996248016219933</v>
      </c>
      <c r="H22">
        <f t="shared" si="2"/>
        <v>7.7144153683255183</v>
      </c>
      <c r="K22">
        <v>21</v>
      </c>
      <c r="L22">
        <v>3.0050531608332359E-4</v>
      </c>
      <c r="V22">
        <v>45</v>
      </c>
      <c r="W22" s="49">
        <v>2.0237103223231354E-3</v>
      </c>
      <c r="X22" s="49">
        <v>5.3220057614374299E-3</v>
      </c>
      <c r="Y22" s="49">
        <v>1.7689235214024658E-3</v>
      </c>
      <c r="Z22" s="49">
        <v>1.8567366205844982E-3</v>
      </c>
    </row>
    <row r="23" spans="1:26" x14ac:dyDescent="0.25">
      <c r="A23">
        <v>47</v>
      </c>
      <c r="B23">
        <v>2.2687997262383439E-3</v>
      </c>
      <c r="C23">
        <v>6.8282512379463124E-3</v>
      </c>
      <c r="D23" s="23">
        <v>1.9484324641078231E-3</v>
      </c>
      <c r="E23">
        <v>47</v>
      </c>
      <c r="F23">
        <f t="shared" si="0"/>
        <v>1.948432464107823</v>
      </c>
      <c r="G23">
        <f t="shared" si="1"/>
        <v>4.2557722752384013</v>
      </c>
      <c r="H23">
        <f t="shared" si="2"/>
        <v>6.8282512379463123</v>
      </c>
      <c r="K23">
        <v>22</v>
      </c>
      <c r="L23">
        <v>3.1560690277617338E-4</v>
      </c>
      <c r="V23">
        <v>46</v>
      </c>
      <c r="W23" s="49">
        <v>2.2663732491834134E-3</v>
      </c>
      <c r="X23" s="49">
        <v>7.7144153683255182E-3</v>
      </c>
      <c r="Y23" s="49">
        <v>1.8649577412464011E-3</v>
      </c>
      <c r="Z23" s="49">
        <v>2.0141832597204575E-3</v>
      </c>
    </row>
    <row r="24" spans="1:26" x14ac:dyDescent="0.25">
      <c r="A24">
        <v>48</v>
      </c>
      <c r="B24">
        <v>2.6914291726485634E-3</v>
      </c>
      <c r="C24">
        <v>1.1073299843353319E-2</v>
      </c>
      <c r="D24" s="23">
        <v>2.1294626366224114E-3</v>
      </c>
      <c r="E24">
        <v>48</v>
      </c>
      <c r="F24">
        <f t="shared" si="0"/>
        <v>2.1294626366224114</v>
      </c>
      <c r="G24">
        <f t="shared" si="1"/>
        <v>6.9137114549032885</v>
      </c>
      <c r="H24">
        <f t="shared" si="2"/>
        <v>11.07329984335332</v>
      </c>
      <c r="K24">
        <v>23</v>
      </c>
      <c r="L24">
        <v>3.2754524030649573E-4</v>
      </c>
      <c r="V24">
        <v>47</v>
      </c>
      <c r="W24" s="49">
        <v>2.2687997262383439E-3</v>
      </c>
      <c r="X24" s="49">
        <v>6.8282512379463124E-3</v>
      </c>
      <c r="Y24" s="49">
        <v>1.9484324641078231E-3</v>
      </c>
      <c r="Z24" s="49">
        <v>2.1985740808132146E-3</v>
      </c>
    </row>
    <row r="25" spans="1:26" x14ac:dyDescent="0.25">
      <c r="A25">
        <v>49</v>
      </c>
      <c r="B25">
        <v>2.9046819019087908E-3</v>
      </c>
      <c r="C25">
        <v>1.2506309236722562E-2</v>
      </c>
      <c r="D25" s="23">
        <v>2.290128397951089E-3</v>
      </c>
      <c r="E25">
        <v>49</v>
      </c>
      <c r="F25">
        <f t="shared" si="0"/>
        <v>2.2901283979510891</v>
      </c>
      <c r="G25">
        <f t="shared" si="1"/>
        <v>7.8222076116484693</v>
      </c>
      <c r="H25">
        <f t="shared" si="2"/>
        <v>12.506309236722561</v>
      </c>
      <c r="K25">
        <v>24</v>
      </c>
      <c r="L25">
        <v>3.2882276554618611E-4</v>
      </c>
      <c r="V25">
        <v>48</v>
      </c>
      <c r="W25" s="49">
        <v>2.6914291726485634E-3</v>
      </c>
      <c r="X25" s="49">
        <v>1.1073299843353319E-2</v>
      </c>
      <c r="Y25" s="49">
        <v>2.1294626366224114E-3</v>
      </c>
      <c r="Z25" s="49">
        <v>2.4105056658195682E-3</v>
      </c>
    </row>
    <row r="26" spans="1:26" x14ac:dyDescent="0.25">
      <c r="A26">
        <v>50</v>
      </c>
      <c r="B26">
        <v>3.1266336912373831E-3</v>
      </c>
      <c r="C26">
        <v>1.6112145183806423E-2</v>
      </c>
      <c r="D26" s="23">
        <v>2.3327596261894941E-3</v>
      </c>
      <c r="E26">
        <v>50</v>
      </c>
      <c r="F26">
        <f t="shared" si="0"/>
        <v>2.3327596261894943</v>
      </c>
      <c r="G26">
        <f t="shared" si="1"/>
        <v>10.09532284746264</v>
      </c>
      <c r="H26">
        <f t="shared" si="2"/>
        <v>16.112145183806422</v>
      </c>
      <c r="K26">
        <v>25</v>
      </c>
      <c r="L26">
        <v>3.3052613253243992E-4</v>
      </c>
      <c r="V26">
        <v>49</v>
      </c>
      <c r="W26" s="49">
        <v>2.9046819019087908E-3</v>
      </c>
      <c r="X26" s="49">
        <v>1.2506309236722562E-2</v>
      </c>
      <c r="Y26" s="49">
        <v>2.290128397951089E-3</v>
      </c>
      <c r="Z26" s="49">
        <v>2.63510375501906E-3</v>
      </c>
    </row>
    <row r="27" spans="1:26" x14ac:dyDescent="0.25">
      <c r="A27">
        <v>51</v>
      </c>
      <c r="B27">
        <v>3.4204747952720697E-3</v>
      </c>
      <c r="C27">
        <v>1.870573279254192E-2</v>
      </c>
      <c r="D27" s="23">
        <v>2.5287218300034963E-3</v>
      </c>
      <c r="E27">
        <v>51</v>
      </c>
      <c r="F27">
        <f t="shared" si="0"/>
        <v>2.5287218300034962</v>
      </c>
      <c r="G27">
        <f t="shared" si="1"/>
        <v>11.74110381807137</v>
      </c>
      <c r="H27">
        <f t="shared" si="2"/>
        <v>18.705732792541919</v>
      </c>
      <c r="K27">
        <v>26</v>
      </c>
      <c r="L27">
        <v>7.9797314820356281E-4</v>
      </c>
      <c r="V27">
        <v>50</v>
      </c>
      <c r="W27" s="49">
        <v>3.1266336912373831E-3</v>
      </c>
      <c r="X27" s="49">
        <v>1.6112145183806423E-2</v>
      </c>
      <c r="Y27" s="49">
        <v>2.3327596261894941E-3</v>
      </c>
      <c r="Z27" s="49">
        <v>2.8812138650571792E-3</v>
      </c>
    </row>
    <row r="28" spans="1:26" x14ac:dyDescent="0.25">
      <c r="A28">
        <v>52</v>
      </c>
      <c r="B28">
        <v>3.8299782236481208E-3</v>
      </c>
      <c r="C28">
        <v>2.1788700278692678E-2</v>
      </c>
      <c r="D28" s="23">
        <v>2.8351175626410105E-3</v>
      </c>
      <c r="E28">
        <v>52</v>
      </c>
      <c r="F28">
        <f t="shared" si="0"/>
        <v>2.8351175626410106</v>
      </c>
      <c r="G28">
        <f t="shared" si="1"/>
        <v>13.700410206144189</v>
      </c>
      <c r="H28">
        <f t="shared" si="2"/>
        <v>21.788700278692676</v>
      </c>
      <c r="K28">
        <v>27</v>
      </c>
      <c r="L28">
        <v>1.143510577472842E-3</v>
      </c>
      <c r="V28">
        <v>51</v>
      </c>
      <c r="W28" s="49">
        <v>3.4204747952720697E-3</v>
      </c>
      <c r="X28" s="49">
        <v>1.870573279254192E-2</v>
      </c>
      <c r="Y28" s="49">
        <v>2.5287218300034963E-3</v>
      </c>
      <c r="Z28" s="49">
        <v>3.145021744599746E-3</v>
      </c>
    </row>
    <row r="29" spans="1:26" x14ac:dyDescent="0.25">
      <c r="A29">
        <v>53</v>
      </c>
      <c r="B29">
        <v>4.3151018622547901E-3</v>
      </c>
      <c r="C29">
        <v>2.3248304811107522E-2</v>
      </c>
      <c r="D29" s="23">
        <v>3.2908756803588521E-3</v>
      </c>
      <c r="E29">
        <v>53</v>
      </c>
      <c r="F29">
        <f t="shared" si="0"/>
        <v>3.2908756803588521</v>
      </c>
      <c r="G29">
        <f t="shared" si="1"/>
        <v>14.64408595562062</v>
      </c>
      <c r="H29">
        <f t="shared" si="2"/>
        <v>23.248304811107523</v>
      </c>
      <c r="K29">
        <v>28</v>
      </c>
      <c r="L29">
        <v>1.0285911607283899E-3</v>
      </c>
      <c r="V29">
        <v>52</v>
      </c>
      <c r="W29" s="49">
        <v>3.8299782236481208E-3</v>
      </c>
      <c r="X29" s="49">
        <v>2.1788700278692678E-2</v>
      </c>
      <c r="Y29" s="49">
        <v>2.8351175626410105E-3</v>
      </c>
      <c r="Z29" s="49">
        <v>3.4487228810673445E-3</v>
      </c>
    </row>
    <row r="30" spans="1:26" x14ac:dyDescent="0.25">
      <c r="A30">
        <v>54</v>
      </c>
      <c r="B30">
        <v>4.4025323657244167E-3</v>
      </c>
      <c r="C30">
        <v>2.9287876793471106E-2</v>
      </c>
      <c r="D30" s="23">
        <v>3.0856888121142891E-3</v>
      </c>
      <c r="E30">
        <v>54</v>
      </c>
      <c r="F30">
        <f t="shared" si="0"/>
        <v>3.0856888121142889</v>
      </c>
      <c r="G30">
        <f t="shared" si="1"/>
        <v>18.481120115666261</v>
      </c>
      <c r="H30">
        <f t="shared" si="2"/>
        <v>29.287876793471106</v>
      </c>
      <c r="K30">
        <v>29</v>
      </c>
      <c r="L30">
        <v>1.107971857514819E-3</v>
      </c>
      <c r="V30">
        <v>53</v>
      </c>
      <c r="W30" s="49">
        <v>4.3151018622547901E-3</v>
      </c>
      <c r="X30" s="49">
        <v>2.3248304811107522E-2</v>
      </c>
      <c r="Y30" s="49">
        <v>3.2908756803588521E-3</v>
      </c>
      <c r="Z30" s="49">
        <v>3.7953977966963151E-3</v>
      </c>
    </row>
    <row r="31" spans="1:26" x14ac:dyDescent="0.25">
      <c r="A31">
        <v>55</v>
      </c>
      <c r="B31">
        <v>4.8142212823605217E-3</v>
      </c>
      <c r="C31">
        <v>3.1078489717648615E-2</v>
      </c>
      <c r="D31" s="23">
        <v>3.4327807959043132E-3</v>
      </c>
      <c r="E31">
        <v>55</v>
      </c>
      <c r="F31">
        <f t="shared" si="0"/>
        <v>3.4327807959043133</v>
      </c>
      <c r="G31">
        <f t="shared" si="1"/>
        <v>19.645831744149909</v>
      </c>
      <c r="H31">
        <f t="shared" si="2"/>
        <v>31.078489717648615</v>
      </c>
      <c r="K31">
        <v>30</v>
      </c>
      <c r="L31">
        <v>1.1793930548491479E-3</v>
      </c>
      <c r="V31">
        <v>54</v>
      </c>
      <c r="W31" s="49">
        <v>4.4025323657244167E-3</v>
      </c>
      <c r="X31" s="49">
        <v>2.9287876793471106E-2</v>
      </c>
      <c r="Y31" s="49">
        <v>3.0856888121142891E-3</v>
      </c>
      <c r="Z31" s="49">
        <v>4.1777060914866583E-3</v>
      </c>
    </row>
    <row r="32" spans="1:26" x14ac:dyDescent="0.25">
      <c r="A32">
        <v>56</v>
      </c>
      <c r="B32">
        <v>5.2047766475011061E-3</v>
      </c>
      <c r="C32">
        <v>3.6077639079298653E-2</v>
      </c>
      <c r="D32" s="23">
        <v>3.6128081676997837E-3</v>
      </c>
      <c r="E32">
        <v>56</v>
      </c>
      <c r="F32">
        <f t="shared" si="0"/>
        <v>3.6128081676997836</v>
      </c>
      <c r="G32">
        <f t="shared" si="1"/>
        <v>22.846487006109342</v>
      </c>
      <c r="H32">
        <f t="shared" si="2"/>
        <v>36.077639079298656</v>
      </c>
      <c r="K32">
        <v>31</v>
      </c>
      <c r="L32">
        <v>8.596604341285192E-4</v>
      </c>
      <c r="V32">
        <v>55</v>
      </c>
      <c r="W32" s="49">
        <v>4.8142212823605217E-3</v>
      </c>
      <c r="X32" s="49">
        <v>3.1078489717648615E-2</v>
      </c>
      <c r="Y32" s="49">
        <v>3.4327807959043132E-3</v>
      </c>
      <c r="Z32" s="49">
        <v>4.6130945583227447E-3</v>
      </c>
    </row>
    <row r="33" spans="1:26" x14ac:dyDescent="0.25">
      <c r="A33">
        <v>57</v>
      </c>
      <c r="B33">
        <v>5.3723110030081912E-3</v>
      </c>
      <c r="C33">
        <v>4.1502288148966386E-2</v>
      </c>
      <c r="D33" s="23">
        <v>3.5499379158839823E-3</v>
      </c>
      <c r="E33">
        <v>57</v>
      </c>
      <c r="F33">
        <f t="shared" si="0"/>
        <v>3.5499379158839823</v>
      </c>
      <c r="G33">
        <f t="shared" si="1"/>
        <v>26.328423910348089</v>
      </c>
      <c r="H33">
        <f t="shared" si="2"/>
        <v>41.502288148966386</v>
      </c>
      <c r="K33">
        <v>32</v>
      </c>
      <c r="L33">
        <v>8.9338661449005641E-4</v>
      </c>
      <c r="V33">
        <v>56</v>
      </c>
      <c r="W33" s="49">
        <v>5.2047766475011061E-3</v>
      </c>
      <c r="X33" s="49">
        <v>3.6077639079298653E-2</v>
      </c>
      <c r="Y33" s="49">
        <v>3.6128081676997837E-3</v>
      </c>
      <c r="Z33" s="49">
        <v>5.1056032027954256E-3</v>
      </c>
    </row>
    <row r="34" spans="1:26" x14ac:dyDescent="0.25">
      <c r="A34">
        <v>58</v>
      </c>
      <c r="B34">
        <v>5.6654347561223249E-3</v>
      </c>
      <c r="C34">
        <v>3.8567730802415878E-2</v>
      </c>
      <c r="D34" s="23">
        <v>4.0402318445277871E-3</v>
      </c>
      <c r="E34">
        <v>58</v>
      </c>
      <c r="F34">
        <f t="shared" si="0"/>
        <v>4.0402318445277867</v>
      </c>
      <c r="G34">
        <f t="shared" si="1"/>
        <v>24.510326841856028</v>
      </c>
      <c r="H34">
        <f t="shared" si="2"/>
        <v>38.56773080241588</v>
      </c>
      <c r="K34">
        <v>33</v>
      </c>
      <c r="L34">
        <v>9.3692294010053493E-4</v>
      </c>
      <c r="V34">
        <v>57</v>
      </c>
      <c r="W34" s="49">
        <v>5.3723110030081912E-3</v>
      </c>
      <c r="X34" s="49">
        <v>4.1502288148966386E-2</v>
      </c>
      <c r="Y34" s="49">
        <v>3.5499379158839823E-3</v>
      </c>
      <c r="Z34" s="49">
        <v>5.619987973824651E-3</v>
      </c>
    </row>
    <row r="35" spans="1:26" x14ac:dyDescent="0.25">
      <c r="A35">
        <v>59</v>
      </c>
      <c r="B35">
        <v>6.2470866532779775E-3</v>
      </c>
      <c r="C35">
        <v>5.0366385307485391E-2</v>
      </c>
      <c r="D35" s="23">
        <v>4.0728449576259568E-3</v>
      </c>
      <c r="E35">
        <v>59</v>
      </c>
      <c r="F35">
        <f t="shared" si="0"/>
        <v>4.0728449576259571</v>
      </c>
      <c r="G35">
        <f t="shared" si="1"/>
        <v>32.065549748105475</v>
      </c>
      <c r="H35">
        <f t="shared" si="2"/>
        <v>50.366385307485388</v>
      </c>
      <c r="K35">
        <v>34</v>
      </c>
      <c r="L35">
        <v>1.085367763859567E-3</v>
      </c>
      <c r="V35">
        <v>58</v>
      </c>
      <c r="W35" s="49">
        <v>5.6654347561223249E-3</v>
      </c>
      <c r="X35" s="49">
        <v>3.8567730802415878E-2</v>
      </c>
      <c r="Y35" s="49">
        <v>4.0402318445277871E-3</v>
      </c>
      <c r="Z35" s="49">
        <v>6.1702892129606099E-3</v>
      </c>
    </row>
    <row r="36" spans="1:26" x14ac:dyDescent="0.25">
      <c r="A36">
        <v>60</v>
      </c>
      <c r="B36">
        <v>6.5676689446419311E-3</v>
      </c>
      <c r="C36">
        <v>5.4027013506753374E-2</v>
      </c>
      <c r="D36" s="23">
        <v>4.2433507771309853E-3</v>
      </c>
      <c r="E36">
        <v>60</v>
      </c>
      <c r="F36">
        <f t="shared" si="0"/>
        <v>4.2433507771309857</v>
      </c>
      <c r="G36">
        <f t="shared" si="1"/>
        <v>34.45739620370653</v>
      </c>
      <c r="H36">
        <f t="shared" si="2"/>
        <v>54.027013506753377</v>
      </c>
      <c r="K36">
        <v>35</v>
      </c>
      <c r="L36">
        <v>1.025863610677454E-3</v>
      </c>
      <c r="V36">
        <v>59</v>
      </c>
      <c r="W36" s="49">
        <v>6.2470866532779775E-3</v>
      </c>
      <c r="X36" s="49">
        <v>5.0366385307485391E-2</v>
      </c>
      <c r="Y36" s="49">
        <v>4.0728449576259568E-3</v>
      </c>
      <c r="Z36" s="49">
        <v>6.7757222424396444E-3</v>
      </c>
    </row>
    <row r="37" spans="1:26" x14ac:dyDescent="0.25">
      <c r="A37">
        <v>61</v>
      </c>
      <c r="B37">
        <v>7.6560041950707921E-3</v>
      </c>
      <c r="C37">
        <v>6.5503124326653742E-2</v>
      </c>
      <c r="D37" s="23">
        <v>4.8441239467303474E-3</v>
      </c>
      <c r="E37">
        <v>61</v>
      </c>
      <c r="F37">
        <f t="shared" si="0"/>
        <v>4.8441239467303472</v>
      </c>
      <c r="G37">
        <f t="shared" si="1"/>
        <v>41.851188714755466</v>
      </c>
      <c r="H37">
        <f t="shared" si="2"/>
        <v>65.503124326653747</v>
      </c>
      <c r="K37">
        <v>36</v>
      </c>
      <c r="L37">
        <v>9.454298633517742E-4</v>
      </c>
      <c r="V37">
        <v>60</v>
      </c>
      <c r="W37" s="49">
        <v>6.5676689446419311E-3</v>
      </c>
      <c r="X37" s="49">
        <v>5.4027013506753374E-2</v>
      </c>
      <c r="Y37" s="49">
        <v>4.2433507771309853E-3</v>
      </c>
      <c r="Z37" s="49">
        <v>7.5010029440914869E-3</v>
      </c>
    </row>
    <row r="38" spans="1:26" x14ac:dyDescent="0.25">
      <c r="A38">
        <v>62</v>
      </c>
      <c r="B38">
        <v>7.6145793813221048E-3</v>
      </c>
      <c r="C38">
        <v>6.3834726090993499E-2</v>
      </c>
      <c r="D38" s="23">
        <v>4.9012743313261451E-3</v>
      </c>
      <c r="E38">
        <v>62</v>
      </c>
      <c r="F38">
        <f t="shared" si="0"/>
        <v>4.9012743313261451</v>
      </c>
      <c r="G38">
        <f t="shared" si="1"/>
        <v>40.858062606155414</v>
      </c>
      <c r="H38">
        <f t="shared" si="2"/>
        <v>63.834726090993499</v>
      </c>
      <c r="K38">
        <v>37</v>
      </c>
      <c r="L38">
        <v>1.0635976249055989E-3</v>
      </c>
      <c r="V38">
        <v>61</v>
      </c>
      <c r="W38" s="49">
        <v>7.6560041950707921E-3</v>
      </c>
      <c r="X38" s="49">
        <v>6.5503124326653742E-2</v>
      </c>
      <c r="Y38" s="49">
        <v>4.8441239467303474E-3</v>
      </c>
      <c r="Z38" s="49">
        <v>8.2742651761118172E-3</v>
      </c>
    </row>
    <row r="39" spans="1:26" x14ac:dyDescent="0.25">
      <c r="A39">
        <v>63</v>
      </c>
      <c r="B39">
        <v>8.2335072913930721E-3</v>
      </c>
      <c r="C39">
        <v>6.8198484478122712E-2</v>
      </c>
      <c r="D39" s="23">
        <v>5.294808212942332E-3</v>
      </c>
      <c r="E39">
        <v>63</v>
      </c>
      <c r="F39">
        <f t="shared" si="0"/>
        <v>5.2948082129423319</v>
      </c>
      <c r="G39">
        <f t="shared" si="1"/>
        <v>43.729164845186013</v>
      </c>
      <c r="H39">
        <f t="shared" si="2"/>
        <v>68.198484478122708</v>
      </c>
      <c r="K39">
        <v>38</v>
      </c>
      <c r="L39">
        <v>1.2683875740609461E-3</v>
      </c>
      <c r="V39">
        <v>62</v>
      </c>
      <c r="W39" s="49">
        <v>7.6145793813221048E-3</v>
      </c>
      <c r="X39" s="49">
        <v>6.3834726090993499E-2</v>
      </c>
      <c r="Y39" s="49">
        <v>4.9012743313261451E-3</v>
      </c>
      <c r="Z39" s="49">
        <v>9.0435150193138511E-3</v>
      </c>
    </row>
    <row r="40" spans="1:26" x14ac:dyDescent="0.25">
      <c r="A40">
        <v>64</v>
      </c>
      <c r="B40">
        <v>9.03781387219167E-3</v>
      </c>
      <c r="C40">
        <v>7.9724032196243771E-2</v>
      </c>
      <c r="D40" s="23">
        <v>5.4997058296881798E-3</v>
      </c>
      <c r="E40">
        <v>64</v>
      </c>
      <c r="F40">
        <f t="shared" si="0"/>
        <v>5.49970582968818</v>
      </c>
      <c r="G40">
        <f t="shared" si="1"/>
        <v>51.21086444832207</v>
      </c>
      <c r="H40">
        <f t="shared" si="2"/>
        <v>79.724032196243769</v>
      </c>
      <c r="K40">
        <v>39</v>
      </c>
      <c r="L40">
        <v>1.399539964038582E-3</v>
      </c>
      <c r="V40">
        <v>63</v>
      </c>
      <c r="W40" s="49">
        <v>8.2335072913930721E-3</v>
      </c>
      <c r="X40" s="49">
        <v>6.8198484478122712E-2</v>
      </c>
      <c r="Y40" s="49">
        <v>5.294808212942332E-3</v>
      </c>
      <c r="Z40" s="49">
        <v>9.8905893872935201E-3</v>
      </c>
    </row>
    <row r="41" spans="1:26" x14ac:dyDescent="0.25">
      <c r="A41">
        <v>65</v>
      </c>
      <c r="B41">
        <v>9.8721171144840851E-3</v>
      </c>
      <c r="C41">
        <v>8.6962329682073208E-2</v>
      </c>
      <c r="D41" s="23">
        <v>5.932429019067059E-3</v>
      </c>
      <c r="E41">
        <v>65</v>
      </c>
      <c r="F41">
        <f t="shared" si="0"/>
        <v>5.932429019067059</v>
      </c>
      <c r="G41">
        <f t="shared" si="1"/>
        <v>55.960438949613682</v>
      </c>
      <c r="H41">
        <f t="shared" si="2"/>
        <v>86.962329682073204</v>
      </c>
      <c r="K41">
        <v>40</v>
      </c>
      <c r="L41">
        <v>1.2559536764637481E-3</v>
      </c>
      <c r="V41">
        <v>64</v>
      </c>
      <c r="W41" s="49">
        <v>9.03781387219167E-3</v>
      </c>
      <c r="X41" s="49">
        <v>7.9724032196243771E-2</v>
      </c>
      <c r="Y41" s="49">
        <v>5.4997058296881798E-3</v>
      </c>
      <c r="Z41" s="49">
        <v>1.0791810686149936E-2</v>
      </c>
    </row>
    <row r="42" spans="1:26" x14ac:dyDescent="0.25">
      <c r="A42">
        <v>66</v>
      </c>
      <c r="B42">
        <v>1.032600124662997E-2</v>
      </c>
      <c r="C42">
        <v>8.9545313949891736E-2</v>
      </c>
      <c r="D42" s="23">
        <v>6.2829043435706786E-3</v>
      </c>
      <c r="E42">
        <v>66</v>
      </c>
      <c r="F42">
        <f t="shared" si="0"/>
        <v>6.2829043435706788</v>
      </c>
      <c r="G42">
        <f t="shared" si="1"/>
        <v>57.725886475060861</v>
      </c>
      <c r="H42">
        <f t="shared" si="2"/>
        <v>89.545313949891735</v>
      </c>
      <c r="K42">
        <v>41</v>
      </c>
      <c r="L42">
        <v>1.914495551651262E-3</v>
      </c>
      <c r="V42">
        <v>65</v>
      </c>
      <c r="W42" s="49">
        <v>9.8721171144840851E-3</v>
      </c>
      <c r="X42" s="49">
        <v>8.6962329682073208E-2</v>
      </c>
      <c r="Y42" s="49">
        <v>5.932429019067059E-3</v>
      </c>
      <c r="Z42" s="49">
        <v>1.179480792249047E-2</v>
      </c>
    </row>
    <row r="43" spans="1:26" x14ac:dyDescent="0.25">
      <c r="A43">
        <v>67</v>
      </c>
      <c r="B43">
        <v>1.1196259711041587E-2</v>
      </c>
      <c r="C43">
        <v>9.2589269693163473E-2</v>
      </c>
      <c r="D43" s="23">
        <v>7.0045742272328232E-3</v>
      </c>
      <c r="E43">
        <v>67</v>
      </c>
      <c r="F43">
        <f t="shared" si="0"/>
        <v>7.0045742272328235</v>
      </c>
      <c r="G43">
        <f t="shared" si="1"/>
        <v>59.795281322664742</v>
      </c>
      <c r="H43">
        <f t="shared" si="2"/>
        <v>92.589269693163473</v>
      </c>
      <c r="K43">
        <v>42</v>
      </c>
      <c r="L43">
        <v>2.1574475223291398E-3</v>
      </c>
      <c r="V43">
        <v>66</v>
      </c>
      <c r="W43" s="49">
        <v>1.032600124662997E-2</v>
      </c>
      <c r="X43" s="49">
        <v>8.9545313949891736E-2</v>
      </c>
      <c r="Y43" s="49">
        <v>6.2829043435706786E-3</v>
      </c>
      <c r="Z43" s="49">
        <v>1.295246090444727E-2</v>
      </c>
    </row>
    <row r="44" spans="1:26" x14ac:dyDescent="0.25">
      <c r="A44">
        <v>68</v>
      </c>
      <c r="B44">
        <v>1.1945322017799253E-2</v>
      </c>
      <c r="C44">
        <v>0.10569948186528498</v>
      </c>
      <c r="D44" s="23">
        <v>7.0300870339986745E-3</v>
      </c>
      <c r="E44">
        <v>68</v>
      </c>
      <c r="F44">
        <f t="shared" si="0"/>
        <v>7.0300870339986741</v>
      </c>
      <c r="G44">
        <f t="shared" si="1"/>
        <v>68.38460277789126</v>
      </c>
      <c r="H44">
        <f t="shared" si="2"/>
        <v>105.69948186528498</v>
      </c>
      <c r="K44">
        <v>43</v>
      </c>
      <c r="L44">
        <v>2.3217499394580072E-3</v>
      </c>
      <c r="V44">
        <v>67</v>
      </c>
      <c r="W44" s="49">
        <v>1.1196259711041587E-2</v>
      </c>
      <c r="X44" s="49">
        <v>9.2589269693163473E-2</v>
      </c>
      <c r="Y44" s="49">
        <v>7.0045742272328232E-3</v>
      </c>
      <c r="Z44" s="49">
        <v>1.4188622256416773E-2</v>
      </c>
    </row>
    <row r="45" spans="1:26" x14ac:dyDescent="0.25">
      <c r="A45">
        <v>69</v>
      </c>
      <c r="B45">
        <v>1.2356445372474359E-2</v>
      </c>
      <c r="C45">
        <v>0.11026522593320236</v>
      </c>
      <c r="D45" s="23">
        <v>7.2016859961470331E-3</v>
      </c>
      <c r="E45">
        <v>69</v>
      </c>
      <c r="F45">
        <f t="shared" si="0"/>
        <v>7.2016859961470328</v>
      </c>
      <c r="G45">
        <f t="shared" si="1"/>
        <v>71.466739070237182</v>
      </c>
      <c r="H45">
        <f t="shared" si="2"/>
        <v>110.26522593320236</v>
      </c>
      <c r="K45">
        <v>44</v>
      </c>
      <c r="L45">
        <v>3.4933405622130432E-3</v>
      </c>
      <c r="V45">
        <v>68</v>
      </c>
      <c r="W45" s="49">
        <v>1.1945322017799253E-2</v>
      </c>
      <c r="X45" s="49">
        <v>0.10569948186528498</v>
      </c>
      <c r="Y45" s="49">
        <v>7.0300870339986745E-3</v>
      </c>
      <c r="Z45" s="49">
        <v>1.5503496109021601E-2</v>
      </c>
    </row>
    <row r="46" spans="1:26" x14ac:dyDescent="0.25">
      <c r="A46">
        <v>70</v>
      </c>
      <c r="B46">
        <v>1.3805131843443301E-2</v>
      </c>
      <c r="C46">
        <v>0.12066940692894891</v>
      </c>
      <c r="D46" s="23">
        <v>8.1400778210116726E-3</v>
      </c>
      <c r="E46">
        <v>70</v>
      </c>
      <c r="F46">
        <f t="shared" si="0"/>
        <v>8.1400778210116727</v>
      </c>
      <c r="G46">
        <f t="shared" si="1"/>
        <v>78.350758970393244</v>
      </c>
      <c r="H46">
        <f t="shared" si="2"/>
        <v>120.66940692894892</v>
      </c>
      <c r="K46">
        <v>45</v>
      </c>
      <c r="L46">
        <v>3.305336447806618E-3</v>
      </c>
      <c r="V46">
        <v>69</v>
      </c>
      <c r="W46" s="49">
        <v>1.2356445372474359E-2</v>
      </c>
      <c r="X46" s="49">
        <v>0.11026522593320236</v>
      </c>
      <c r="Y46" s="49">
        <v>7.2016859961470331E-3</v>
      </c>
      <c r="Z46" s="49">
        <v>1.6983421589326558E-2</v>
      </c>
    </row>
    <row r="47" spans="1:26" x14ac:dyDescent="0.25">
      <c r="A47">
        <v>71</v>
      </c>
      <c r="B47">
        <v>1.4695578750696154E-2</v>
      </c>
      <c r="C47">
        <v>0.12587657784011219</v>
      </c>
      <c r="D47" s="23">
        <v>8.6913711158660128E-3</v>
      </c>
      <c r="E47">
        <v>71</v>
      </c>
      <c r="F47">
        <f t="shared" si="0"/>
        <v>8.6913711158660121</v>
      </c>
      <c r="G47">
        <f t="shared" si="1"/>
        <v>81.878957328310349</v>
      </c>
      <c r="H47">
        <f t="shared" si="2"/>
        <v>125.87657784011219</v>
      </c>
      <c r="K47">
        <v>46</v>
      </c>
      <c r="L47">
        <v>4.7996248016219933E-3</v>
      </c>
      <c r="V47">
        <v>70</v>
      </c>
      <c r="W47" s="49">
        <v>1.3805131843443301E-2</v>
      </c>
      <c r="X47" s="49">
        <v>0.12066940692894891</v>
      </c>
      <c r="Y47" s="49">
        <v>8.1400778210116726E-3</v>
      </c>
      <c r="Z47" s="49">
        <v>1.8651765124269377E-2</v>
      </c>
    </row>
    <row r="48" spans="1:26" x14ac:dyDescent="0.25">
      <c r="A48">
        <v>72</v>
      </c>
      <c r="B48">
        <v>1.576695774896357E-2</v>
      </c>
      <c r="C48">
        <v>0.14405711885762285</v>
      </c>
      <c r="D48" s="23">
        <v>8.6578071543277398E-3</v>
      </c>
      <c r="E48">
        <v>72</v>
      </c>
      <c r="F48">
        <f t="shared" si="0"/>
        <v>8.65780715432774</v>
      </c>
      <c r="G48">
        <f t="shared" si="1"/>
        <v>93.873748596492675</v>
      </c>
      <c r="H48">
        <f t="shared" si="2"/>
        <v>144.05711885762284</v>
      </c>
      <c r="K48">
        <v>47</v>
      </c>
      <c r="L48">
        <v>4.2557722752384012E-3</v>
      </c>
      <c r="V48">
        <v>71</v>
      </c>
      <c r="W48" s="49">
        <v>1.4695578750696154E-2</v>
      </c>
      <c r="X48" s="49">
        <v>0.12587657784011219</v>
      </c>
      <c r="Y48" s="49">
        <v>8.6913711158660128E-3</v>
      </c>
      <c r="Z48" s="49">
        <v>2.0562487060736975E-2</v>
      </c>
    </row>
    <row r="49" spans="1:26" x14ac:dyDescent="0.25">
      <c r="A49">
        <v>73</v>
      </c>
      <c r="B49">
        <v>1.7517241379310346E-2</v>
      </c>
      <c r="C49">
        <v>0.15265600825167613</v>
      </c>
      <c r="D49" s="23">
        <v>9.8802133426597882E-3</v>
      </c>
      <c r="E49">
        <v>73</v>
      </c>
      <c r="F49">
        <f t="shared" si="0"/>
        <v>9.880213342659788</v>
      </c>
      <c r="G49">
        <f t="shared" si="1"/>
        <v>99.656610540114173</v>
      </c>
      <c r="H49">
        <f t="shared" si="2"/>
        <v>152.65600825167613</v>
      </c>
      <c r="K49">
        <v>48</v>
      </c>
      <c r="L49">
        <v>6.9137114549032881E-3</v>
      </c>
      <c r="V49">
        <v>72</v>
      </c>
      <c r="W49" s="49">
        <v>1.576695774896357E-2</v>
      </c>
      <c r="X49" s="49">
        <v>0.14405711885762285</v>
      </c>
      <c r="Y49" s="49">
        <v>8.6578071543277398E-3</v>
      </c>
      <c r="Z49" s="49">
        <v>2.2765758884625162E-2</v>
      </c>
    </row>
    <row r="50" spans="1:26" x14ac:dyDescent="0.25">
      <c r="A50">
        <v>74</v>
      </c>
      <c r="B50">
        <v>1.9070446019174656E-2</v>
      </c>
      <c r="C50">
        <v>0.16422660725652452</v>
      </c>
      <c r="D50" s="23">
        <v>1.069184700738509E-2</v>
      </c>
      <c r="E50">
        <v>74</v>
      </c>
      <c r="F50">
        <f t="shared" si="0"/>
        <v>10.691847007385089</v>
      </c>
      <c r="G50">
        <f t="shared" si="1"/>
        <v>107.4036945992339</v>
      </c>
      <c r="H50">
        <f t="shared" si="2"/>
        <v>164.22660725652452</v>
      </c>
      <c r="K50">
        <v>49</v>
      </c>
      <c r="L50">
        <v>7.8222076116484691E-3</v>
      </c>
      <c r="V50">
        <v>73</v>
      </c>
      <c r="W50" s="49">
        <v>1.7517241379310346E-2</v>
      </c>
      <c r="X50" s="49">
        <v>0.15265600825167613</v>
      </c>
      <c r="Y50" s="49">
        <v>9.8802133426597882E-3</v>
      </c>
      <c r="Z50" s="49">
        <v>2.5307340269123256E-2</v>
      </c>
    </row>
    <row r="51" spans="1:26" x14ac:dyDescent="0.25">
      <c r="A51">
        <v>75</v>
      </c>
      <c r="B51">
        <v>2.0031439479002919E-2</v>
      </c>
      <c r="C51">
        <v>0.17418844022169439</v>
      </c>
      <c r="D51" s="23">
        <v>1.0760879916198457E-2</v>
      </c>
      <c r="E51">
        <v>75</v>
      </c>
      <c r="F51">
        <f t="shared" si="0"/>
        <v>10.760879916198457</v>
      </c>
      <c r="G51">
        <f t="shared" si="1"/>
        <v>114.1245918437416</v>
      </c>
      <c r="H51">
        <f t="shared" si="2"/>
        <v>174.18844022169438</v>
      </c>
      <c r="K51">
        <v>50</v>
      </c>
      <c r="L51">
        <v>1.009532284746264E-2</v>
      </c>
      <c r="V51">
        <v>74</v>
      </c>
      <c r="W51" s="49">
        <v>1.9070446019174656E-2</v>
      </c>
      <c r="X51" s="49">
        <v>0.16422660725652452</v>
      </c>
      <c r="Y51" s="49">
        <v>1.069184700738509E-2</v>
      </c>
      <c r="Z51" s="49">
        <v>2.8334236526048284E-2</v>
      </c>
    </row>
    <row r="52" spans="1:26" x14ac:dyDescent="0.25">
      <c r="A52">
        <v>76</v>
      </c>
      <c r="B52">
        <v>2.1411138229420902E-2</v>
      </c>
      <c r="C52">
        <v>0.18696069031639501</v>
      </c>
      <c r="D52" s="23">
        <v>1.1245216367382986E-2</v>
      </c>
      <c r="E52">
        <v>76</v>
      </c>
      <c r="F52">
        <f t="shared" si="0"/>
        <v>11.245216367382985</v>
      </c>
      <c r="G52">
        <f t="shared" si="1"/>
        <v>122.71428898369879</v>
      </c>
      <c r="H52">
        <f t="shared" si="2"/>
        <v>186.96069031639502</v>
      </c>
      <c r="K52">
        <v>51</v>
      </c>
      <c r="L52">
        <v>1.174110381807137E-2</v>
      </c>
      <c r="V52">
        <v>75</v>
      </c>
      <c r="W52" s="49">
        <v>2.0031439479002919E-2</v>
      </c>
      <c r="X52" s="49">
        <v>0.17418844022169439</v>
      </c>
      <c r="Y52" s="49">
        <v>1.0760879916198457E-2</v>
      </c>
      <c r="Z52" s="49">
        <v>3.1824836496060993E-2</v>
      </c>
    </row>
    <row r="53" spans="1:26" x14ac:dyDescent="0.25">
      <c r="A53">
        <v>77</v>
      </c>
      <c r="B53">
        <v>2.4434515498464118E-2</v>
      </c>
      <c r="C53">
        <v>0.21462264150943397</v>
      </c>
      <c r="D53" s="23">
        <v>1.2466607301869992E-2</v>
      </c>
      <c r="E53">
        <v>77</v>
      </c>
      <c r="F53">
        <f t="shared" si="0"/>
        <v>12.466607301869992</v>
      </c>
      <c r="G53">
        <f t="shared" si="1"/>
        <v>141.12566887276103</v>
      </c>
      <c r="H53">
        <f t="shared" si="2"/>
        <v>214.62264150943398</v>
      </c>
      <c r="K53">
        <v>52</v>
      </c>
      <c r="L53">
        <v>1.370041020614419E-2</v>
      </c>
      <c r="V53">
        <v>76</v>
      </c>
      <c r="W53" s="49">
        <v>2.1411138229420902E-2</v>
      </c>
      <c r="X53" s="49">
        <v>0.18696069031639501</v>
      </c>
      <c r="Y53" s="49">
        <v>1.1245216367382986E-2</v>
      </c>
      <c r="Z53" s="49">
        <v>3.5833906505717918E-2</v>
      </c>
    </row>
    <row r="54" spans="1:26" x14ac:dyDescent="0.25">
      <c r="A54">
        <v>78</v>
      </c>
      <c r="B54">
        <v>2.6723298823112997E-2</v>
      </c>
      <c r="C54">
        <v>0.24324324324324326</v>
      </c>
      <c r="D54" s="23">
        <v>1.3164080865068171E-2</v>
      </c>
      <c r="E54">
        <v>78</v>
      </c>
      <c r="F54">
        <f t="shared" si="0"/>
        <v>13.164080865068172</v>
      </c>
      <c r="G54">
        <f t="shared" si="1"/>
        <v>160.2350901858664</v>
      </c>
      <c r="H54">
        <f t="shared" si="2"/>
        <v>243.24324324324326</v>
      </c>
      <c r="K54">
        <v>53</v>
      </c>
      <c r="L54">
        <v>1.464408595562062E-2</v>
      </c>
      <c r="V54">
        <v>77</v>
      </c>
      <c r="W54" s="49">
        <v>2.4434515498464118E-2</v>
      </c>
      <c r="X54" s="49">
        <v>0.21462264150943397</v>
      </c>
      <c r="Y54" s="49">
        <v>1.2466607301869992E-2</v>
      </c>
      <c r="Z54" s="49">
        <v>4.0464987995425666E-2</v>
      </c>
    </row>
    <row r="55" spans="1:26" x14ac:dyDescent="0.25">
      <c r="A55">
        <v>79</v>
      </c>
      <c r="B55">
        <v>2.9247115274762939E-2</v>
      </c>
      <c r="C55">
        <v>0.28968253968253971</v>
      </c>
      <c r="D55" s="23">
        <v>1.3334949690871621E-2</v>
      </c>
      <c r="E55">
        <v>79</v>
      </c>
      <c r="F55">
        <f t="shared" si="0"/>
        <v>13.334949690871621</v>
      </c>
      <c r="G55">
        <f t="shared" si="1"/>
        <v>191.17286630964438</v>
      </c>
      <c r="H55">
        <f t="shared" si="2"/>
        <v>289.6825396825397</v>
      </c>
      <c r="K55">
        <v>54</v>
      </c>
      <c r="L55">
        <v>1.8481120115666261E-2</v>
      </c>
      <c r="V55">
        <v>78</v>
      </c>
      <c r="W55" s="49">
        <v>2.6723298823112997E-2</v>
      </c>
      <c r="X55" s="49">
        <v>0.24324324324324326</v>
      </c>
      <c r="Y55" s="49">
        <v>1.3164080865068171E-2</v>
      </c>
      <c r="Z55" s="49">
        <v>4.5643336333418043E-2</v>
      </c>
    </row>
    <row r="56" spans="1:26" x14ac:dyDescent="0.25">
      <c r="A56">
        <v>80</v>
      </c>
      <c r="B56">
        <v>3.0787805614246905E-2</v>
      </c>
      <c r="C56">
        <v>0.30446927374301674</v>
      </c>
      <c r="D56" s="23">
        <v>1.5156349712827057E-2</v>
      </c>
      <c r="E56">
        <v>80</v>
      </c>
      <c r="F56">
        <f t="shared" si="0"/>
        <v>15.156349712827057</v>
      </c>
      <c r="G56">
        <f t="shared" si="1"/>
        <v>201.29603291685211</v>
      </c>
      <c r="H56">
        <f t="shared" si="2"/>
        <v>304.46927374301674</v>
      </c>
      <c r="K56">
        <v>55</v>
      </c>
      <c r="L56">
        <v>1.9645831744149911E-2</v>
      </c>
      <c r="V56">
        <v>79</v>
      </c>
      <c r="W56" s="49">
        <v>2.9247115274762939E-2</v>
      </c>
      <c r="X56" s="49">
        <v>0.28968253968253971</v>
      </c>
      <c r="Y56" s="49">
        <v>1.3334949690871621E-2</v>
      </c>
      <c r="Z56" s="49">
        <v>5.1405899271918687E-2</v>
      </c>
    </row>
    <row r="57" spans="1:26" x14ac:dyDescent="0.25">
      <c r="A57">
        <v>81</v>
      </c>
      <c r="B57">
        <v>2.9891304347826088E-2</v>
      </c>
      <c r="C57">
        <v>0.32931726907630521</v>
      </c>
      <c r="D57" s="23">
        <v>1.3450937155457553E-2</v>
      </c>
      <c r="E57">
        <v>81</v>
      </c>
      <c r="F57">
        <f t="shared" si="0"/>
        <v>13.450937155457552</v>
      </c>
      <c r="G57">
        <f t="shared" si="1"/>
        <v>218.11964766524119</v>
      </c>
      <c r="H57">
        <f t="shared" si="2"/>
        <v>329.31726907630519</v>
      </c>
      <c r="K57">
        <v>56</v>
      </c>
      <c r="L57">
        <v>2.2846487006109341E-2</v>
      </c>
      <c r="V57">
        <v>80</v>
      </c>
      <c r="W57" s="49">
        <v>3.0787805614246905E-2</v>
      </c>
      <c r="X57" s="49">
        <v>0.30446927374301674</v>
      </c>
      <c r="Y57" s="49">
        <v>1.5156349712827057E-2</v>
      </c>
      <c r="Z57" s="49">
        <v>5.7695679228970773E-2</v>
      </c>
    </row>
    <row r="58" spans="1:26" x14ac:dyDescent="0.25">
      <c r="A58">
        <v>82</v>
      </c>
      <c r="B58">
        <v>3.7213456385829118E-2</v>
      </c>
      <c r="C58">
        <v>0.44910179640718562</v>
      </c>
      <c r="D58" s="23">
        <v>1.5664160401002505E-2</v>
      </c>
      <c r="E58">
        <v>82</v>
      </c>
      <c r="F58">
        <f t="shared" si="0"/>
        <v>15.664160401002505</v>
      </c>
      <c r="G58">
        <f t="shared" si="1"/>
        <v>297.99867864560349</v>
      </c>
      <c r="H58">
        <f t="shared" si="2"/>
        <v>449.10179640718559</v>
      </c>
      <c r="K58">
        <v>57</v>
      </c>
      <c r="L58">
        <v>2.6328423910348089E-2</v>
      </c>
    </row>
    <row r="59" spans="1:26" x14ac:dyDescent="0.25">
      <c r="A59">
        <v>83</v>
      </c>
      <c r="B59">
        <v>2.8444444444444446E-2</v>
      </c>
      <c r="C59">
        <v>0.38043478260869568</v>
      </c>
      <c r="D59" s="23">
        <v>1.3438368860055607E-2</v>
      </c>
      <c r="E59">
        <v>83</v>
      </c>
      <c r="F59">
        <f t="shared" si="0"/>
        <v>13.438368860055608</v>
      </c>
      <c r="G59">
        <f t="shared" si="1"/>
        <v>252.89471578634542</v>
      </c>
      <c r="H59">
        <f t="shared" si="2"/>
        <v>380.43478260869568</v>
      </c>
      <c r="K59">
        <v>58</v>
      </c>
      <c r="L59">
        <v>2.4510326841856028E-2</v>
      </c>
    </row>
    <row r="60" spans="1:26" x14ac:dyDescent="0.25">
      <c r="A60">
        <v>84</v>
      </c>
      <c r="B60">
        <v>3.9188243526941918E-2</v>
      </c>
      <c r="C60">
        <v>0.52631578947368418</v>
      </c>
      <c r="D60" s="23">
        <v>1.8950437317784258E-2</v>
      </c>
      <c r="E60">
        <v>84</v>
      </c>
      <c r="F60">
        <f t="shared" si="0"/>
        <v>18.950437317784257</v>
      </c>
      <c r="G60">
        <f t="shared" si="1"/>
        <v>350.50696945785057</v>
      </c>
      <c r="H60">
        <f t="shared" si="2"/>
        <v>526.31578947368416</v>
      </c>
      <c r="K60">
        <v>59</v>
      </c>
      <c r="L60">
        <v>3.2065549748105472E-2</v>
      </c>
    </row>
    <row r="61" spans="1:26" x14ac:dyDescent="0.25">
      <c r="A61">
        <v>85</v>
      </c>
      <c r="B61">
        <v>4.0469973890339427E-2</v>
      </c>
      <c r="C61">
        <v>0.59259259259259256</v>
      </c>
      <c r="D61" s="23">
        <v>2.0297699594046009E-2</v>
      </c>
      <c r="E61">
        <v>85</v>
      </c>
      <c r="F61">
        <f t="shared" si="0"/>
        <v>20.297699594046009</v>
      </c>
      <c r="G61">
        <f t="shared" si="1"/>
        <v>395.36473452911491</v>
      </c>
      <c r="H61">
        <f t="shared" si="2"/>
        <v>592.59259259259261</v>
      </c>
      <c r="K61">
        <v>60</v>
      </c>
      <c r="L61">
        <v>3.4457396203706532E-2</v>
      </c>
    </row>
    <row r="62" spans="1:26" x14ac:dyDescent="0.25">
      <c r="A62">
        <v>86</v>
      </c>
      <c r="B62">
        <v>5.8997050147492625E-2</v>
      </c>
      <c r="C62">
        <v>0.90909090909090906</v>
      </c>
      <c r="D62" s="23">
        <v>3.048780487804878E-2</v>
      </c>
      <c r="E62">
        <v>86</v>
      </c>
      <c r="F62">
        <f t="shared" si="0"/>
        <v>30.487804878048781</v>
      </c>
      <c r="G62">
        <f t="shared" si="1"/>
        <v>607.63279933490242</v>
      </c>
      <c r="H62">
        <f t="shared" si="2"/>
        <v>909.09090909090901</v>
      </c>
      <c r="K62">
        <v>61</v>
      </c>
      <c r="L62">
        <v>4.1851188714755468E-2</v>
      </c>
    </row>
    <row r="63" spans="1:26" x14ac:dyDescent="0.25">
      <c r="A63">
        <v>87</v>
      </c>
      <c r="B63">
        <v>2.0202020202020204E-2</v>
      </c>
      <c r="C63">
        <v>1</v>
      </c>
      <c r="D63" s="23">
        <v>1.020408163265306E-2</v>
      </c>
      <c r="E63">
        <v>87</v>
      </c>
      <c r="F63">
        <f>D63*1000</f>
        <v>10.204081632653061</v>
      </c>
      <c r="G63">
        <f t="shared" si="1"/>
        <v>669.61752355010788</v>
      </c>
      <c r="H63">
        <f t="shared" si="2"/>
        <v>1000</v>
      </c>
      <c r="K63">
        <v>62</v>
      </c>
      <c r="L63">
        <v>4.0858062606155411E-2</v>
      </c>
    </row>
    <row r="64" spans="1:26" x14ac:dyDescent="0.25">
      <c r="D64" s="23"/>
      <c r="E64">
        <v>88</v>
      </c>
      <c r="F64">
        <f>B74*1000</f>
        <v>138.03127342998729</v>
      </c>
      <c r="G64">
        <f t="shared" si="1"/>
        <v>670.84233474884206</v>
      </c>
      <c r="H64">
        <v>1000</v>
      </c>
      <c r="K64">
        <v>63</v>
      </c>
      <c r="L64">
        <v>4.3729164845186012E-2</v>
      </c>
    </row>
    <row r="65" spans="1:12" x14ac:dyDescent="0.25">
      <c r="E65">
        <v>89</v>
      </c>
      <c r="F65">
        <f t="shared" ref="F65:F83" si="3">B75*1000</f>
        <v>152.48948848157562</v>
      </c>
      <c r="G65">
        <f t="shared" si="1"/>
        <v>672.07052530788781</v>
      </c>
      <c r="H65">
        <v>1000</v>
      </c>
      <c r="K65">
        <v>64</v>
      </c>
      <c r="L65">
        <v>5.1210864448322069E-2</v>
      </c>
    </row>
    <row r="66" spans="1:12" x14ac:dyDescent="0.25">
      <c r="E66">
        <v>90</v>
      </c>
      <c r="F66">
        <f t="shared" si="3"/>
        <v>168.47775353087673</v>
      </c>
      <c r="G66">
        <f t="shared" si="1"/>
        <v>673.30210772833721</v>
      </c>
      <c r="H66">
        <v>1000</v>
      </c>
      <c r="K66">
        <v>65</v>
      </c>
      <c r="L66">
        <v>5.5960438949613681E-2</v>
      </c>
    </row>
    <row r="67" spans="1:12" x14ac:dyDescent="0.25">
      <c r="E67">
        <v>91</v>
      </c>
      <c r="F67">
        <f t="shared" si="3"/>
        <v>184.35779780889456</v>
      </c>
      <c r="G67">
        <f t="shared" si="1"/>
        <v>707.69230769230762</v>
      </c>
      <c r="H67">
        <v>1000</v>
      </c>
      <c r="K67">
        <v>66</v>
      </c>
      <c r="L67">
        <v>5.7725886475060863E-2</v>
      </c>
    </row>
    <row r="68" spans="1:12" x14ac:dyDescent="0.25">
      <c r="E68">
        <v>92</v>
      </c>
      <c r="F68">
        <f t="shared" si="3"/>
        <v>201.50767026226174</v>
      </c>
      <c r="G68">
        <f t="shared" si="1"/>
        <v>708.41889117043115</v>
      </c>
      <c r="H68">
        <v>1000</v>
      </c>
      <c r="K68">
        <v>67</v>
      </c>
      <c r="L68">
        <v>5.9795281322664741E-2</v>
      </c>
    </row>
    <row r="69" spans="1:12" x14ac:dyDescent="0.25">
      <c r="E69">
        <v>93</v>
      </c>
      <c r="F69">
        <f t="shared" si="3"/>
        <v>219.47818412782718</v>
      </c>
      <c r="G69">
        <f t="shared" si="1"/>
        <v>709.14696813977389</v>
      </c>
      <c r="H69">
        <v>1000</v>
      </c>
      <c r="K69">
        <v>68</v>
      </c>
      <c r="L69">
        <v>6.8384602777891254E-2</v>
      </c>
    </row>
    <row r="70" spans="1:12" x14ac:dyDescent="0.25">
      <c r="E70">
        <v>94</v>
      </c>
      <c r="F70">
        <f t="shared" si="3"/>
        <v>238.04537449479034</v>
      </c>
      <c r="G70">
        <f t="shared" si="1"/>
        <v>709.87654320987644</v>
      </c>
      <c r="H70">
        <v>1000</v>
      </c>
      <c r="K70">
        <v>69</v>
      </c>
      <c r="L70">
        <v>7.1466739070237179E-2</v>
      </c>
    </row>
    <row r="71" spans="1:12" x14ac:dyDescent="0.25">
      <c r="E71">
        <v>95</v>
      </c>
      <c r="F71">
        <f t="shared" si="3"/>
        <v>257.96651698627704</v>
      </c>
      <c r="G71">
        <f t="shared" si="1"/>
        <v>710.60762100926877</v>
      </c>
      <c r="H71">
        <v>1000</v>
      </c>
      <c r="K71">
        <v>70</v>
      </c>
      <c r="L71">
        <v>7.8350758970393244E-2</v>
      </c>
    </row>
    <row r="72" spans="1:12" x14ac:dyDescent="0.25">
      <c r="E72">
        <v>96</v>
      </c>
      <c r="F72">
        <f t="shared" si="3"/>
        <v>278.45540395654382</v>
      </c>
      <c r="G72">
        <f t="shared" si="1"/>
        <v>711.34020618556701</v>
      </c>
      <c r="H72">
        <v>1000</v>
      </c>
      <c r="K72">
        <v>71</v>
      </c>
      <c r="L72">
        <v>8.1878957328310353E-2</v>
      </c>
    </row>
    <row r="73" spans="1:12" x14ac:dyDescent="0.25">
      <c r="E73">
        <v>97</v>
      </c>
      <c r="F73">
        <f t="shared" si="3"/>
        <v>300.15508886632779</v>
      </c>
      <c r="G73">
        <f t="shared" si="1"/>
        <v>712.07430340557266</v>
      </c>
      <c r="H73">
        <v>1000</v>
      </c>
      <c r="K73">
        <v>72</v>
      </c>
      <c r="L73">
        <v>9.3873748596492668E-2</v>
      </c>
    </row>
    <row r="74" spans="1:12" x14ac:dyDescent="0.25">
      <c r="A74" s="50">
        <v>88</v>
      </c>
      <c r="B74" s="51">
        <v>0.13803127342998731</v>
      </c>
      <c r="E74">
        <v>98</v>
      </c>
      <c r="F74">
        <f t="shared" si="3"/>
        <v>323.12675535603557</v>
      </c>
      <c r="G74">
        <f t="shared" si="1"/>
        <v>712.80991735537191</v>
      </c>
      <c r="H74">
        <v>1000</v>
      </c>
      <c r="K74">
        <v>73</v>
      </c>
      <c r="L74">
        <v>9.9656610540114168E-2</v>
      </c>
    </row>
    <row r="75" spans="1:12" x14ac:dyDescent="0.25">
      <c r="A75" s="50">
        <v>89</v>
      </c>
      <c r="B75" s="51">
        <v>0.15248948848157562</v>
      </c>
      <c r="E75">
        <v>99</v>
      </c>
      <c r="F75">
        <f t="shared" si="3"/>
        <v>346.52291522744605</v>
      </c>
      <c r="G75">
        <f t="shared" si="1"/>
        <v>713.54705274043431</v>
      </c>
      <c r="H75">
        <v>1000</v>
      </c>
      <c r="K75">
        <v>74</v>
      </c>
      <c r="L75">
        <v>0.10740369459923391</v>
      </c>
    </row>
    <row r="76" spans="1:12" x14ac:dyDescent="0.25">
      <c r="A76" s="50">
        <v>90</v>
      </c>
      <c r="B76" s="51">
        <v>0.16847775353087674</v>
      </c>
      <c r="E76">
        <v>100</v>
      </c>
      <c r="F76">
        <f t="shared" si="3"/>
        <v>370.97341737992372</v>
      </c>
      <c r="G76">
        <f t="shared" ref="G76:G85" si="4">L101*1000</f>
        <v>714.28571428571433</v>
      </c>
      <c r="H76">
        <v>1000</v>
      </c>
      <c r="K76">
        <v>75</v>
      </c>
      <c r="L76">
        <v>0.1141245918437416</v>
      </c>
    </row>
    <row r="77" spans="1:12" x14ac:dyDescent="0.25">
      <c r="A77" s="50">
        <v>91</v>
      </c>
      <c r="B77" s="51">
        <v>0.18435779780889455</v>
      </c>
      <c r="E77">
        <v>101</v>
      </c>
      <c r="F77">
        <f t="shared" si="3"/>
        <v>395.58799944950448</v>
      </c>
      <c r="G77">
        <f t="shared" si="4"/>
        <v>1000</v>
      </c>
      <c r="H77">
        <v>1000</v>
      </c>
      <c r="K77">
        <v>76</v>
      </c>
      <c r="L77">
        <v>0.12271428898369879</v>
      </c>
    </row>
    <row r="78" spans="1:12" x14ac:dyDescent="0.25">
      <c r="A78" s="50">
        <v>92</v>
      </c>
      <c r="B78" s="51">
        <v>0.20150767026226174</v>
      </c>
      <c r="E78">
        <v>102</v>
      </c>
      <c r="F78">
        <f t="shared" si="3"/>
        <v>419.80049707080053</v>
      </c>
      <c r="G78">
        <f t="shared" si="4"/>
        <v>1000</v>
      </c>
      <c r="H78">
        <v>1000</v>
      </c>
      <c r="K78">
        <v>77</v>
      </c>
      <c r="L78">
        <v>0.14112566887276101</v>
      </c>
    </row>
    <row r="79" spans="1:12" x14ac:dyDescent="0.25">
      <c r="A79" s="50">
        <v>93</v>
      </c>
      <c r="B79" s="51">
        <v>0.21947818412782719</v>
      </c>
      <c r="E79">
        <v>103</v>
      </c>
      <c r="F79">
        <f t="shared" si="3"/>
        <v>444.5912184072173</v>
      </c>
      <c r="G79">
        <f t="shared" si="4"/>
        <v>1000</v>
      </c>
      <c r="H79">
        <v>1000</v>
      </c>
      <c r="K79">
        <v>78</v>
      </c>
      <c r="L79">
        <v>0.1602350901858664</v>
      </c>
    </row>
    <row r="80" spans="1:12" x14ac:dyDescent="0.25">
      <c r="A80" s="50">
        <v>94</v>
      </c>
      <c r="B80" s="51">
        <v>0.23804537449479032</v>
      </c>
      <c r="E80">
        <v>104</v>
      </c>
      <c r="F80">
        <f t="shared" si="3"/>
        <v>469.81582329306224</v>
      </c>
      <c r="G80">
        <f t="shared" si="4"/>
        <v>1000</v>
      </c>
      <c r="H80">
        <v>1000</v>
      </c>
      <c r="K80">
        <v>79</v>
      </c>
      <c r="L80">
        <v>0.19117286630964439</v>
      </c>
    </row>
    <row r="81" spans="1:12" x14ac:dyDescent="0.25">
      <c r="A81" s="50">
        <v>95</v>
      </c>
      <c r="B81" s="51">
        <v>0.25796651698627704</v>
      </c>
      <c r="E81">
        <v>105</v>
      </c>
      <c r="F81">
        <f t="shared" si="3"/>
        <v>495.31220556264299</v>
      </c>
      <c r="G81">
        <f t="shared" si="4"/>
        <v>1000</v>
      </c>
      <c r="H81">
        <v>1000</v>
      </c>
      <c r="K81">
        <v>80</v>
      </c>
      <c r="L81">
        <v>0.20129603291685211</v>
      </c>
    </row>
    <row r="82" spans="1:12" x14ac:dyDescent="0.25">
      <c r="A82" s="50">
        <v>96</v>
      </c>
      <c r="B82" s="51">
        <v>0.27845540395654383</v>
      </c>
      <c r="E82">
        <v>106</v>
      </c>
      <c r="F82">
        <f>B92*1000</f>
        <v>520.9182590502669</v>
      </c>
      <c r="G82">
        <f t="shared" si="4"/>
        <v>1000</v>
      </c>
      <c r="H82">
        <v>1000</v>
      </c>
      <c r="K82">
        <v>81</v>
      </c>
      <c r="L82">
        <v>0.2181196476652412</v>
      </c>
    </row>
    <row r="83" spans="1:12" x14ac:dyDescent="0.25">
      <c r="A83" s="50">
        <v>97</v>
      </c>
      <c r="B83" s="51">
        <v>0.3001550888663278</v>
      </c>
      <c r="E83">
        <v>107</v>
      </c>
      <c r="F83">
        <f t="shared" si="3"/>
        <v>546.65980912289717</v>
      </c>
      <c r="G83">
        <f t="shared" si="4"/>
        <v>1000</v>
      </c>
      <c r="H83">
        <v>1000</v>
      </c>
      <c r="K83">
        <v>82</v>
      </c>
      <c r="L83">
        <v>0.29799867864560348</v>
      </c>
    </row>
    <row r="84" spans="1:12" x14ac:dyDescent="0.25">
      <c r="A84" s="50">
        <v>98</v>
      </c>
      <c r="B84" s="51">
        <v>0.32312675535603558</v>
      </c>
      <c r="E84">
        <v>108</v>
      </c>
      <c r="F84">
        <f>B94*1000</f>
        <v>572.58531688320204</v>
      </c>
      <c r="G84">
        <f t="shared" si="4"/>
        <v>1000</v>
      </c>
      <c r="H84">
        <v>1000</v>
      </c>
      <c r="K84">
        <v>83</v>
      </c>
      <c r="L84">
        <v>0.25289471578634543</v>
      </c>
    </row>
    <row r="85" spans="1:12" x14ac:dyDescent="0.25">
      <c r="A85" s="50">
        <v>99</v>
      </c>
      <c r="B85" s="51">
        <v>0.34652291522744605</v>
      </c>
      <c r="E85">
        <v>109</v>
      </c>
      <c r="F85">
        <v>1000</v>
      </c>
      <c r="G85">
        <f t="shared" si="4"/>
        <v>1000</v>
      </c>
      <c r="H85">
        <v>1000</v>
      </c>
      <c r="K85">
        <v>84</v>
      </c>
      <c r="L85">
        <v>0.35050696945785059</v>
      </c>
    </row>
    <row r="86" spans="1:12" x14ac:dyDescent="0.25">
      <c r="A86" s="50">
        <v>100</v>
      </c>
      <c r="B86" s="51">
        <v>0.37097341737992373</v>
      </c>
      <c r="K86">
        <v>85</v>
      </c>
      <c r="L86">
        <v>0.39536473452911491</v>
      </c>
    </row>
    <row r="87" spans="1:12" x14ac:dyDescent="0.25">
      <c r="A87" s="50">
        <v>101</v>
      </c>
      <c r="B87" s="51">
        <v>0.39558799944950446</v>
      </c>
      <c r="K87">
        <v>86</v>
      </c>
      <c r="L87">
        <v>0.60763279933490244</v>
      </c>
    </row>
    <row r="88" spans="1:12" x14ac:dyDescent="0.25">
      <c r="A88" s="50">
        <v>102</v>
      </c>
      <c r="B88" s="51">
        <v>0.41980049707080053</v>
      </c>
      <c r="K88">
        <v>87</v>
      </c>
      <c r="L88">
        <v>0.66961752355010784</v>
      </c>
    </row>
    <row r="89" spans="1:12" x14ac:dyDescent="0.25">
      <c r="A89" s="50">
        <v>103</v>
      </c>
      <c r="B89" s="51">
        <v>0.44459121840721733</v>
      </c>
      <c r="K89">
        <v>88</v>
      </c>
      <c r="L89">
        <v>0.67084233474884203</v>
      </c>
    </row>
    <row r="90" spans="1:12" x14ac:dyDescent="0.25">
      <c r="A90" s="50">
        <v>104</v>
      </c>
      <c r="B90" s="51">
        <v>0.46981582329306226</v>
      </c>
      <c r="K90">
        <v>89</v>
      </c>
      <c r="L90">
        <v>0.6720705253078878</v>
      </c>
    </row>
    <row r="91" spans="1:12" x14ac:dyDescent="0.25">
      <c r="A91" s="50">
        <v>105</v>
      </c>
      <c r="B91" s="51">
        <v>0.49531220556264299</v>
      </c>
      <c r="K91">
        <v>90</v>
      </c>
      <c r="L91">
        <v>0.67330210772833721</v>
      </c>
    </row>
    <row r="92" spans="1:12" x14ac:dyDescent="0.25">
      <c r="A92" s="50">
        <v>106</v>
      </c>
      <c r="B92" s="51">
        <v>0.5209182590502669</v>
      </c>
      <c r="K92">
        <v>91</v>
      </c>
      <c r="L92">
        <v>0.70769230769230762</v>
      </c>
    </row>
    <row r="93" spans="1:12" x14ac:dyDescent="0.25">
      <c r="A93" s="50">
        <v>107</v>
      </c>
      <c r="B93" s="51">
        <v>0.54665980912289713</v>
      </c>
      <c r="K93">
        <v>92</v>
      </c>
      <c r="L93">
        <v>0.70841889117043111</v>
      </c>
    </row>
    <row r="94" spans="1:12" x14ac:dyDescent="0.25">
      <c r="A94" s="50">
        <v>108</v>
      </c>
      <c r="B94" s="51">
        <v>0.57258531688320202</v>
      </c>
      <c r="K94">
        <v>93</v>
      </c>
      <c r="L94">
        <v>0.70914696813977385</v>
      </c>
    </row>
    <row r="95" spans="1:12" x14ac:dyDescent="0.25">
      <c r="A95" s="50">
        <v>109</v>
      </c>
      <c r="B95" s="51">
        <v>0.59854572710932663</v>
      </c>
      <c r="K95">
        <v>94</v>
      </c>
      <c r="L95">
        <v>0.70987654320987648</v>
      </c>
    </row>
    <row r="96" spans="1:12" x14ac:dyDescent="0.25">
      <c r="A96" s="50">
        <v>110</v>
      </c>
      <c r="B96" s="51">
        <v>0.62439216023913602</v>
      </c>
      <c r="K96">
        <v>95</v>
      </c>
      <c r="L96">
        <v>0.71060762100926878</v>
      </c>
    </row>
    <row r="97" spans="1:12" x14ac:dyDescent="0.25">
      <c r="A97" s="50">
        <v>111</v>
      </c>
      <c r="B97" s="51">
        <v>0.65439911939105466</v>
      </c>
      <c r="K97">
        <v>96</v>
      </c>
      <c r="L97">
        <v>0.71134020618556704</v>
      </c>
    </row>
    <row r="98" spans="1:12" x14ac:dyDescent="0.25">
      <c r="A98" s="50">
        <v>112</v>
      </c>
      <c r="B98" s="51">
        <v>0.68424289066266841</v>
      </c>
      <c r="K98">
        <v>97</v>
      </c>
      <c r="L98">
        <v>0.71207430340557265</v>
      </c>
    </row>
    <row r="99" spans="1:12" x14ac:dyDescent="0.25">
      <c r="A99" s="50">
        <v>113</v>
      </c>
      <c r="B99" s="51">
        <v>0.71388658551268114</v>
      </c>
      <c r="K99">
        <v>98</v>
      </c>
      <c r="L99">
        <v>0.71280991735537191</v>
      </c>
    </row>
    <row r="100" spans="1:12" x14ac:dyDescent="0.25">
      <c r="A100" s="50">
        <v>114</v>
      </c>
      <c r="B100" s="51">
        <v>0.74329384237895813</v>
      </c>
      <c r="K100">
        <v>99</v>
      </c>
      <c r="L100">
        <v>0.71354705274043428</v>
      </c>
    </row>
    <row r="101" spans="1:12" x14ac:dyDescent="0.25">
      <c r="A101" s="50">
        <v>115</v>
      </c>
      <c r="B101" s="51">
        <v>0.77242812403964423</v>
      </c>
      <c r="K101">
        <v>100</v>
      </c>
      <c r="L101">
        <v>0.7142857142857143</v>
      </c>
    </row>
    <row r="102" spans="1:12" x14ac:dyDescent="0.25">
      <c r="A102" s="50">
        <v>116</v>
      </c>
      <c r="B102" s="51">
        <v>0.80141379757682352</v>
      </c>
      <c r="K102">
        <v>101</v>
      </c>
      <c r="L102">
        <v>1</v>
      </c>
    </row>
    <row r="103" spans="1:12" x14ac:dyDescent="0.25">
      <c r="A103" s="50">
        <v>117</v>
      </c>
      <c r="B103" s="51">
        <v>0.83039947111400259</v>
      </c>
      <c r="K103">
        <v>102</v>
      </c>
      <c r="L103">
        <v>1</v>
      </c>
    </row>
    <row r="104" spans="1:12" x14ac:dyDescent="0.25">
      <c r="A104" s="50">
        <v>118</v>
      </c>
      <c r="B104" s="51">
        <v>0.85938514465118176</v>
      </c>
      <c r="K104">
        <v>103</v>
      </c>
      <c r="L104">
        <v>1</v>
      </c>
    </row>
    <row r="105" spans="1:12" x14ac:dyDescent="0.25">
      <c r="A105" s="50">
        <v>119</v>
      </c>
      <c r="B105" s="51">
        <v>0.88837081818836094</v>
      </c>
      <c r="K105">
        <v>104</v>
      </c>
      <c r="L105">
        <v>1</v>
      </c>
    </row>
    <row r="106" spans="1:12" x14ac:dyDescent="0.25">
      <c r="A106" s="50">
        <v>120</v>
      </c>
      <c r="B106" s="51">
        <v>1</v>
      </c>
      <c r="K106">
        <v>105</v>
      </c>
      <c r="L106">
        <v>1</v>
      </c>
    </row>
    <row r="107" spans="1:12" x14ac:dyDescent="0.25">
      <c r="K107">
        <v>106</v>
      </c>
      <c r="L107">
        <v>1</v>
      </c>
    </row>
    <row r="108" spans="1:12" x14ac:dyDescent="0.25">
      <c r="K108">
        <v>107</v>
      </c>
      <c r="L108">
        <v>1</v>
      </c>
    </row>
    <row r="109" spans="1:12" x14ac:dyDescent="0.25">
      <c r="K109">
        <v>108</v>
      </c>
      <c r="L109">
        <v>1</v>
      </c>
    </row>
    <row r="110" spans="1:12" x14ac:dyDescent="0.25">
      <c r="K110">
        <v>109</v>
      </c>
      <c r="L110">
        <v>1</v>
      </c>
    </row>
    <row r="111" spans="1:12" x14ac:dyDescent="0.25">
      <c r="K111">
        <v>110</v>
      </c>
      <c r="L111">
        <v>1</v>
      </c>
    </row>
    <row r="112" spans="1:12" x14ac:dyDescent="0.25">
      <c r="K112">
        <v>111</v>
      </c>
      <c r="L112">
        <v>1</v>
      </c>
    </row>
    <row r="113" spans="11:12" x14ac:dyDescent="0.25">
      <c r="K113">
        <v>112</v>
      </c>
      <c r="L113">
        <v>1</v>
      </c>
    </row>
    <row r="114" spans="11:12" x14ac:dyDescent="0.25">
      <c r="K114">
        <v>113</v>
      </c>
      <c r="L114">
        <v>1</v>
      </c>
    </row>
    <row r="115" spans="11:12" x14ac:dyDescent="0.25">
      <c r="K115">
        <v>114</v>
      </c>
      <c r="L115">
        <v>1</v>
      </c>
    </row>
    <row r="116" spans="11:12" x14ac:dyDescent="0.25">
      <c r="K116">
        <v>115</v>
      </c>
      <c r="L116">
        <v>1</v>
      </c>
    </row>
    <row r="117" spans="11:12" x14ac:dyDescent="0.25">
      <c r="K117">
        <v>116</v>
      </c>
      <c r="L117">
        <v>1</v>
      </c>
    </row>
    <row r="118" spans="11:12" x14ac:dyDescent="0.25">
      <c r="K118">
        <v>117</v>
      </c>
      <c r="L118">
        <v>1</v>
      </c>
    </row>
    <row r="119" spans="11:12" x14ac:dyDescent="0.25">
      <c r="K119">
        <v>118</v>
      </c>
      <c r="L119">
        <v>1</v>
      </c>
    </row>
    <row r="120" spans="11:12" x14ac:dyDescent="0.25">
      <c r="K120">
        <v>119</v>
      </c>
      <c r="L120">
        <v>1</v>
      </c>
    </row>
    <row r="121" spans="11:12" x14ac:dyDescent="0.25">
      <c r="K121">
        <v>120</v>
      </c>
      <c r="L1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20T Pricing</vt:lpstr>
      <vt:lpstr>Results</vt:lpstr>
      <vt:lpstr>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qian</dc:creator>
  <cp:lastModifiedBy>Long</cp:lastModifiedBy>
  <dcterms:created xsi:type="dcterms:W3CDTF">2015-06-05T18:17:20Z</dcterms:created>
  <dcterms:modified xsi:type="dcterms:W3CDTF">2024-04-07T10:18:29Z</dcterms:modified>
</cp:coreProperties>
</file>