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on\OneDrive\Desktop\MActStud\SOA 2024\"/>
    </mc:Choice>
  </mc:AlternateContent>
  <xr:revisionPtr revIDLastSave="0" documentId="13_ncr:1_{4EF01DC9-5922-4639-BD34-E4E867BA7A8B}" xr6:coauthVersionLast="47" xr6:coauthVersionMax="47" xr10:uidLastSave="{00000000-0000-0000-0000-000000000000}"/>
  <bookViews>
    <workbookView xWindow="15165" yWindow="3495" windowWidth="18585" windowHeight="15990" activeTab="2" xr2:uid="{00000000-000D-0000-FFFF-FFFF00000000}"/>
  </bookViews>
  <sheets>
    <sheet name="WL Pricing" sheetId="2" r:id="rId1"/>
    <sheet name="WLresults" sheetId="3" r:id="rId2"/>
    <sheet name="Mortality Rate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4" l="1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H63" i="4"/>
  <c r="G63" i="4"/>
  <c r="F63" i="4"/>
  <c r="H62" i="4"/>
  <c r="G62" i="4"/>
  <c r="F62" i="4"/>
  <c r="H61" i="4"/>
  <c r="G61" i="4"/>
  <c r="F61" i="4"/>
  <c r="H60" i="4"/>
  <c r="G60" i="4"/>
  <c r="F60" i="4"/>
  <c r="H59" i="4"/>
  <c r="G59" i="4"/>
  <c r="F59" i="4"/>
  <c r="H58" i="4"/>
  <c r="G58" i="4"/>
  <c r="F58" i="4"/>
  <c r="H57" i="4"/>
  <c r="G57" i="4"/>
  <c r="F57" i="4"/>
  <c r="H56" i="4"/>
  <c r="G56" i="4"/>
  <c r="F56" i="4"/>
  <c r="H55" i="4"/>
  <c r="G55" i="4"/>
  <c r="F55" i="4"/>
  <c r="H54" i="4"/>
  <c r="G54" i="4"/>
  <c r="F54" i="4"/>
  <c r="H53" i="4"/>
  <c r="G53" i="4"/>
  <c r="F53" i="4"/>
  <c r="H52" i="4"/>
  <c r="G52" i="4"/>
  <c r="F52" i="4"/>
  <c r="H51" i="4"/>
  <c r="G51" i="4"/>
  <c r="F51" i="4"/>
  <c r="H50" i="4"/>
  <c r="G50" i="4"/>
  <c r="F50" i="4"/>
  <c r="H49" i="4"/>
  <c r="G49" i="4"/>
  <c r="F49" i="4"/>
  <c r="H48" i="4"/>
  <c r="G48" i="4"/>
  <c r="F48" i="4"/>
  <c r="H47" i="4"/>
  <c r="G47" i="4"/>
  <c r="F47" i="4"/>
  <c r="H46" i="4"/>
  <c r="G46" i="4"/>
  <c r="F46" i="4"/>
  <c r="H45" i="4"/>
  <c r="G45" i="4"/>
  <c r="F45" i="4"/>
  <c r="H44" i="4"/>
  <c r="G44" i="4"/>
  <c r="F44" i="4"/>
  <c r="H43" i="4"/>
  <c r="G43" i="4"/>
  <c r="F43" i="4"/>
  <c r="H42" i="4"/>
  <c r="G42" i="4"/>
  <c r="F42" i="4"/>
  <c r="H41" i="4"/>
  <c r="G41" i="4"/>
  <c r="F41" i="4"/>
  <c r="H40" i="4"/>
  <c r="G40" i="4"/>
  <c r="F40" i="4"/>
  <c r="H39" i="4"/>
  <c r="G39" i="4"/>
  <c r="F39" i="4"/>
  <c r="H38" i="4"/>
  <c r="G38" i="4"/>
  <c r="F38" i="4"/>
  <c r="H37" i="4"/>
  <c r="G37" i="4"/>
  <c r="F37" i="4"/>
  <c r="H36" i="4"/>
  <c r="G36" i="4"/>
  <c r="F36" i="4"/>
  <c r="H35" i="4"/>
  <c r="G35" i="4"/>
  <c r="F35" i="4"/>
  <c r="H34" i="4"/>
  <c r="G34" i="4"/>
  <c r="F34" i="4"/>
  <c r="H33" i="4"/>
  <c r="G33" i="4"/>
  <c r="F33" i="4"/>
  <c r="H32" i="4"/>
  <c r="G32" i="4"/>
  <c r="F32" i="4"/>
  <c r="H31" i="4"/>
  <c r="G31" i="4"/>
  <c r="F31" i="4"/>
  <c r="H30" i="4"/>
  <c r="G30" i="4"/>
  <c r="F30" i="4"/>
  <c r="H29" i="4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D85" i="2"/>
  <c r="AD83" i="2"/>
  <c r="O79" i="2"/>
  <c r="N79" i="2"/>
  <c r="M79" i="2"/>
  <c r="L79" i="2"/>
  <c r="K79" i="2"/>
  <c r="J79" i="2"/>
  <c r="M78" i="2"/>
  <c r="L78" i="2"/>
  <c r="K78" i="2"/>
  <c r="J78" i="2"/>
  <c r="M77" i="2"/>
  <c r="L77" i="2"/>
  <c r="J77" i="2"/>
  <c r="K77" i="2" s="1"/>
  <c r="M76" i="2"/>
  <c r="L76" i="2"/>
  <c r="J76" i="2"/>
  <c r="K76" i="2" s="1"/>
  <c r="M75" i="2"/>
  <c r="L75" i="2"/>
  <c r="K75" i="2"/>
  <c r="J75" i="2"/>
  <c r="M74" i="2"/>
  <c r="L74" i="2"/>
  <c r="K74" i="2"/>
  <c r="J74" i="2"/>
  <c r="M73" i="2"/>
  <c r="L73" i="2"/>
  <c r="J73" i="2"/>
  <c r="K73" i="2" s="1"/>
  <c r="M72" i="2"/>
  <c r="L72" i="2"/>
  <c r="K72" i="2"/>
  <c r="J72" i="2"/>
  <c r="M71" i="2"/>
  <c r="L71" i="2"/>
  <c r="K71" i="2"/>
  <c r="J71" i="2"/>
  <c r="M70" i="2"/>
  <c r="L70" i="2"/>
  <c r="K70" i="2"/>
  <c r="J70" i="2"/>
  <c r="M69" i="2"/>
  <c r="L69" i="2"/>
  <c r="J69" i="2"/>
  <c r="K69" i="2" s="1"/>
  <c r="M68" i="2"/>
  <c r="L68" i="2"/>
  <c r="J68" i="2"/>
  <c r="K68" i="2" s="1"/>
  <c r="M67" i="2"/>
  <c r="L67" i="2"/>
  <c r="K67" i="2"/>
  <c r="J67" i="2"/>
  <c r="M66" i="2"/>
  <c r="L66" i="2"/>
  <c r="J66" i="2"/>
  <c r="K66" i="2" s="1"/>
  <c r="M65" i="2"/>
  <c r="L65" i="2"/>
  <c r="J65" i="2"/>
  <c r="K65" i="2" s="1"/>
  <c r="M64" i="2"/>
  <c r="L64" i="2"/>
  <c r="J64" i="2"/>
  <c r="K64" i="2" s="1"/>
  <c r="M63" i="2"/>
  <c r="L63" i="2"/>
  <c r="K63" i="2"/>
  <c r="J63" i="2"/>
  <c r="M62" i="2"/>
  <c r="L62" i="2"/>
  <c r="J62" i="2"/>
  <c r="K62" i="2" s="1"/>
  <c r="M61" i="2"/>
  <c r="L61" i="2"/>
  <c r="J61" i="2"/>
  <c r="K61" i="2" s="1"/>
  <c r="M60" i="2"/>
  <c r="L60" i="2"/>
  <c r="J60" i="2"/>
  <c r="K60" i="2" s="1"/>
  <c r="M59" i="2"/>
  <c r="L59" i="2"/>
  <c r="K59" i="2"/>
  <c r="J59" i="2"/>
  <c r="M58" i="2"/>
  <c r="L58" i="2"/>
  <c r="J58" i="2"/>
  <c r="K58" i="2" s="1"/>
  <c r="M57" i="2"/>
  <c r="L57" i="2"/>
  <c r="J57" i="2"/>
  <c r="K57" i="2" s="1"/>
  <c r="M56" i="2"/>
  <c r="L56" i="2"/>
  <c r="J56" i="2"/>
  <c r="K56" i="2" s="1"/>
  <c r="M55" i="2"/>
  <c r="L55" i="2"/>
  <c r="K55" i="2"/>
  <c r="J55" i="2"/>
  <c r="M54" i="2"/>
  <c r="L54" i="2"/>
  <c r="J54" i="2"/>
  <c r="K54" i="2" s="1"/>
  <c r="M53" i="2"/>
  <c r="L53" i="2"/>
  <c r="J53" i="2"/>
  <c r="K53" i="2" s="1"/>
  <c r="M52" i="2"/>
  <c r="L52" i="2"/>
  <c r="K52" i="2"/>
  <c r="J52" i="2"/>
  <c r="M51" i="2"/>
  <c r="L51" i="2"/>
  <c r="J51" i="2"/>
  <c r="K51" i="2" s="1"/>
  <c r="M50" i="2"/>
  <c r="L50" i="2"/>
  <c r="J50" i="2"/>
  <c r="K50" i="2" s="1"/>
  <c r="M49" i="2"/>
  <c r="L49" i="2"/>
  <c r="J49" i="2"/>
  <c r="K49" i="2" s="1"/>
  <c r="M48" i="2"/>
  <c r="L48" i="2"/>
  <c r="J48" i="2"/>
  <c r="K48" i="2" s="1"/>
  <c r="M47" i="2"/>
  <c r="L47" i="2"/>
  <c r="K47" i="2"/>
  <c r="J47" i="2"/>
  <c r="M46" i="2"/>
  <c r="L46" i="2"/>
  <c r="K46" i="2"/>
  <c r="J46" i="2"/>
  <c r="M45" i="2"/>
  <c r="L45" i="2"/>
  <c r="K45" i="2"/>
  <c r="J45" i="2"/>
  <c r="M44" i="2"/>
  <c r="L44" i="2"/>
  <c r="J44" i="2"/>
  <c r="K44" i="2" s="1"/>
  <c r="M43" i="2"/>
  <c r="L43" i="2"/>
  <c r="K43" i="2"/>
  <c r="J43" i="2"/>
  <c r="M42" i="2"/>
  <c r="L42" i="2"/>
  <c r="K42" i="2"/>
  <c r="J42" i="2"/>
  <c r="M41" i="2"/>
  <c r="L41" i="2"/>
  <c r="J41" i="2"/>
  <c r="K41" i="2" s="1"/>
  <c r="M40" i="2"/>
  <c r="L40" i="2"/>
  <c r="J40" i="2"/>
  <c r="K40" i="2" s="1"/>
  <c r="M39" i="2"/>
  <c r="L39" i="2"/>
  <c r="K39" i="2"/>
  <c r="J39" i="2"/>
  <c r="M38" i="2"/>
  <c r="L38" i="2"/>
  <c r="K38" i="2"/>
  <c r="J38" i="2"/>
  <c r="M37" i="2"/>
  <c r="L37" i="2"/>
  <c r="J37" i="2"/>
  <c r="K37" i="2" s="1"/>
  <c r="M36" i="2"/>
  <c r="L36" i="2"/>
  <c r="J36" i="2"/>
  <c r="K36" i="2" s="1"/>
  <c r="M35" i="2"/>
  <c r="L35" i="2"/>
  <c r="K35" i="2"/>
  <c r="J35" i="2"/>
  <c r="M34" i="2"/>
  <c r="L34" i="2"/>
  <c r="J34" i="2"/>
  <c r="K34" i="2" s="1"/>
  <c r="M33" i="2"/>
  <c r="L33" i="2"/>
  <c r="K33" i="2"/>
  <c r="J33" i="2"/>
  <c r="M32" i="2"/>
  <c r="L32" i="2"/>
  <c r="J32" i="2"/>
  <c r="K32" i="2" s="1"/>
  <c r="M31" i="2"/>
  <c r="L31" i="2"/>
  <c r="K31" i="2"/>
  <c r="J31" i="2"/>
  <c r="M30" i="2"/>
  <c r="L30" i="2"/>
  <c r="J30" i="2"/>
  <c r="K30" i="2" s="1"/>
  <c r="M29" i="2"/>
  <c r="L29" i="2"/>
  <c r="J29" i="2"/>
  <c r="K29" i="2" s="1"/>
  <c r="M28" i="2"/>
  <c r="L28" i="2"/>
  <c r="J28" i="2"/>
  <c r="K28" i="2" s="1"/>
  <c r="M27" i="2"/>
  <c r="L27" i="2"/>
  <c r="K27" i="2"/>
  <c r="J27" i="2"/>
  <c r="M26" i="2"/>
  <c r="L26" i="2"/>
  <c r="J26" i="2"/>
  <c r="K26" i="2" s="1"/>
  <c r="M25" i="2"/>
  <c r="L25" i="2"/>
  <c r="J25" i="2"/>
  <c r="K25" i="2" s="1"/>
  <c r="M24" i="2"/>
  <c r="L24" i="2"/>
  <c r="J24" i="2"/>
  <c r="K24" i="2" s="1"/>
  <c r="M23" i="2"/>
  <c r="L23" i="2"/>
  <c r="J23" i="2"/>
  <c r="K23" i="2" s="1"/>
  <c r="M22" i="2"/>
  <c r="L22" i="2"/>
  <c r="J22" i="2"/>
  <c r="K22" i="2" s="1"/>
  <c r="M21" i="2"/>
  <c r="L21" i="2"/>
  <c r="J21" i="2"/>
  <c r="K21" i="2" s="1"/>
  <c r="M20" i="2"/>
  <c r="L20" i="2"/>
  <c r="K20" i="2"/>
  <c r="J20" i="2"/>
  <c r="M19" i="2"/>
  <c r="L19" i="2"/>
  <c r="K19" i="2"/>
  <c r="J19" i="2"/>
  <c r="M18" i="2"/>
  <c r="L18" i="2"/>
  <c r="J18" i="2"/>
  <c r="K18" i="2" s="1"/>
  <c r="M17" i="2"/>
  <c r="L17" i="2"/>
  <c r="J17" i="2"/>
  <c r="K17" i="2" s="1"/>
  <c r="M16" i="2"/>
  <c r="L16" i="2"/>
  <c r="J16" i="2"/>
  <c r="K16" i="2" s="1"/>
  <c r="M15" i="2"/>
  <c r="L15" i="2"/>
  <c r="K15" i="2"/>
  <c r="J15" i="2"/>
  <c r="M14" i="2"/>
  <c r="L14" i="2"/>
  <c r="K14" i="2"/>
  <c r="J14" i="2"/>
  <c r="M13" i="2"/>
  <c r="L13" i="2"/>
  <c r="J13" i="2"/>
  <c r="K13" i="2" s="1"/>
  <c r="M12" i="2"/>
  <c r="L12" i="2"/>
  <c r="J12" i="2"/>
  <c r="K12" i="2" s="1"/>
  <c r="M11" i="2"/>
  <c r="L11" i="2"/>
  <c r="J11" i="2"/>
  <c r="K11" i="2" s="1"/>
  <c r="M10" i="2"/>
  <c r="L10" i="2"/>
  <c r="K10" i="2"/>
  <c r="J10" i="2"/>
  <c r="M9" i="2"/>
  <c r="L9" i="2"/>
  <c r="J9" i="2"/>
  <c r="K9" i="2" s="1"/>
  <c r="M8" i="2"/>
  <c r="L8" i="2"/>
  <c r="J8" i="2"/>
  <c r="K8" i="2" s="1"/>
  <c r="M7" i="2"/>
  <c r="L7" i="2"/>
  <c r="J7" i="2"/>
  <c r="K7" i="2" s="1"/>
  <c r="M6" i="2"/>
  <c r="L6" i="2"/>
  <c r="J6" i="2"/>
  <c r="K6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AV5" i="2"/>
  <c r="AU6" i="2" s="1"/>
  <c r="AT5" i="2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U5" i="2"/>
  <c r="M5" i="2"/>
  <c r="I5" i="2"/>
  <c r="AE4" i="2"/>
  <c r="AC4" i="2"/>
  <c r="AA5" i="2" s="1"/>
  <c r="X4" i="2"/>
  <c r="AG4" i="2" s="1"/>
  <c r="M4" i="2"/>
  <c r="L4" i="2"/>
  <c r="J4" i="2"/>
  <c r="K4" i="2" s="1"/>
  <c r="AF4" i="2" s="1"/>
  <c r="AV6" i="2" l="1"/>
  <c r="AU7" i="2"/>
  <c r="AJ4" i="2"/>
  <c r="AN4" i="2"/>
  <c r="V5" i="2"/>
  <c r="W5" i="2"/>
  <c r="X5" i="2" s="1"/>
  <c r="AH5" i="2"/>
  <c r="P79" i="2"/>
  <c r="Q79" i="2"/>
  <c r="AE5" i="2" l="1"/>
  <c r="AF5" i="2"/>
  <c r="AG5" i="2"/>
  <c r="U6" i="2"/>
  <c r="AC5" i="2"/>
  <c r="AV7" i="2"/>
  <c r="AU8" i="2" s="1"/>
  <c r="AV8" i="2" l="1"/>
  <c r="AU9" i="2"/>
  <c r="AA6" i="2"/>
  <c r="AN5" i="2"/>
  <c r="V6" i="2"/>
  <c r="AH6" i="2" s="1"/>
  <c r="AV9" i="2" l="1"/>
  <c r="W6" i="2"/>
  <c r="X6" i="2" s="1"/>
  <c r="U7" i="2" l="1"/>
  <c r="AG6" i="2"/>
  <c r="AF6" i="2"/>
  <c r="AE6" i="2"/>
  <c r="AC6" i="2"/>
  <c r="AU10" i="2"/>
  <c r="AV10" i="2" l="1"/>
  <c r="AU11" i="2"/>
  <c r="AA7" i="2"/>
  <c r="AN6" i="2"/>
  <c r="V7" i="2"/>
  <c r="AH7" i="2" s="1"/>
  <c r="W7" i="2" l="1"/>
  <c r="X7" i="2" s="1"/>
  <c r="AV11" i="2"/>
  <c r="AU12" i="2" s="1"/>
  <c r="AV12" i="2" l="1"/>
  <c r="AG7" i="2"/>
  <c r="AF7" i="2"/>
  <c r="AE7" i="2"/>
  <c r="AC7" i="2"/>
  <c r="U8" i="2"/>
  <c r="V8" i="2" l="1"/>
  <c r="AH8" i="2" s="1"/>
  <c r="W8" i="2"/>
  <c r="X8" i="2" s="1"/>
  <c r="AA8" i="2"/>
  <c r="AN7" i="2"/>
  <c r="AU13" i="2"/>
  <c r="U9" i="2" l="1"/>
  <c r="AE8" i="2"/>
  <c r="AF8" i="2"/>
  <c r="AG8" i="2"/>
  <c r="AC8" i="2"/>
  <c r="AA9" i="2" s="1"/>
  <c r="AV13" i="2"/>
  <c r="AU14" i="2" s="1"/>
  <c r="AN8" i="2"/>
  <c r="AV14" i="2" l="1"/>
  <c r="AU15" i="2" s="1"/>
  <c r="V9" i="2"/>
  <c r="AH9" i="2" s="1"/>
  <c r="AV15" i="2" l="1"/>
  <c r="AU16" i="2" s="1"/>
  <c r="W9" i="2"/>
  <c r="X9" i="2" s="1"/>
  <c r="U10" i="2" l="1"/>
  <c r="AC9" i="2"/>
  <c r="AF9" i="2"/>
  <c r="AE9" i="2"/>
  <c r="AG9" i="2"/>
  <c r="AV16" i="2"/>
  <c r="AU17" i="2" s="1"/>
  <c r="AV17" i="2" l="1"/>
  <c r="AU18" i="2" s="1"/>
  <c r="AA10" i="2"/>
  <c r="AN9" i="2"/>
  <c r="V10" i="2"/>
  <c r="AH10" i="2" s="1"/>
  <c r="AV18" i="2" l="1"/>
  <c r="AU19" i="2" s="1"/>
  <c r="W10" i="2"/>
  <c r="X10" i="2" s="1"/>
  <c r="U11" i="2" l="1"/>
  <c r="AG10" i="2"/>
  <c r="AC10" i="2"/>
  <c r="AE10" i="2"/>
  <c r="AF10" i="2"/>
  <c r="AV19" i="2"/>
  <c r="AU20" i="2"/>
  <c r="AV20" i="2" l="1"/>
  <c r="AU21" i="2" s="1"/>
  <c r="AA11" i="2"/>
  <c r="AN10" i="2"/>
  <c r="V11" i="2"/>
  <c r="AH11" i="2" s="1"/>
  <c r="AV21" i="2" l="1"/>
  <c r="AU22" i="2" s="1"/>
  <c r="W11" i="2"/>
  <c r="X11" i="2" s="1"/>
  <c r="AE11" i="2" l="1"/>
  <c r="AC11" i="2"/>
  <c r="U12" i="2"/>
  <c r="AG11" i="2"/>
  <c r="AF11" i="2"/>
  <c r="AV22" i="2"/>
  <c r="AU23" i="2" s="1"/>
  <c r="AV23" i="2" l="1"/>
  <c r="AU24" i="2" s="1"/>
  <c r="AA12" i="2"/>
  <c r="AN11" i="2"/>
  <c r="V12" i="2"/>
  <c r="AH12" i="2" s="1"/>
  <c r="AV24" i="2" l="1"/>
  <c r="AU25" i="2" s="1"/>
  <c r="W12" i="2"/>
  <c r="X12" i="2" s="1"/>
  <c r="AG12" i="2" l="1"/>
  <c r="AF12" i="2"/>
  <c r="AE12" i="2"/>
  <c r="U13" i="2"/>
  <c r="AC12" i="2"/>
  <c r="AV25" i="2"/>
  <c r="AU26" i="2"/>
  <c r="V13" i="2" l="1"/>
  <c r="AH13" i="2" s="1"/>
  <c r="AV26" i="2"/>
  <c r="AU27" i="2" s="1"/>
  <c r="AA13" i="2"/>
  <c r="AN12" i="2"/>
  <c r="AV27" i="2" l="1"/>
  <c r="AU28" i="2"/>
  <c r="W13" i="2"/>
  <c r="X13" i="2" s="1"/>
  <c r="AG13" i="2" l="1"/>
  <c r="AF13" i="2"/>
  <c r="AE13" i="2"/>
  <c r="U14" i="2"/>
  <c r="AC13" i="2"/>
  <c r="AV28" i="2"/>
  <c r="AU29" i="2" s="1"/>
  <c r="AV29" i="2" l="1"/>
  <c r="AU30" i="2" s="1"/>
  <c r="AA14" i="2"/>
  <c r="AN13" i="2"/>
  <c r="V14" i="2"/>
  <c r="AH14" i="2" s="1"/>
  <c r="W14" i="2"/>
  <c r="X14" i="2"/>
  <c r="AV30" i="2" l="1"/>
  <c r="AU31" i="2" s="1"/>
  <c r="AF14" i="2"/>
  <c r="AE14" i="2"/>
  <c r="U15" i="2"/>
  <c r="AG14" i="2"/>
  <c r="AC14" i="2"/>
  <c r="AA15" i="2" s="1"/>
  <c r="AN14" i="2"/>
  <c r="AV31" i="2" l="1"/>
  <c r="AU32" i="2" s="1"/>
  <c r="V15" i="2"/>
  <c r="AH15" i="2" s="1"/>
  <c r="W15" i="2"/>
  <c r="AV32" i="2" l="1"/>
  <c r="AU33" i="2"/>
  <c r="X15" i="2"/>
  <c r="AV33" i="2" l="1"/>
  <c r="AU34" i="2" s="1"/>
  <c r="AE15" i="2"/>
  <c r="AG15" i="2"/>
  <c r="AF15" i="2"/>
  <c r="U16" i="2"/>
  <c r="AC15" i="2"/>
  <c r="AV34" i="2" l="1"/>
  <c r="AU35" i="2" s="1"/>
  <c r="AA16" i="2"/>
  <c r="AN15" i="2"/>
  <c r="V16" i="2"/>
  <c r="AH16" i="2" s="1"/>
  <c r="AV35" i="2" l="1"/>
  <c r="AU36" i="2" s="1"/>
  <c r="W16" i="2"/>
  <c r="X16" i="2" s="1"/>
  <c r="AG16" i="2" l="1"/>
  <c r="AF16" i="2"/>
  <c r="AE16" i="2"/>
  <c r="U17" i="2"/>
  <c r="AC16" i="2"/>
  <c r="AV36" i="2"/>
  <c r="AU37" i="2" s="1"/>
  <c r="AV37" i="2" l="1"/>
  <c r="AU38" i="2" s="1"/>
  <c r="AA17" i="2"/>
  <c r="AN16" i="2"/>
  <c r="V17" i="2"/>
  <c r="AH17" i="2" s="1"/>
  <c r="AV38" i="2" l="1"/>
  <c r="AU39" i="2" s="1"/>
  <c r="W17" i="2"/>
  <c r="X17" i="2" s="1"/>
  <c r="AG17" i="2" l="1"/>
  <c r="AF17" i="2"/>
  <c r="U18" i="2"/>
  <c r="AE17" i="2"/>
  <c r="AC17" i="2"/>
  <c r="AV39" i="2"/>
  <c r="AU40" i="2"/>
  <c r="AV40" i="2" l="1"/>
  <c r="AU41" i="2" s="1"/>
  <c r="AA18" i="2"/>
  <c r="AN17" i="2"/>
  <c r="V18" i="2"/>
  <c r="AH18" i="2" s="1"/>
  <c r="W18" i="2"/>
  <c r="X18" i="2" s="1"/>
  <c r="AF18" i="2" l="1"/>
  <c r="AE18" i="2"/>
  <c r="U19" i="2"/>
  <c r="AG18" i="2"/>
  <c r="AC18" i="2"/>
  <c r="AA19" i="2" s="1"/>
  <c r="AV41" i="2"/>
  <c r="AU42" i="2" s="1"/>
  <c r="AN18" i="2"/>
  <c r="AV42" i="2" l="1"/>
  <c r="AU43" i="2" s="1"/>
  <c r="V19" i="2"/>
  <c r="AH19" i="2" s="1"/>
  <c r="W19" i="2"/>
  <c r="AV43" i="2" l="1"/>
  <c r="AU44" i="2" s="1"/>
  <c r="X19" i="2"/>
  <c r="AV44" i="2" l="1"/>
  <c r="AU45" i="2" s="1"/>
  <c r="AG19" i="2"/>
  <c r="AE19" i="2"/>
  <c r="U20" i="2"/>
  <c r="AF19" i="2"/>
  <c r="AC19" i="2"/>
  <c r="AV45" i="2" l="1"/>
  <c r="AU46" i="2" s="1"/>
  <c r="V20" i="2"/>
  <c r="AH20" i="2" s="1"/>
  <c r="AA20" i="2"/>
  <c r="AN19" i="2"/>
  <c r="AV46" i="2" l="1"/>
  <c r="AU47" i="2" s="1"/>
  <c r="W20" i="2"/>
  <c r="X20" i="2" s="1"/>
  <c r="AG20" i="2" l="1"/>
  <c r="AF20" i="2"/>
  <c r="U21" i="2"/>
  <c r="AE20" i="2"/>
  <c r="AC20" i="2"/>
  <c r="AV47" i="2"/>
  <c r="AU48" i="2" s="1"/>
  <c r="AV48" i="2" l="1"/>
  <c r="AU49" i="2" s="1"/>
  <c r="AA21" i="2"/>
  <c r="AN20" i="2"/>
  <c r="V21" i="2"/>
  <c r="AH21" i="2" s="1"/>
  <c r="AV49" i="2" l="1"/>
  <c r="AU50" i="2" s="1"/>
  <c r="W21" i="2"/>
  <c r="X21" i="2" s="1"/>
  <c r="AU51" i="2" l="1"/>
  <c r="AV50" i="2"/>
  <c r="AG21" i="2"/>
  <c r="AF21" i="2"/>
  <c r="AE21" i="2"/>
  <c r="U22" i="2"/>
  <c r="AC21" i="2"/>
  <c r="AV51" i="2" l="1"/>
  <c r="AU52" i="2"/>
  <c r="V22" i="2"/>
  <c r="AH22" i="2" s="1"/>
  <c r="W22" i="2"/>
  <c r="AA22" i="2"/>
  <c r="AN21" i="2"/>
  <c r="X22" i="2" l="1"/>
  <c r="AV52" i="2"/>
  <c r="AU53" i="2" s="1"/>
  <c r="AV53" i="2" l="1"/>
  <c r="AU54" i="2" s="1"/>
  <c r="AF22" i="2"/>
  <c r="AE22" i="2"/>
  <c r="U23" i="2"/>
  <c r="AG22" i="2"/>
  <c r="AC22" i="2"/>
  <c r="AV54" i="2" l="1"/>
  <c r="AU55" i="2" s="1"/>
  <c r="AA23" i="2"/>
  <c r="AN22" i="2"/>
  <c r="V23" i="2"/>
  <c r="AH23" i="2" s="1"/>
  <c r="AV55" i="2" l="1"/>
  <c r="AU56" i="2" s="1"/>
  <c r="W23" i="2"/>
  <c r="X23" i="2" s="1"/>
  <c r="AE23" i="2" l="1"/>
  <c r="AG23" i="2"/>
  <c r="U24" i="2"/>
  <c r="AF23" i="2"/>
  <c r="AC23" i="2"/>
  <c r="AV56" i="2"/>
  <c r="AU57" i="2" s="1"/>
  <c r="AV57" i="2" l="1"/>
  <c r="AU58" i="2" s="1"/>
  <c r="AA24" i="2"/>
  <c r="AN23" i="2"/>
  <c r="V24" i="2"/>
  <c r="AH24" i="2" s="1"/>
  <c r="AV58" i="2" l="1"/>
  <c r="AU59" i="2" s="1"/>
  <c r="W24" i="2"/>
  <c r="X24" i="2"/>
  <c r="AV59" i="2" l="1"/>
  <c r="AU60" i="2" s="1"/>
  <c r="AG24" i="2"/>
  <c r="U25" i="2"/>
  <c r="AF24" i="2"/>
  <c r="AE24" i="2"/>
  <c r="AC24" i="2"/>
  <c r="AV60" i="2" l="1"/>
  <c r="AU61" i="2" s="1"/>
  <c r="V25" i="2"/>
  <c r="AH25" i="2" s="1"/>
  <c r="AA25" i="2"/>
  <c r="AN24" i="2"/>
  <c r="AV61" i="2" l="1"/>
  <c r="AU62" i="2" s="1"/>
  <c r="W25" i="2"/>
  <c r="X25" i="2" s="1"/>
  <c r="AV62" i="2" l="1"/>
  <c r="AU63" i="2" s="1"/>
  <c r="AG25" i="2"/>
  <c r="AF25" i="2"/>
  <c r="U26" i="2"/>
  <c r="AC25" i="2"/>
  <c r="AE25" i="2"/>
  <c r="AV63" i="2" l="1"/>
  <c r="AU64" i="2" s="1"/>
  <c r="AA26" i="2"/>
  <c r="AN25" i="2"/>
  <c r="V26" i="2"/>
  <c r="AH26" i="2" s="1"/>
  <c r="W26" i="2"/>
  <c r="AV64" i="2" l="1"/>
  <c r="AU65" i="2" s="1"/>
  <c r="X26" i="2"/>
  <c r="AV65" i="2" l="1"/>
  <c r="AU66" i="2" s="1"/>
  <c r="AF26" i="2"/>
  <c r="AE26" i="2"/>
  <c r="U27" i="2"/>
  <c r="AG26" i="2"/>
  <c r="AC26" i="2"/>
  <c r="AV66" i="2" l="1"/>
  <c r="AU67" i="2" s="1"/>
  <c r="AA27" i="2"/>
  <c r="AN26" i="2"/>
  <c r="V27" i="2"/>
  <c r="AH27" i="2" s="1"/>
  <c r="AV67" i="2" l="1"/>
  <c r="AU68" i="2" s="1"/>
  <c r="W27" i="2"/>
  <c r="X27" i="2"/>
  <c r="AV68" i="2" l="1"/>
  <c r="AU69" i="2" s="1"/>
  <c r="AG27" i="2"/>
  <c r="AE27" i="2"/>
  <c r="U28" i="2"/>
  <c r="AF27" i="2"/>
  <c r="AC27" i="2"/>
  <c r="AV69" i="2" l="1"/>
  <c r="AU70" i="2" s="1"/>
  <c r="AA28" i="2"/>
  <c r="AN27" i="2"/>
  <c r="V28" i="2"/>
  <c r="AH28" i="2" s="1"/>
  <c r="AV70" i="2" l="1"/>
  <c r="AU71" i="2" s="1"/>
  <c r="W28" i="2"/>
  <c r="X28" i="2"/>
  <c r="AV71" i="2" l="1"/>
  <c r="AU72" i="2" s="1"/>
  <c r="AG28" i="2"/>
  <c r="AF28" i="2"/>
  <c r="AC28" i="2"/>
  <c r="U29" i="2"/>
  <c r="AE28" i="2"/>
  <c r="AV72" i="2" l="1"/>
  <c r="AU73" i="2" s="1"/>
  <c r="AA29" i="2"/>
  <c r="AN28" i="2"/>
  <c r="V29" i="2"/>
  <c r="AH29" i="2" s="1"/>
  <c r="AV73" i="2" l="1"/>
  <c r="AU74" i="2" s="1"/>
  <c r="W29" i="2"/>
  <c r="X29" i="2" s="1"/>
  <c r="AV74" i="2" l="1"/>
  <c r="AU75" i="2" s="1"/>
  <c r="AG29" i="2"/>
  <c r="AF29" i="2"/>
  <c r="AE29" i="2"/>
  <c r="U30" i="2"/>
  <c r="AC29" i="2"/>
  <c r="AV75" i="2" l="1"/>
  <c r="AU76" i="2" s="1"/>
  <c r="AA30" i="2"/>
  <c r="AN29" i="2"/>
  <c r="V30" i="2"/>
  <c r="AH30" i="2" s="1"/>
  <c r="W30" i="2"/>
  <c r="X30" i="2" s="1"/>
  <c r="AF30" i="2" l="1"/>
  <c r="AE30" i="2"/>
  <c r="AC30" i="2"/>
  <c r="AA31" i="2" s="1"/>
  <c r="U31" i="2"/>
  <c r="AG30" i="2"/>
  <c r="AV76" i="2"/>
  <c r="AU77" i="2" s="1"/>
  <c r="AN30" i="2"/>
  <c r="AV77" i="2" l="1"/>
  <c r="AU78" i="2" s="1"/>
  <c r="V31" i="2"/>
  <c r="AH31" i="2" s="1"/>
  <c r="AV78" i="2" l="1"/>
  <c r="AU79" i="2" s="1"/>
  <c r="W31" i="2"/>
  <c r="X31" i="2" s="1"/>
  <c r="AE31" i="2" l="1"/>
  <c r="AG31" i="2"/>
  <c r="AF31" i="2"/>
  <c r="U32" i="2"/>
  <c r="AC31" i="2"/>
  <c r="AV79" i="2"/>
  <c r="AU2" i="2"/>
  <c r="AU1" i="2"/>
  <c r="AA32" i="2" l="1"/>
  <c r="AN31" i="2"/>
  <c r="AV1" i="2"/>
  <c r="AW1" i="2" s="1"/>
  <c r="AV2" i="2"/>
  <c r="AW2" i="2" s="1"/>
  <c r="V32" i="2"/>
  <c r="AH32" i="2" s="1"/>
  <c r="W32" i="2" l="1"/>
  <c r="X32" i="2"/>
  <c r="AX48" i="2"/>
  <c r="N48" i="2" s="1"/>
  <c r="P48" i="2" s="1"/>
  <c r="AX16" i="2"/>
  <c r="N16" i="2" s="1"/>
  <c r="P16" i="2" s="1"/>
  <c r="AI16" i="2" s="1"/>
  <c r="AJ16" i="2" s="1"/>
  <c r="AX47" i="2"/>
  <c r="N47" i="2" s="1"/>
  <c r="P47" i="2" s="1"/>
  <c r="AX15" i="2"/>
  <c r="N15" i="2" s="1"/>
  <c r="P15" i="2" s="1"/>
  <c r="AI15" i="2" s="1"/>
  <c r="AJ15" i="2" s="1"/>
  <c r="AX78" i="2"/>
  <c r="N78" i="2" s="1"/>
  <c r="P78" i="2" s="1"/>
  <c r="AX46" i="2"/>
  <c r="N46" i="2" s="1"/>
  <c r="P46" i="2" s="1"/>
  <c r="AX77" i="2"/>
  <c r="N77" i="2" s="1"/>
  <c r="P77" i="2" s="1"/>
  <c r="AX45" i="2"/>
  <c r="N45" i="2" s="1"/>
  <c r="P45" i="2" s="1"/>
  <c r="AX76" i="2"/>
  <c r="N76" i="2" s="1"/>
  <c r="P76" i="2" s="1"/>
  <c r="AX44" i="2"/>
  <c r="N44" i="2" s="1"/>
  <c r="P44" i="2" s="1"/>
  <c r="AX12" i="2"/>
  <c r="N12" i="2" s="1"/>
  <c r="P12" i="2" s="1"/>
  <c r="AI12" i="2" s="1"/>
  <c r="AJ12" i="2" s="1"/>
  <c r="AX75" i="2"/>
  <c r="N75" i="2" s="1"/>
  <c r="P75" i="2" s="1"/>
  <c r="AX43" i="2"/>
  <c r="N43" i="2" s="1"/>
  <c r="P43" i="2" s="1"/>
  <c r="AX11" i="2"/>
  <c r="N11" i="2" s="1"/>
  <c r="P11" i="2" s="1"/>
  <c r="AI11" i="2" s="1"/>
  <c r="AJ11" i="2" s="1"/>
  <c r="AX74" i="2"/>
  <c r="N74" i="2" s="1"/>
  <c r="P74" i="2" s="1"/>
  <c r="AX42" i="2"/>
  <c r="N42" i="2" s="1"/>
  <c r="P42" i="2" s="1"/>
  <c r="AX73" i="2"/>
  <c r="N73" i="2" s="1"/>
  <c r="P73" i="2" s="1"/>
  <c r="AX72" i="2"/>
  <c r="N72" i="2" s="1"/>
  <c r="P72" i="2" s="1"/>
  <c r="AX40" i="2"/>
  <c r="N40" i="2" s="1"/>
  <c r="P40" i="2" s="1"/>
  <c r="AX71" i="2"/>
  <c r="N71" i="2" s="1"/>
  <c r="P71" i="2" s="1"/>
  <c r="AX39" i="2"/>
  <c r="N39" i="2" s="1"/>
  <c r="P39" i="2" s="1"/>
  <c r="AX7" i="2"/>
  <c r="N7" i="2" s="1"/>
  <c r="P7" i="2" s="1"/>
  <c r="AI7" i="2" s="1"/>
  <c r="AJ7" i="2" s="1"/>
  <c r="AX4" i="2"/>
  <c r="N4" i="2" s="1"/>
  <c r="P4" i="2" s="1"/>
  <c r="AX70" i="2"/>
  <c r="N70" i="2" s="1"/>
  <c r="P70" i="2" s="1"/>
  <c r="AX38" i="2"/>
  <c r="N38" i="2" s="1"/>
  <c r="P38" i="2" s="1"/>
  <c r="AX6" i="2"/>
  <c r="N6" i="2" s="1"/>
  <c r="P6" i="2" s="1"/>
  <c r="AI6" i="2" s="1"/>
  <c r="AJ6" i="2" s="1"/>
  <c r="AX68" i="2"/>
  <c r="N68" i="2" s="1"/>
  <c r="P68" i="2" s="1"/>
  <c r="AX36" i="2"/>
  <c r="N36" i="2" s="1"/>
  <c r="P36" i="2" s="1"/>
  <c r="AX67" i="2"/>
  <c r="N67" i="2" s="1"/>
  <c r="P67" i="2" s="1"/>
  <c r="AX35" i="2"/>
  <c r="N35" i="2" s="1"/>
  <c r="P35" i="2" s="1"/>
  <c r="AX66" i="2"/>
  <c r="N66" i="2" s="1"/>
  <c r="P66" i="2" s="1"/>
  <c r="AX34" i="2"/>
  <c r="N34" i="2" s="1"/>
  <c r="P34" i="2" s="1"/>
  <c r="AX65" i="2"/>
  <c r="N65" i="2" s="1"/>
  <c r="P65" i="2" s="1"/>
  <c r="AX33" i="2"/>
  <c r="N33" i="2" s="1"/>
  <c r="P33" i="2" s="1"/>
  <c r="AX64" i="2"/>
  <c r="N64" i="2" s="1"/>
  <c r="P64" i="2" s="1"/>
  <c r="AX32" i="2"/>
  <c r="N32" i="2" s="1"/>
  <c r="P32" i="2" s="1"/>
  <c r="AI32" i="2" s="1"/>
  <c r="AX63" i="2"/>
  <c r="N63" i="2" s="1"/>
  <c r="P63" i="2" s="1"/>
  <c r="AX31" i="2"/>
  <c r="N31" i="2" s="1"/>
  <c r="P31" i="2" s="1"/>
  <c r="AI31" i="2" s="1"/>
  <c r="AJ31" i="2" s="1"/>
  <c r="AX62" i="2"/>
  <c r="N62" i="2" s="1"/>
  <c r="P62" i="2" s="1"/>
  <c r="AX61" i="2"/>
  <c r="N61" i="2" s="1"/>
  <c r="P61" i="2" s="1"/>
  <c r="AX60" i="2"/>
  <c r="N60" i="2" s="1"/>
  <c r="P60" i="2" s="1"/>
  <c r="AX28" i="2"/>
  <c r="N28" i="2" s="1"/>
  <c r="P28" i="2" s="1"/>
  <c r="AI28" i="2" s="1"/>
  <c r="AJ28" i="2" s="1"/>
  <c r="AX59" i="2"/>
  <c r="N59" i="2" s="1"/>
  <c r="P59" i="2" s="1"/>
  <c r="AX27" i="2"/>
  <c r="N27" i="2" s="1"/>
  <c r="P27" i="2" s="1"/>
  <c r="AI27" i="2" s="1"/>
  <c r="AJ27" i="2" s="1"/>
  <c r="AX58" i="2"/>
  <c r="N58" i="2" s="1"/>
  <c r="P58" i="2" s="1"/>
  <c r="AX56" i="2"/>
  <c r="N56" i="2" s="1"/>
  <c r="P56" i="2" s="1"/>
  <c r="AX55" i="2"/>
  <c r="N55" i="2" s="1"/>
  <c r="P55" i="2" s="1"/>
  <c r="AX54" i="2"/>
  <c r="N54" i="2" s="1"/>
  <c r="P54" i="2" s="1"/>
  <c r="AX53" i="2"/>
  <c r="N53" i="2" s="1"/>
  <c r="P53" i="2" s="1"/>
  <c r="AX52" i="2"/>
  <c r="N52" i="2" s="1"/>
  <c r="P52" i="2" s="1"/>
  <c r="AX51" i="2"/>
  <c r="N51" i="2" s="1"/>
  <c r="P51" i="2" s="1"/>
  <c r="AX18" i="2"/>
  <c r="N18" i="2" s="1"/>
  <c r="P18" i="2" s="1"/>
  <c r="AI18" i="2" s="1"/>
  <c r="AJ18" i="2" s="1"/>
  <c r="AX57" i="2"/>
  <c r="N57" i="2" s="1"/>
  <c r="P57" i="2" s="1"/>
  <c r="AX29" i="2"/>
  <c r="N29" i="2" s="1"/>
  <c r="P29" i="2" s="1"/>
  <c r="AI29" i="2" s="1"/>
  <c r="AJ29" i="2" s="1"/>
  <c r="AX37" i="2"/>
  <c r="N37" i="2" s="1"/>
  <c r="P37" i="2" s="1"/>
  <c r="AX8" i="2"/>
  <c r="N8" i="2" s="1"/>
  <c r="P8" i="2" s="1"/>
  <c r="AI8" i="2" s="1"/>
  <c r="AJ8" i="2" s="1"/>
  <c r="AX19" i="2"/>
  <c r="N19" i="2" s="1"/>
  <c r="P19" i="2" s="1"/>
  <c r="AI19" i="2" s="1"/>
  <c r="AJ19" i="2" s="1"/>
  <c r="AX22" i="2"/>
  <c r="N22" i="2" s="1"/>
  <c r="P22" i="2" s="1"/>
  <c r="AI22" i="2" s="1"/>
  <c r="AJ22" i="2" s="1"/>
  <c r="AX13" i="2"/>
  <c r="N13" i="2" s="1"/>
  <c r="P13" i="2" s="1"/>
  <c r="AI13" i="2" s="1"/>
  <c r="AJ13" i="2" s="1"/>
  <c r="AX25" i="2"/>
  <c r="N25" i="2" s="1"/>
  <c r="P25" i="2" s="1"/>
  <c r="AI25" i="2" s="1"/>
  <c r="AJ25" i="2" s="1"/>
  <c r="AX9" i="2"/>
  <c r="N9" i="2" s="1"/>
  <c r="P9" i="2" s="1"/>
  <c r="AI9" i="2" s="1"/>
  <c r="AJ9" i="2" s="1"/>
  <c r="AX50" i="2"/>
  <c r="N50" i="2" s="1"/>
  <c r="P50" i="2" s="1"/>
  <c r="AX21" i="2"/>
  <c r="N21" i="2" s="1"/>
  <c r="P21" i="2" s="1"/>
  <c r="AI21" i="2" s="1"/>
  <c r="AJ21" i="2" s="1"/>
  <c r="AX14" i="2"/>
  <c r="N14" i="2" s="1"/>
  <c r="P14" i="2" s="1"/>
  <c r="AI14" i="2" s="1"/>
  <c r="AJ14" i="2" s="1"/>
  <c r="AX30" i="2"/>
  <c r="N30" i="2" s="1"/>
  <c r="P30" i="2" s="1"/>
  <c r="AI30" i="2" s="1"/>
  <c r="AJ30" i="2" s="1"/>
  <c r="AX17" i="2"/>
  <c r="N17" i="2" s="1"/>
  <c r="P17" i="2" s="1"/>
  <c r="AI17" i="2" s="1"/>
  <c r="AJ17" i="2" s="1"/>
  <c r="AX20" i="2"/>
  <c r="N20" i="2" s="1"/>
  <c r="P20" i="2" s="1"/>
  <c r="AI20" i="2" s="1"/>
  <c r="AJ20" i="2" s="1"/>
  <c r="AX41" i="2"/>
  <c r="N41" i="2" s="1"/>
  <c r="P41" i="2" s="1"/>
  <c r="AX10" i="2"/>
  <c r="N10" i="2" s="1"/>
  <c r="P10" i="2" s="1"/>
  <c r="AI10" i="2" s="1"/>
  <c r="AJ10" i="2" s="1"/>
  <c r="AX23" i="2"/>
  <c r="N23" i="2" s="1"/>
  <c r="P23" i="2" s="1"/>
  <c r="AI23" i="2" s="1"/>
  <c r="AJ23" i="2" s="1"/>
  <c r="AX49" i="2"/>
  <c r="N49" i="2" s="1"/>
  <c r="P49" i="2" s="1"/>
  <c r="AX26" i="2"/>
  <c r="N26" i="2" s="1"/>
  <c r="P26" i="2" s="1"/>
  <c r="AI26" i="2" s="1"/>
  <c r="AJ26" i="2" s="1"/>
  <c r="AX69" i="2"/>
  <c r="N69" i="2" s="1"/>
  <c r="P69" i="2" s="1"/>
  <c r="AX5" i="2"/>
  <c r="N5" i="2" s="1"/>
  <c r="P5" i="2" s="1"/>
  <c r="AI5" i="2" s="1"/>
  <c r="AX24" i="2"/>
  <c r="N24" i="2" s="1"/>
  <c r="P24" i="2" s="1"/>
  <c r="AI24" i="2" s="1"/>
  <c r="AJ24" i="2" s="1"/>
  <c r="AW49" i="2"/>
  <c r="O49" i="2" s="1"/>
  <c r="Q49" i="2" s="1"/>
  <c r="AW17" i="2"/>
  <c r="O17" i="2" s="1"/>
  <c r="Q17" i="2" s="1"/>
  <c r="AB17" i="2" s="1"/>
  <c r="Z18" i="2" s="1"/>
  <c r="AW48" i="2"/>
  <c r="O48" i="2" s="1"/>
  <c r="Q48" i="2" s="1"/>
  <c r="AW16" i="2"/>
  <c r="O16" i="2" s="1"/>
  <c r="Q16" i="2" s="1"/>
  <c r="AB16" i="2" s="1"/>
  <c r="Z17" i="2" s="1"/>
  <c r="AW47" i="2"/>
  <c r="O47" i="2" s="1"/>
  <c r="Q47" i="2" s="1"/>
  <c r="AW78" i="2"/>
  <c r="O78" i="2" s="1"/>
  <c r="Q78" i="2" s="1"/>
  <c r="AW46" i="2"/>
  <c r="O46" i="2" s="1"/>
  <c r="Q46" i="2" s="1"/>
  <c r="AW77" i="2"/>
  <c r="O77" i="2" s="1"/>
  <c r="Q77" i="2" s="1"/>
  <c r="AW45" i="2"/>
  <c r="O45" i="2" s="1"/>
  <c r="Q45" i="2" s="1"/>
  <c r="AW13" i="2"/>
  <c r="O13" i="2" s="1"/>
  <c r="Q13" i="2" s="1"/>
  <c r="AB13" i="2" s="1"/>
  <c r="Z14" i="2" s="1"/>
  <c r="AW76" i="2"/>
  <c r="O76" i="2" s="1"/>
  <c r="Q76" i="2" s="1"/>
  <c r="AW44" i="2"/>
  <c r="O44" i="2" s="1"/>
  <c r="Q44" i="2" s="1"/>
  <c r="AW12" i="2"/>
  <c r="O12" i="2" s="1"/>
  <c r="Q12" i="2" s="1"/>
  <c r="AB12" i="2" s="1"/>
  <c r="Z13" i="2" s="1"/>
  <c r="AW43" i="2"/>
  <c r="O43" i="2" s="1"/>
  <c r="Q43" i="2" s="1"/>
  <c r="AW75" i="2"/>
  <c r="O75" i="2" s="1"/>
  <c r="Q75" i="2" s="1"/>
  <c r="AW74" i="2"/>
  <c r="O74" i="2" s="1"/>
  <c r="Q74" i="2" s="1"/>
  <c r="AW73" i="2"/>
  <c r="O73" i="2" s="1"/>
  <c r="Q73" i="2" s="1"/>
  <c r="AW41" i="2"/>
  <c r="O41" i="2" s="1"/>
  <c r="Q41" i="2" s="1"/>
  <c r="AW72" i="2"/>
  <c r="O72" i="2" s="1"/>
  <c r="Q72" i="2" s="1"/>
  <c r="AW40" i="2"/>
  <c r="O40" i="2" s="1"/>
  <c r="Q40" i="2" s="1"/>
  <c r="AW8" i="2"/>
  <c r="O8" i="2" s="1"/>
  <c r="Q8" i="2" s="1"/>
  <c r="AB8" i="2" s="1"/>
  <c r="Z9" i="2" s="1"/>
  <c r="AW7" i="2"/>
  <c r="O7" i="2" s="1"/>
  <c r="Q7" i="2" s="1"/>
  <c r="AB7" i="2" s="1"/>
  <c r="Z8" i="2" s="1"/>
  <c r="AW71" i="2"/>
  <c r="O71" i="2" s="1"/>
  <c r="Q71" i="2" s="1"/>
  <c r="AW39" i="2"/>
  <c r="O39" i="2" s="1"/>
  <c r="Q39" i="2" s="1"/>
  <c r="AW69" i="2"/>
  <c r="O69" i="2" s="1"/>
  <c r="Q69" i="2" s="1"/>
  <c r="AW37" i="2"/>
  <c r="O37" i="2" s="1"/>
  <c r="Q37" i="2" s="1"/>
  <c r="AW68" i="2"/>
  <c r="O68" i="2" s="1"/>
  <c r="Q68" i="2" s="1"/>
  <c r="AW36" i="2"/>
  <c r="O36" i="2" s="1"/>
  <c r="Q36" i="2" s="1"/>
  <c r="AW67" i="2"/>
  <c r="O67" i="2" s="1"/>
  <c r="Q67" i="2" s="1"/>
  <c r="AW35" i="2"/>
  <c r="O35" i="2" s="1"/>
  <c r="Q35" i="2" s="1"/>
  <c r="AW66" i="2"/>
  <c r="O66" i="2" s="1"/>
  <c r="Q66" i="2" s="1"/>
  <c r="AW34" i="2"/>
  <c r="O34" i="2" s="1"/>
  <c r="Q34" i="2" s="1"/>
  <c r="AW65" i="2"/>
  <c r="O65" i="2" s="1"/>
  <c r="Q65" i="2" s="1"/>
  <c r="AW33" i="2"/>
  <c r="O33" i="2" s="1"/>
  <c r="Q33" i="2" s="1"/>
  <c r="AW64" i="2"/>
  <c r="O64" i="2" s="1"/>
  <c r="Q64" i="2" s="1"/>
  <c r="AW32" i="2"/>
  <c r="O32" i="2" s="1"/>
  <c r="Q32" i="2" s="1"/>
  <c r="AB32" i="2" s="1"/>
  <c r="Z33" i="2" s="1"/>
  <c r="AW63" i="2"/>
  <c r="O63" i="2" s="1"/>
  <c r="Q63" i="2" s="1"/>
  <c r="AW62" i="2"/>
  <c r="O62" i="2" s="1"/>
  <c r="Q62" i="2" s="1"/>
  <c r="AW61" i="2"/>
  <c r="O61" i="2" s="1"/>
  <c r="Q61" i="2" s="1"/>
  <c r="AW29" i="2"/>
  <c r="O29" i="2" s="1"/>
  <c r="Q29" i="2" s="1"/>
  <c r="AB29" i="2" s="1"/>
  <c r="Z30" i="2" s="1"/>
  <c r="AW60" i="2"/>
  <c r="O60" i="2" s="1"/>
  <c r="Q60" i="2" s="1"/>
  <c r="AW28" i="2"/>
  <c r="O28" i="2" s="1"/>
  <c r="Q28" i="2" s="1"/>
  <c r="AB28" i="2" s="1"/>
  <c r="Z29" i="2" s="1"/>
  <c r="AW59" i="2"/>
  <c r="O59" i="2" s="1"/>
  <c r="Q59" i="2" s="1"/>
  <c r="AW57" i="2"/>
  <c r="O57" i="2" s="1"/>
  <c r="Q57" i="2" s="1"/>
  <c r="AW25" i="2"/>
  <c r="O25" i="2" s="1"/>
  <c r="Q25" i="2" s="1"/>
  <c r="AB25" i="2" s="1"/>
  <c r="Z26" i="2" s="1"/>
  <c r="AW56" i="2"/>
  <c r="O56" i="2" s="1"/>
  <c r="Q56" i="2" s="1"/>
  <c r="AW55" i="2"/>
  <c r="O55" i="2" s="1"/>
  <c r="Q55" i="2" s="1"/>
  <c r="AW54" i="2"/>
  <c r="O54" i="2" s="1"/>
  <c r="Q54" i="2" s="1"/>
  <c r="AW53" i="2"/>
  <c r="O53" i="2" s="1"/>
  <c r="Q53" i="2" s="1"/>
  <c r="AW52" i="2"/>
  <c r="O52" i="2" s="1"/>
  <c r="Q52" i="2" s="1"/>
  <c r="AW51" i="2"/>
  <c r="O51" i="2" s="1"/>
  <c r="Q51" i="2" s="1"/>
  <c r="AW27" i="2"/>
  <c r="O27" i="2" s="1"/>
  <c r="Q27" i="2" s="1"/>
  <c r="AB27" i="2" s="1"/>
  <c r="Z28" i="2" s="1"/>
  <c r="AW19" i="2"/>
  <c r="O19" i="2" s="1"/>
  <c r="Q19" i="2" s="1"/>
  <c r="AB19" i="2" s="1"/>
  <c r="Z20" i="2" s="1"/>
  <c r="AW5" i="2"/>
  <c r="O5" i="2" s="1"/>
  <c r="Q5" i="2" s="1"/>
  <c r="AB5" i="2" s="1"/>
  <c r="Z6" i="2" s="1"/>
  <c r="AW42" i="2"/>
  <c r="O42" i="2" s="1"/>
  <c r="Q42" i="2" s="1"/>
  <c r="AW22" i="2"/>
  <c r="O22" i="2" s="1"/>
  <c r="Q22" i="2" s="1"/>
  <c r="AB22" i="2" s="1"/>
  <c r="Z23" i="2" s="1"/>
  <c r="AW18" i="2"/>
  <c r="O18" i="2" s="1"/>
  <c r="Q18" i="2" s="1"/>
  <c r="AB18" i="2" s="1"/>
  <c r="Z19" i="2" s="1"/>
  <c r="AW50" i="2"/>
  <c r="O50" i="2" s="1"/>
  <c r="Q50" i="2" s="1"/>
  <c r="AW10" i="2"/>
  <c r="O10" i="2" s="1"/>
  <c r="Q10" i="2" s="1"/>
  <c r="AB10" i="2" s="1"/>
  <c r="Z11" i="2" s="1"/>
  <c r="AW9" i="2"/>
  <c r="O9" i="2" s="1"/>
  <c r="Q9" i="2" s="1"/>
  <c r="AB9" i="2" s="1"/>
  <c r="Z10" i="2" s="1"/>
  <c r="AW6" i="2"/>
  <c r="O6" i="2" s="1"/>
  <c r="Q6" i="2" s="1"/>
  <c r="AB6" i="2" s="1"/>
  <c r="Z7" i="2" s="1"/>
  <c r="AW14" i="2"/>
  <c r="O14" i="2" s="1"/>
  <c r="Q14" i="2" s="1"/>
  <c r="AB14" i="2" s="1"/>
  <c r="Z15" i="2" s="1"/>
  <c r="AW4" i="2"/>
  <c r="O4" i="2" s="1"/>
  <c r="Q4" i="2" s="1"/>
  <c r="AB4" i="2" s="1"/>
  <c r="AW21" i="2"/>
  <c r="O21" i="2" s="1"/>
  <c r="Q21" i="2" s="1"/>
  <c r="AB21" i="2" s="1"/>
  <c r="Z22" i="2" s="1"/>
  <c r="AW30" i="2"/>
  <c r="O30" i="2" s="1"/>
  <c r="Q30" i="2" s="1"/>
  <c r="AB30" i="2" s="1"/>
  <c r="Z31" i="2" s="1"/>
  <c r="AW11" i="2"/>
  <c r="O11" i="2" s="1"/>
  <c r="Q11" i="2" s="1"/>
  <c r="AB11" i="2" s="1"/>
  <c r="Z12" i="2" s="1"/>
  <c r="AW20" i="2"/>
  <c r="O20" i="2" s="1"/>
  <c r="Q20" i="2" s="1"/>
  <c r="AB20" i="2" s="1"/>
  <c r="Z21" i="2" s="1"/>
  <c r="AW70" i="2"/>
  <c r="O70" i="2" s="1"/>
  <c r="Q70" i="2" s="1"/>
  <c r="AW15" i="2"/>
  <c r="O15" i="2" s="1"/>
  <c r="Q15" i="2" s="1"/>
  <c r="AB15" i="2" s="1"/>
  <c r="Z16" i="2" s="1"/>
  <c r="AW23" i="2"/>
  <c r="O23" i="2" s="1"/>
  <c r="Q23" i="2" s="1"/>
  <c r="AB23" i="2" s="1"/>
  <c r="Z24" i="2" s="1"/>
  <c r="AW38" i="2"/>
  <c r="O38" i="2" s="1"/>
  <c r="Q38" i="2" s="1"/>
  <c r="AW26" i="2"/>
  <c r="O26" i="2" s="1"/>
  <c r="Q26" i="2" s="1"/>
  <c r="AB26" i="2" s="1"/>
  <c r="Z27" i="2" s="1"/>
  <c r="AW58" i="2"/>
  <c r="O58" i="2" s="1"/>
  <c r="Q58" i="2" s="1"/>
  <c r="AW31" i="2"/>
  <c r="O31" i="2" s="1"/>
  <c r="Q31" i="2" s="1"/>
  <c r="AB31" i="2" s="1"/>
  <c r="Z32" i="2" s="1"/>
  <c r="AW24" i="2"/>
  <c r="O24" i="2" s="1"/>
  <c r="Q24" i="2" s="1"/>
  <c r="AB24" i="2" s="1"/>
  <c r="Z25" i="2" s="1"/>
  <c r="AK13" i="2" l="1"/>
  <c r="AM13" i="2" s="1"/>
  <c r="AO13" i="2" s="1"/>
  <c r="AL13" i="2"/>
  <c r="AM8" i="2"/>
  <c r="AO8" i="2" s="1"/>
  <c r="AM7" i="2"/>
  <c r="AO7" i="2" s="1"/>
  <c r="AL14" i="2"/>
  <c r="AK14" i="2"/>
  <c r="AM14" i="2" s="1"/>
  <c r="AO14" i="2" s="1"/>
  <c r="AM18" i="2"/>
  <c r="AO18" i="2" s="1"/>
  <c r="AL30" i="2"/>
  <c r="AM30" i="2" s="1"/>
  <c r="AO30" i="2" s="1"/>
  <c r="AK30" i="2"/>
  <c r="AL27" i="2"/>
  <c r="AK27" i="2"/>
  <c r="AL24" i="2"/>
  <c r="AK24" i="2"/>
  <c r="AL16" i="2"/>
  <c r="AK16" i="2"/>
  <c r="AL29" i="2"/>
  <c r="AK29" i="2"/>
  <c r="AM29" i="2" s="1"/>
  <c r="AO29" i="2" s="1"/>
  <c r="AK17" i="2"/>
  <c r="AM17" i="2" s="1"/>
  <c r="AO17" i="2" s="1"/>
  <c r="AL17" i="2"/>
  <c r="AK32" i="2"/>
  <c r="AK21" i="2"/>
  <c r="AL21" i="2"/>
  <c r="AL12" i="2"/>
  <c r="AK12" i="2"/>
  <c r="AK18" i="2"/>
  <c r="AL18" i="2"/>
  <c r="AK25" i="2"/>
  <c r="AM25" i="2" s="1"/>
  <c r="AO25" i="2" s="1"/>
  <c r="AL25" i="2"/>
  <c r="AL31" i="2"/>
  <c r="AK31" i="2"/>
  <c r="AM31" i="2" s="1"/>
  <c r="AO31" i="2" s="1"/>
  <c r="AM27" i="2"/>
  <c r="AO27" i="2" s="1"/>
  <c r="AL22" i="2"/>
  <c r="AK22" i="2"/>
  <c r="AM22" i="2" s="1"/>
  <c r="AO22" i="2" s="1"/>
  <c r="AM24" i="2"/>
  <c r="AO24" i="2" s="1"/>
  <c r="AM12" i="2"/>
  <c r="AO12" i="2" s="1"/>
  <c r="AJ5" i="2"/>
  <c r="AL15" i="2"/>
  <c r="AK15" i="2"/>
  <c r="AL7" i="2"/>
  <c r="AK7" i="2"/>
  <c r="AK26" i="2"/>
  <c r="AM26" i="2" s="1"/>
  <c r="AO26" i="2" s="1"/>
  <c r="AL26" i="2"/>
  <c r="AL10" i="2"/>
  <c r="AK10" i="2"/>
  <c r="AM10" i="2" s="1"/>
  <c r="AO10" i="2" s="1"/>
  <c r="AK11" i="2"/>
  <c r="AM11" i="2" s="1"/>
  <c r="AO11" i="2" s="1"/>
  <c r="AL11" i="2"/>
  <c r="AL19" i="2"/>
  <c r="AK19" i="2"/>
  <c r="AM19" i="2" s="1"/>
  <c r="AO19" i="2" s="1"/>
  <c r="AM15" i="2"/>
  <c r="AO15" i="2" s="1"/>
  <c r="AL23" i="2"/>
  <c r="AK23" i="2"/>
  <c r="AM23" i="2" s="1"/>
  <c r="AO23" i="2" s="1"/>
  <c r="AM20" i="2"/>
  <c r="AO20" i="2" s="1"/>
  <c r="AM16" i="2"/>
  <c r="AO16" i="2" s="1"/>
  <c r="AL6" i="2"/>
  <c r="AM6" i="2" s="1"/>
  <c r="AO6" i="2" s="1"/>
  <c r="AK6" i="2"/>
  <c r="AL8" i="2"/>
  <c r="AK8" i="2"/>
  <c r="AL20" i="2"/>
  <c r="AK20" i="2"/>
  <c r="AK9" i="2"/>
  <c r="AM9" i="2" s="1"/>
  <c r="AO9" i="2" s="1"/>
  <c r="AL9" i="2"/>
  <c r="AC32" i="2"/>
  <c r="U33" i="2"/>
  <c r="AG32" i="2"/>
  <c r="AF32" i="2"/>
  <c r="AE32" i="2"/>
  <c r="AJ32" i="2" s="1"/>
  <c r="Z5" i="2"/>
  <c r="AK4" i="2"/>
  <c r="AL28" i="2"/>
  <c r="AK28" i="2"/>
  <c r="AM28" i="2" s="1"/>
  <c r="AO28" i="2" s="1"/>
  <c r="AM21" i="2"/>
  <c r="AO21" i="2" s="1"/>
  <c r="AL5" i="2" l="1"/>
  <c r="AK5" i="2"/>
  <c r="V33" i="2"/>
  <c r="AH33" i="2" s="1"/>
  <c r="AM5" i="2"/>
  <c r="AO5" i="2" s="1"/>
  <c r="AL32" i="2"/>
  <c r="AM32" i="2" s="1"/>
  <c r="AO32" i="2" s="1"/>
  <c r="AA33" i="2"/>
  <c r="AN32" i="2"/>
  <c r="AM4" i="2"/>
  <c r="AO4" i="2" l="1"/>
  <c r="W33" i="2"/>
  <c r="AI33" i="2" s="1"/>
  <c r="X33" i="2" l="1"/>
  <c r="U34" i="2" l="1"/>
  <c r="AF33" i="2"/>
  <c r="AG33" i="2"/>
  <c r="AE33" i="2"/>
  <c r="AC33" i="2"/>
  <c r="AB33" i="2"/>
  <c r="AJ33" i="2" l="1"/>
  <c r="AL33" i="2"/>
  <c r="Z34" i="2"/>
  <c r="AK33" i="2"/>
  <c r="AA34" i="2"/>
  <c r="AN33" i="2"/>
  <c r="V34" i="2"/>
  <c r="AH34" i="2" s="1"/>
  <c r="W34" i="2" l="1"/>
  <c r="AI34" i="2" s="1"/>
  <c r="AM33" i="2"/>
  <c r="AO33" i="2" l="1"/>
  <c r="X34" i="2"/>
  <c r="U35" i="2" l="1"/>
  <c r="AG34" i="2"/>
  <c r="AF34" i="2"/>
  <c r="AE34" i="2"/>
  <c r="AC34" i="2"/>
  <c r="AB34" i="2"/>
  <c r="AJ34" i="2" l="1"/>
  <c r="AL34" i="2"/>
  <c r="Z35" i="2"/>
  <c r="AK34" i="2"/>
  <c r="AA35" i="2"/>
  <c r="AN34" i="2"/>
  <c r="V35" i="2"/>
  <c r="AH35" i="2" s="1"/>
  <c r="W35" i="2" l="1"/>
  <c r="AI35" i="2" s="1"/>
  <c r="AM34" i="2"/>
  <c r="AO34" i="2" l="1"/>
  <c r="X35" i="2"/>
  <c r="U36" i="2" l="1"/>
  <c r="AF35" i="2"/>
  <c r="AG35" i="2"/>
  <c r="AE35" i="2"/>
  <c r="AC35" i="2"/>
  <c r="AB35" i="2"/>
  <c r="AA36" i="2" l="1"/>
  <c r="AN35" i="2"/>
  <c r="Z36" i="2"/>
  <c r="AK35" i="2"/>
  <c r="AJ35" i="2"/>
  <c r="AL35" i="2"/>
  <c r="V36" i="2"/>
  <c r="AH36" i="2" s="1"/>
  <c r="W36" i="2" l="1"/>
  <c r="AI36" i="2" s="1"/>
  <c r="X36" i="2"/>
  <c r="AM35" i="2"/>
  <c r="U37" i="2" l="1"/>
  <c r="AG36" i="2"/>
  <c r="AF36" i="2"/>
  <c r="AE36" i="2"/>
  <c r="AC36" i="2"/>
  <c r="AB36" i="2"/>
  <c r="AO35" i="2"/>
  <c r="AJ36" i="2" l="1"/>
  <c r="AL36" i="2"/>
  <c r="Z37" i="2"/>
  <c r="AK36" i="2"/>
  <c r="AA37" i="2"/>
  <c r="AN36" i="2"/>
  <c r="V37" i="2"/>
  <c r="AH37" i="2" s="1"/>
  <c r="AM36" i="2" l="1"/>
  <c r="W37" i="2"/>
  <c r="AO36" i="2" l="1"/>
  <c r="AI37" i="2"/>
  <c r="X37" i="2"/>
  <c r="U38" i="2" l="1"/>
  <c r="AG37" i="2"/>
  <c r="AF37" i="2"/>
  <c r="AE37" i="2"/>
  <c r="AC37" i="2"/>
  <c r="AB37" i="2"/>
  <c r="AJ37" i="2" l="1"/>
  <c r="AL37" i="2"/>
  <c r="Z38" i="2"/>
  <c r="AK37" i="2"/>
  <c r="AA38" i="2"/>
  <c r="AN37" i="2"/>
  <c r="V38" i="2"/>
  <c r="AH38" i="2" s="1"/>
  <c r="W38" i="2" l="1"/>
  <c r="AI38" i="2" s="1"/>
  <c r="X38" i="2"/>
  <c r="AM37" i="2"/>
  <c r="AO37" i="2" s="1"/>
  <c r="U39" i="2" l="1"/>
  <c r="AF38" i="2"/>
  <c r="AE38" i="2"/>
  <c r="AG38" i="2"/>
  <c r="AC38" i="2"/>
  <c r="AB38" i="2"/>
  <c r="AA39" i="2" l="1"/>
  <c r="AN38" i="2"/>
  <c r="Z39" i="2"/>
  <c r="AK38" i="2"/>
  <c r="AJ38" i="2"/>
  <c r="AM38" i="2" s="1"/>
  <c r="AO38" i="2" s="1"/>
  <c r="AL38" i="2"/>
  <c r="V39" i="2"/>
  <c r="AH39" i="2" s="1"/>
  <c r="W39" i="2" l="1"/>
  <c r="AI39" i="2" s="1"/>
  <c r="X39" i="2"/>
  <c r="AG39" i="2" l="1"/>
  <c r="AE39" i="2"/>
  <c r="AC39" i="2"/>
  <c r="U40" i="2"/>
  <c r="AF39" i="2"/>
  <c r="AB39" i="2"/>
  <c r="V40" i="2" l="1"/>
  <c r="AH40" i="2" s="1"/>
  <c r="Z40" i="2"/>
  <c r="AK39" i="2"/>
  <c r="AA40" i="2"/>
  <c r="AN39" i="2"/>
  <c r="AJ39" i="2"/>
  <c r="AL39" i="2"/>
  <c r="W40" i="2" l="1"/>
  <c r="AI40" i="2" s="1"/>
  <c r="AM39" i="2"/>
  <c r="AO39" i="2" s="1"/>
  <c r="X40" i="2"/>
  <c r="AG40" i="2" l="1"/>
  <c r="AF40" i="2"/>
  <c r="AC40" i="2"/>
  <c r="U41" i="2"/>
  <c r="AE40" i="2"/>
  <c r="AB40" i="2"/>
  <c r="Z41" i="2" l="1"/>
  <c r="AK40" i="2"/>
  <c r="AJ40" i="2"/>
  <c r="AL40" i="2"/>
  <c r="V41" i="2"/>
  <c r="AH41" i="2" s="1"/>
  <c r="AA41" i="2"/>
  <c r="AN40" i="2"/>
  <c r="W41" i="2" l="1"/>
  <c r="AI41" i="2" s="1"/>
  <c r="AM40" i="2"/>
  <c r="AO40" i="2" s="1"/>
  <c r="X41" i="2" l="1"/>
  <c r="AG41" i="2" l="1"/>
  <c r="AF41" i="2"/>
  <c r="AE41" i="2"/>
  <c r="U42" i="2"/>
  <c r="AC41" i="2"/>
  <c r="AB41" i="2"/>
  <c r="Z42" i="2" l="1"/>
  <c r="AK41" i="2"/>
  <c r="AJ41" i="2"/>
  <c r="AL41" i="2"/>
  <c r="AA42" i="2"/>
  <c r="AN41" i="2"/>
  <c r="W42" i="2"/>
  <c r="AI42" i="2" s="1"/>
  <c r="V42" i="2"/>
  <c r="AH42" i="2" s="1"/>
  <c r="X42" i="2" l="1"/>
  <c r="AM41" i="2"/>
  <c r="AO41" i="2" s="1"/>
  <c r="AF42" i="2" l="1"/>
  <c r="AE42" i="2"/>
  <c r="AC42" i="2"/>
  <c r="U43" i="2"/>
  <c r="AG42" i="2"/>
  <c r="AB42" i="2"/>
  <c r="AJ42" i="2" l="1"/>
  <c r="AL42" i="2"/>
  <c r="Z43" i="2"/>
  <c r="AK42" i="2"/>
  <c r="V43" i="2"/>
  <c r="AH43" i="2" s="1"/>
  <c r="AA43" i="2"/>
  <c r="AN42" i="2"/>
  <c r="W43" i="2" l="1"/>
  <c r="AI43" i="2" s="1"/>
  <c r="AM42" i="2"/>
  <c r="AO42" i="2" s="1"/>
  <c r="X43" i="2" l="1"/>
  <c r="AG43" i="2" l="1"/>
  <c r="AE43" i="2"/>
  <c r="AC43" i="2"/>
  <c r="U44" i="2"/>
  <c r="AF43" i="2"/>
  <c r="AB43" i="2"/>
  <c r="AA44" i="2" l="1"/>
  <c r="AN43" i="2"/>
  <c r="Z44" i="2"/>
  <c r="AK43" i="2"/>
  <c r="V44" i="2"/>
  <c r="AH44" i="2" s="1"/>
  <c r="AJ43" i="2"/>
  <c r="AM43" i="2" s="1"/>
  <c r="AO43" i="2" s="1"/>
  <c r="AL43" i="2"/>
  <c r="W44" i="2" l="1"/>
  <c r="AI44" i="2" s="1"/>
  <c r="X44" i="2" l="1"/>
  <c r="AG44" i="2" l="1"/>
  <c r="AF44" i="2"/>
  <c r="AE44" i="2"/>
  <c r="AC44" i="2"/>
  <c r="U45" i="2"/>
  <c r="AB44" i="2"/>
  <c r="V45" i="2" l="1"/>
  <c r="AH45" i="2" s="1"/>
  <c r="Z45" i="2"/>
  <c r="AK44" i="2"/>
  <c r="AA45" i="2"/>
  <c r="AN44" i="2"/>
  <c r="AJ44" i="2"/>
  <c r="AL44" i="2"/>
  <c r="AM44" i="2" l="1"/>
  <c r="AO44" i="2" s="1"/>
  <c r="W45" i="2"/>
  <c r="AI45" i="2" l="1"/>
  <c r="X45" i="2"/>
  <c r="AG45" i="2" l="1"/>
  <c r="AF45" i="2"/>
  <c r="AE45" i="2"/>
  <c r="U46" i="2"/>
  <c r="AC45" i="2"/>
  <c r="AB45" i="2"/>
  <c r="Z46" i="2" l="1"/>
  <c r="AK45" i="2"/>
  <c r="AA46" i="2"/>
  <c r="AN45" i="2"/>
  <c r="V46" i="2"/>
  <c r="AH46" i="2" s="1"/>
  <c r="W46" i="2"/>
  <c r="AI46" i="2" s="1"/>
  <c r="AJ45" i="2"/>
  <c r="AL45" i="2"/>
  <c r="AM45" i="2" l="1"/>
  <c r="AO45" i="2" s="1"/>
  <c r="X46" i="2"/>
  <c r="AG46" i="2" l="1"/>
  <c r="AF46" i="2"/>
  <c r="AE46" i="2"/>
  <c r="U47" i="2"/>
  <c r="AC46" i="2"/>
  <c r="AB46" i="2"/>
  <c r="V47" i="2" l="1"/>
  <c r="AH47" i="2" s="1"/>
  <c r="Z47" i="2"/>
  <c r="AK46" i="2"/>
  <c r="AA47" i="2"/>
  <c r="AN46" i="2"/>
  <c r="AJ46" i="2"/>
  <c r="AL46" i="2"/>
  <c r="W47" i="2" l="1"/>
  <c r="AI47" i="2" s="1"/>
  <c r="AM46" i="2"/>
  <c r="AO46" i="2" s="1"/>
  <c r="X47" i="2"/>
  <c r="AG47" i="2" l="1"/>
  <c r="AF47" i="2"/>
  <c r="AE47" i="2"/>
  <c r="U48" i="2"/>
  <c r="AC47" i="2"/>
  <c r="AB47" i="2"/>
  <c r="V48" i="2" l="1"/>
  <c r="AH48" i="2" s="1"/>
  <c r="Z48" i="2"/>
  <c r="AK47" i="2"/>
  <c r="AA48" i="2"/>
  <c r="AN47" i="2"/>
  <c r="AJ47" i="2"/>
  <c r="AM47" i="2" s="1"/>
  <c r="AO47" i="2" s="1"/>
  <c r="AL47" i="2"/>
  <c r="W48" i="2" l="1"/>
  <c r="AI48" i="2" s="1"/>
  <c r="X48" i="2"/>
  <c r="AG48" i="2" l="1"/>
  <c r="AF48" i="2"/>
  <c r="AE48" i="2"/>
  <c r="U49" i="2"/>
  <c r="AC48" i="2"/>
  <c r="AB48" i="2"/>
  <c r="Z49" i="2" l="1"/>
  <c r="AK48" i="2"/>
  <c r="V49" i="2"/>
  <c r="AH49" i="2" s="1"/>
  <c r="AA49" i="2"/>
  <c r="AN48" i="2"/>
  <c r="AJ48" i="2"/>
  <c r="AL48" i="2"/>
  <c r="W49" i="2" l="1"/>
  <c r="AI49" i="2" s="1"/>
  <c r="AM48" i="2"/>
  <c r="AO48" i="2" s="1"/>
  <c r="X49" i="2"/>
  <c r="AG49" i="2" l="1"/>
  <c r="AF49" i="2"/>
  <c r="AE49" i="2"/>
  <c r="U50" i="2"/>
  <c r="AC49" i="2"/>
  <c r="AB49" i="2"/>
  <c r="AA50" i="2" l="1"/>
  <c r="AN49" i="2"/>
  <c r="Z50" i="2"/>
  <c r="AK49" i="2"/>
  <c r="V50" i="2"/>
  <c r="AH50" i="2" s="1"/>
  <c r="AJ49" i="2"/>
  <c r="AL49" i="2"/>
  <c r="AM49" i="2" l="1"/>
  <c r="AO49" i="2" s="1"/>
  <c r="W50" i="2"/>
  <c r="AI50" i="2" s="1"/>
  <c r="X50" i="2" l="1"/>
  <c r="AF50" i="2" l="1"/>
  <c r="AE50" i="2"/>
  <c r="U51" i="2"/>
  <c r="AG50" i="2"/>
  <c r="AC50" i="2"/>
  <c r="AB50" i="2"/>
  <c r="Z51" i="2" l="1"/>
  <c r="AK50" i="2"/>
  <c r="AA51" i="2"/>
  <c r="AN50" i="2"/>
  <c r="V51" i="2"/>
  <c r="AH51" i="2" s="1"/>
  <c r="AJ50" i="2"/>
  <c r="AM50" i="2" s="1"/>
  <c r="AO50" i="2" s="1"/>
  <c r="AL50" i="2"/>
  <c r="W51" i="2" l="1"/>
  <c r="AI51" i="2" s="1"/>
  <c r="X51" i="2" l="1"/>
  <c r="AG51" i="2" l="1"/>
  <c r="AE51" i="2"/>
  <c r="U52" i="2"/>
  <c r="AF51" i="2"/>
  <c r="AC51" i="2"/>
  <c r="AB51" i="2"/>
  <c r="AA52" i="2" l="1"/>
  <c r="AN51" i="2"/>
  <c r="Z52" i="2"/>
  <c r="AK51" i="2"/>
  <c r="V52" i="2"/>
  <c r="AH52" i="2" s="1"/>
  <c r="AJ51" i="2"/>
  <c r="AL51" i="2"/>
  <c r="AM51" i="2" l="1"/>
  <c r="AO51" i="2" s="1"/>
  <c r="W52" i="2"/>
  <c r="AI52" i="2" s="1"/>
  <c r="X52" i="2"/>
  <c r="AG52" i="2" l="1"/>
  <c r="AF52" i="2"/>
  <c r="U53" i="2"/>
  <c r="AE52" i="2"/>
  <c r="AC52" i="2"/>
  <c r="AB52" i="2"/>
  <c r="AJ52" i="2" l="1"/>
  <c r="AL52" i="2"/>
  <c r="Z53" i="2"/>
  <c r="AK52" i="2"/>
  <c r="AA53" i="2"/>
  <c r="AN52" i="2"/>
  <c r="V53" i="2"/>
  <c r="AH53" i="2" s="1"/>
  <c r="W53" i="2" l="1"/>
  <c r="AI53" i="2" s="1"/>
  <c r="X53" i="2"/>
  <c r="AM52" i="2"/>
  <c r="AO52" i="2" s="1"/>
  <c r="AG53" i="2" l="1"/>
  <c r="AF53" i="2"/>
  <c r="AE53" i="2"/>
  <c r="U54" i="2"/>
  <c r="AC53" i="2"/>
  <c r="AB53" i="2"/>
  <c r="V54" i="2" l="1"/>
  <c r="AH54" i="2" s="1"/>
  <c r="Z54" i="2"/>
  <c r="AK53" i="2"/>
  <c r="AA54" i="2"/>
  <c r="AN53" i="2"/>
  <c r="AJ53" i="2"/>
  <c r="AL53" i="2"/>
  <c r="AM53" i="2" l="1"/>
  <c r="AO53" i="2" s="1"/>
  <c r="W54" i="2"/>
  <c r="AI54" i="2" s="1"/>
  <c r="X54" i="2"/>
  <c r="AG54" i="2" l="1"/>
  <c r="AF54" i="2"/>
  <c r="AE54" i="2"/>
  <c r="U55" i="2"/>
  <c r="AC54" i="2"/>
  <c r="AB54" i="2"/>
  <c r="V55" i="2" l="1"/>
  <c r="AH55" i="2" s="1"/>
  <c r="Z55" i="2"/>
  <c r="AK54" i="2"/>
  <c r="AA55" i="2"/>
  <c r="AN54" i="2"/>
  <c r="AJ54" i="2"/>
  <c r="AM54" i="2" s="1"/>
  <c r="AO54" i="2" s="1"/>
  <c r="AL54" i="2"/>
  <c r="W55" i="2" l="1"/>
  <c r="AI55" i="2" s="1"/>
  <c r="X55" i="2"/>
  <c r="AG55" i="2" l="1"/>
  <c r="AF55" i="2"/>
  <c r="AE55" i="2"/>
  <c r="U56" i="2"/>
  <c r="AC55" i="2"/>
  <c r="AB55" i="2"/>
  <c r="V56" i="2" l="1"/>
  <c r="AH56" i="2" s="1"/>
  <c r="Z56" i="2"/>
  <c r="AK55" i="2"/>
  <c r="AA56" i="2"/>
  <c r="AN55" i="2"/>
  <c r="AJ55" i="2"/>
  <c r="AL55" i="2"/>
  <c r="AM55" i="2" l="1"/>
  <c r="AO55" i="2" s="1"/>
  <c r="W56" i="2"/>
  <c r="AI56" i="2" s="1"/>
  <c r="X56" i="2"/>
  <c r="AG56" i="2" l="1"/>
  <c r="AF56" i="2"/>
  <c r="AE56" i="2"/>
  <c r="U57" i="2"/>
  <c r="AC56" i="2"/>
  <c r="AB56" i="2"/>
  <c r="Z57" i="2" l="1"/>
  <c r="AK56" i="2"/>
  <c r="V57" i="2"/>
  <c r="AH57" i="2" s="1"/>
  <c r="AA57" i="2"/>
  <c r="AN56" i="2"/>
  <c r="AJ56" i="2"/>
  <c r="AL56" i="2"/>
  <c r="W57" i="2" l="1"/>
  <c r="AM56" i="2"/>
  <c r="AO56" i="2" s="1"/>
  <c r="AI57" i="2" l="1"/>
  <c r="X57" i="2"/>
  <c r="AG57" i="2" l="1"/>
  <c r="AF57" i="2"/>
  <c r="AE57" i="2"/>
  <c r="U58" i="2"/>
  <c r="AC57" i="2"/>
  <c r="AB57" i="2"/>
  <c r="V58" i="2" l="1"/>
  <c r="AH58" i="2" s="1"/>
  <c r="W58" i="2"/>
  <c r="AI58" i="2" s="1"/>
  <c r="Z58" i="2"/>
  <c r="AK57" i="2"/>
  <c r="AA58" i="2"/>
  <c r="AN57" i="2"/>
  <c r="AJ57" i="2"/>
  <c r="AM57" i="2" s="1"/>
  <c r="AO57" i="2" s="1"/>
  <c r="AL57" i="2"/>
  <c r="X58" i="2" l="1"/>
  <c r="AG58" i="2" l="1"/>
  <c r="AF58" i="2"/>
  <c r="AE58" i="2"/>
  <c r="AC58" i="2"/>
  <c r="U59" i="2"/>
  <c r="AB58" i="2"/>
  <c r="AA59" i="2" l="1"/>
  <c r="AN58" i="2"/>
  <c r="Z59" i="2"/>
  <c r="AK58" i="2"/>
  <c r="V59" i="2"/>
  <c r="AH59" i="2" s="1"/>
  <c r="AJ58" i="2"/>
  <c r="AL58" i="2"/>
  <c r="AM58" i="2" l="1"/>
  <c r="AO58" i="2" s="1"/>
  <c r="W59" i="2"/>
  <c r="AI59" i="2" s="1"/>
  <c r="X59" i="2" l="1"/>
  <c r="AG59" i="2" l="1"/>
  <c r="AF59" i="2"/>
  <c r="AE59" i="2"/>
  <c r="U60" i="2"/>
  <c r="AC59" i="2"/>
  <c r="AB59" i="2"/>
  <c r="V60" i="2" l="1"/>
  <c r="AH60" i="2" s="1"/>
  <c r="Z60" i="2"/>
  <c r="AK59" i="2"/>
  <c r="AA60" i="2"/>
  <c r="AN59" i="2"/>
  <c r="AJ59" i="2"/>
  <c r="AL59" i="2"/>
  <c r="AM59" i="2" l="1"/>
  <c r="AO59" i="2" s="1"/>
  <c r="W60" i="2"/>
  <c r="AI60" i="2" s="1"/>
  <c r="X60" i="2" l="1"/>
  <c r="AG60" i="2" l="1"/>
  <c r="AF60" i="2"/>
  <c r="AE60" i="2"/>
  <c r="AC60" i="2"/>
  <c r="U61" i="2"/>
  <c r="AB60" i="2"/>
  <c r="Z61" i="2" l="1"/>
  <c r="AK60" i="2"/>
  <c r="V61" i="2"/>
  <c r="AH61" i="2" s="1"/>
  <c r="AA61" i="2"/>
  <c r="AN60" i="2"/>
  <c r="AJ60" i="2"/>
  <c r="AL60" i="2"/>
  <c r="AM60" i="2" l="1"/>
  <c r="AO60" i="2" s="1"/>
  <c r="W61" i="2"/>
  <c r="AI61" i="2" s="1"/>
  <c r="X61" i="2" l="1"/>
  <c r="AG61" i="2" l="1"/>
  <c r="AF61" i="2"/>
  <c r="AE61" i="2"/>
  <c r="AC61" i="2"/>
  <c r="U62" i="2"/>
  <c r="AB61" i="2"/>
  <c r="Z62" i="2" l="1"/>
  <c r="AK61" i="2"/>
  <c r="V62" i="2"/>
  <c r="AH62" i="2" s="1"/>
  <c r="AA62" i="2"/>
  <c r="AN61" i="2"/>
  <c r="AJ61" i="2"/>
  <c r="AL61" i="2"/>
  <c r="AM61" i="2" l="1"/>
  <c r="AO61" i="2" s="1"/>
  <c r="W62" i="2"/>
  <c r="AI62" i="2" s="1"/>
  <c r="X62" i="2"/>
  <c r="AF62" i="2" l="1"/>
  <c r="AE62" i="2"/>
  <c r="U63" i="2"/>
  <c r="AG62" i="2"/>
  <c r="AC62" i="2"/>
  <c r="AB62" i="2"/>
  <c r="Z63" i="2" l="1"/>
  <c r="AK62" i="2"/>
  <c r="AA63" i="2"/>
  <c r="AN62" i="2"/>
  <c r="V63" i="2"/>
  <c r="AH63" i="2" s="1"/>
  <c r="AJ62" i="2"/>
  <c r="AL62" i="2"/>
  <c r="AM62" i="2" l="1"/>
  <c r="AO62" i="2" s="1"/>
  <c r="W63" i="2"/>
  <c r="AI63" i="2" s="1"/>
  <c r="X63" i="2" l="1"/>
  <c r="AE63" i="2" l="1"/>
  <c r="U64" i="2"/>
  <c r="AG63" i="2"/>
  <c r="AF63" i="2"/>
  <c r="AC63" i="2"/>
  <c r="AB63" i="2"/>
  <c r="Z64" i="2" l="1"/>
  <c r="AK63" i="2"/>
  <c r="AA64" i="2"/>
  <c r="AN63" i="2"/>
  <c r="V64" i="2"/>
  <c r="AH64" i="2" s="1"/>
  <c r="AJ63" i="2"/>
  <c r="AL63" i="2"/>
  <c r="AM63" i="2" l="1"/>
  <c r="AO63" i="2" s="1"/>
  <c r="W64" i="2"/>
  <c r="AI64" i="2" s="1"/>
  <c r="X64" i="2" l="1"/>
  <c r="U65" i="2" l="1"/>
  <c r="AG64" i="2"/>
  <c r="AF64" i="2"/>
  <c r="AE64" i="2"/>
  <c r="AC64" i="2"/>
  <c r="AB64" i="2"/>
  <c r="AA65" i="2" l="1"/>
  <c r="AN64" i="2"/>
  <c r="Z65" i="2"/>
  <c r="AK64" i="2"/>
  <c r="AJ64" i="2"/>
  <c r="AL64" i="2"/>
  <c r="V65" i="2"/>
  <c r="AH65" i="2" s="1"/>
  <c r="W65" i="2" l="1"/>
  <c r="AI65" i="2" s="1"/>
  <c r="AM64" i="2"/>
  <c r="AO64" i="2" s="1"/>
  <c r="X65" i="2" l="1"/>
  <c r="U66" i="2" l="1"/>
  <c r="AG65" i="2"/>
  <c r="AF65" i="2"/>
  <c r="AE65" i="2"/>
  <c r="AC65" i="2"/>
  <c r="AB65" i="2"/>
  <c r="Z66" i="2" l="1"/>
  <c r="AK65" i="2"/>
  <c r="AJ65" i="2"/>
  <c r="AL65" i="2"/>
  <c r="AA66" i="2"/>
  <c r="AN65" i="2"/>
  <c r="V66" i="2"/>
  <c r="AH66" i="2" s="1"/>
  <c r="AM65" i="2" l="1"/>
  <c r="AO65" i="2" s="1"/>
  <c r="W66" i="2"/>
  <c r="AI66" i="2" s="1"/>
  <c r="X66" i="2" l="1"/>
  <c r="U67" i="2" l="1"/>
  <c r="AG66" i="2"/>
  <c r="AF66" i="2"/>
  <c r="AE66" i="2"/>
  <c r="AC66" i="2"/>
  <c r="AB66" i="2"/>
  <c r="AA67" i="2" l="1"/>
  <c r="AN66" i="2"/>
  <c r="AJ66" i="2"/>
  <c r="AL66" i="2"/>
  <c r="Z67" i="2"/>
  <c r="AK66" i="2"/>
  <c r="V67" i="2"/>
  <c r="AH67" i="2" s="1"/>
  <c r="W67" i="2" l="1"/>
  <c r="AM66" i="2"/>
  <c r="AO66" i="2" s="1"/>
  <c r="AI67" i="2" l="1"/>
  <c r="X67" i="2"/>
  <c r="U68" i="2" l="1"/>
  <c r="AG67" i="2"/>
  <c r="AF67" i="2"/>
  <c r="AE67" i="2"/>
  <c r="AC67" i="2"/>
  <c r="AB67" i="2"/>
  <c r="Z68" i="2" l="1"/>
  <c r="AK67" i="2"/>
  <c r="AA68" i="2"/>
  <c r="AN67" i="2"/>
  <c r="AJ67" i="2"/>
  <c r="AL67" i="2"/>
  <c r="V68" i="2"/>
  <c r="AH68" i="2" s="1"/>
  <c r="W68" i="2" l="1"/>
  <c r="AI68" i="2" s="1"/>
  <c r="AM67" i="2"/>
  <c r="AO67" i="2" s="1"/>
  <c r="X68" i="2" l="1"/>
  <c r="U69" i="2" l="1"/>
  <c r="AG68" i="2"/>
  <c r="AF68" i="2"/>
  <c r="AE68" i="2"/>
  <c r="AC68" i="2"/>
  <c r="AB68" i="2"/>
  <c r="Z69" i="2" l="1"/>
  <c r="AK68" i="2"/>
  <c r="AA69" i="2"/>
  <c r="AN68" i="2"/>
  <c r="AJ68" i="2"/>
  <c r="AL68" i="2"/>
  <c r="V69" i="2"/>
  <c r="AH69" i="2" s="1"/>
  <c r="W69" i="2" l="1"/>
  <c r="AM68" i="2"/>
  <c r="AO68" i="2" s="1"/>
  <c r="AI69" i="2" l="1"/>
  <c r="X69" i="2"/>
  <c r="U70" i="2" l="1"/>
  <c r="AG69" i="2"/>
  <c r="AF69" i="2"/>
  <c r="AE69" i="2"/>
  <c r="AC69" i="2"/>
  <c r="AB69" i="2"/>
  <c r="Z70" i="2" l="1"/>
  <c r="AK69" i="2"/>
  <c r="AA70" i="2"/>
  <c r="AN69" i="2"/>
  <c r="AJ69" i="2"/>
  <c r="AL69" i="2"/>
  <c r="V70" i="2"/>
  <c r="AH70" i="2" s="1"/>
  <c r="W70" i="2" l="1"/>
  <c r="AI70" i="2" s="1"/>
  <c r="AM69" i="2"/>
  <c r="AO69" i="2" s="1"/>
  <c r="X70" i="2" l="1"/>
  <c r="U71" i="2" l="1"/>
  <c r="AF70" i="2"/>
  <c r="AE70" i="2"/>
  <c r="AG70" i="2"/>
  <c r="AC70" i="2"/>
  <c r="AB70" i="2"/>
  <c r="Z71" i="2" l="1"/>
  <c r="AK70" i="2"/>
  <c r="AA71" i="2"/>
  <c r="AN70" i="2"/>
  <c r="AJ70" i="2"/>
  <c r="AL70" i="2"/>
  <c r="V71" i="2"/>
  <c r="AH71" i="2" s="1"/>
  <c r="W71" i="2" l="1"/>
  <c r="AI71" i="2" s="1"/>
  <c r="X71" i="2"/>
  <c r="AM70" i="2"/>
  <c r="AO70" i="2" s="1"/>
  <c r="AG71" i="2" l="1"/>
  <c r="AE71" i="2"/>
  <c r="AC71" i="2"/>
  <c r="U72" i="2"/>
  <c r="AF71" i="2"/>
  <c r="AB71" i="2"/>
  <c r="AA72" i="2" l="1"/>
  <c r="AN71" i="2"/>
  <c r="Z72" i="2"/>
  <c r="AK71" i="2"/>
  <c r="V72" i="2"/>
  <c r="AH72" i="2" s="1"/>
  <c r="AJ71" i="2"/>
  <c r="AL71" i="2"/>
  <c r="AM71" i="2" l="1"/>
  <c r="AO71" i="2" s="1"/>
  <c r="W72" i="2"/>
  <c r="AI72" i="2" s="1"/>
  <c r="X72" i="2"/>
  <c r="AG72" i="2" l="1"/>
  <c r="AF72" i="2"/>
  <c r="AC72" i="2"/>
  <c r="U73" i="2"/>
  <c r="AE72" i="2"/>
  <c r="AB72" i="2"/>
  <c r="V73" i="2" l="1"/>
  <c r="AH73" i="2" s="1"/>
  <c r="Z73" i="2"/>
  <c r="AK72" i="2"/>
  <c r="AJ72" i="2"/>
  <c r="AL72" i="2"/>
  <c r="AA73" i="2"/>
  <c r="AN72" i="2"/>
  <c r="W73" i="2" l="1"/>
  <c r="AI73" i="2" s="1"/>
  <c r="AM72" i="2"/>
  <c r="AO72" i="2" s="1"/>
  <c r="X73" i="2"/>
  <c r="AG73" i="2" l="1"/>
  <c r="AF73" i="2"/>
  <c r="AE73" i="2"/>
  <c r="U74" i="2"/>
  <c r="AC73" i="2"/>
  <c r="AB73" i="2"/>
  <c r="AJ73" i="2" l="1"/>
  <c r="AL73" i="2"/>
  <c r="Z74" i="2"/>
  <c r="AK73" i="2"/>
  <c r="AA74" i="2"/>
  <c r="AN73" i="2"/>
  <c r="V74" i="2"/>
  <c r="AH74" i="2" s="1"/>
  <c r="W74" i="2" l="1"/>
  <c r="AI74" i="2" s="1"/>
  <c r="X74" i="2"/>
  <c r="AM73" i="2"/>
  <c r="AO73" i="2" s="1"/>
  <c r="AG74" i="2" l="1"/>
  <c r="AF74" i="2"/>
  <c r="AE74" i="2"/>
  <c r="AC74" i="2"/>
  <c r="U75" i="2"/>
  <c r="AB74" i="2"/>
  <c r="AA75" i="2" l="1"/>
  <c r="AN74" i="2"/>
  <c r="Z75" i="2"/>
  <c r="AK74" i="2"/>
  <c r="V75" i="2"/>
  <c r="AH75" i="2" s="1"/>
  <c r="AJ74" i="2"/>
  <c r="AL74" i="2"/>
  <c r="AM74" i="2" l="1"/>
  <c r="AO74" i="2" s="1"/>
  <c r="W75" i="2"/>
  <c r="AI75" i="2" s="1"/>
  <c r="X75" i="2"/>
  <c r="AG75" i="2" l="1"/>
  <c r="AF75" i="2"/>
  <c r="AE75" i="2"/>
  <c r="AC75" i="2"/>
  <c r="U76" i="2"/>
  <c r="AB75" i="2"/>
  <c r="Z76" i="2" l="1"/>
  <c r="AK75" i="2"/>
  <c r="V76" i="2"/>
  <c r="AH76" i="2" s="1"/>
  <c r="AA76" i="2"/>
  <c r="AN75" i="2"/>
  <c r="AJ75" i="2"/>
  <c r="AL75" i="2"/>
  <c r="W76" i="2" l="1"/>
  <c r="AI76" i="2" s="1"/>
  <c r="AM75" i="2"/>
  <c r="AO75" i="2" s="1"/>
  <c r="X76" i="2"/>
  <c r="AG76" i="2" l="1"/>
  <c r="AF76" i="2"/>
  <c r="AE76" i="2"/>
  <c r="AC76" i="2"/>
  <c r="U77" i="2"/>
  <c r="AB76" i="2"/>
  <c r="AA77" i="2" l="1"/>
  <c r="AN76" i="2"/>
  <c r="Z77" i="2"/>
  <c r="AK76" i="2"/>
  <c r="V77" i="2"/>
  <c r="AH77" i="2" s="1"/>
  <c r="AJ76" i="2"/>
  <c r="AL76" i="2"/>
  <c r="W77" i="2" l="1"/>
  <c r="AI77" i="2" s="1"/>
  <c r="AM76" i="2"/>
  <c r="AO76" i="2" s="1"/>
  <c r="X77" i="2"/>
  <c r="AG77" i="2" l="1"/>
  <c r="AF77" i="2"/>
  <c r="AE77" i="2"/>
  <c r="U78" i="2"/>
  <c r="AC77" i="2"/>
  <c r="AB77" i="2"/>
  <c r="AA78" i="2" l="1"/>
  <c r="AN77" i="2"/>
  <c r="Z78" i="2"/>
  <c r="AK77" i="2"/>
  <c r="V78" i="2"/>
  <c r="AH78" i="2" s="1"/>
  <c r="AJ77" i="2"/>
  <c r="AL77" i="2"/>
  <c r="AM77" i="2" l="1"/>
  <c r="AO77" i="2" s="1"/>
  <c r="W78" i="2"/>
  <c r="AI78" i="2" s="1"/>
  <c r="X78" i="2"/>
  <c r="AG78" i="2" l="1"/>
  <c r="AF78" i="2"/>
  <c r="AE78" i="2"/>
  <c r="U79" i="2"/>
  <c r="AC78" i="2"/>
  <c r="AB78" i="2"/>
  <c r="Z79" i="2" l="1"/>
  <c r="AK78" i="2"/>
  <c r="V79" i="2"/>
  <c r="AH79" i="2" s="1"/>
  <c r="AA79" i="2"/>
  <c r="AN78" i="2"/>
  <c r="AJ78" i="2"/>
  <c r="AL78" i="2"/>
  <c r="W79" i="2" l="1"/>
  <c r="AI79" i="2" s="1"/>
  <c r="AM78" i="2"/>
  <c r="AO78" i="2" s="1"/>
  <c r="AH81" i="2"/>
  <c r="AH85" i="2"/>
  <c r="AH83" i="2"/>
  <c r="X79" i="2"/>
  <c r="AG79" i="2" l="1"/>
  <c r="AF79" i="2"/>
  <c r="AE79" i="2"/>
  <c r="AC79" i="2"/>
  <c r="AN79" i="2" s="1"/>
  <c r="AB79" i="2"/>
  <c r="AK79" i="2" s="1"/>
  <c r="AI85" i="2"/>
  <c r="AI83" i="2"/>
  <c r="AI81" i="2"/>
  <c r="AK83" i="2" l="1"/>
  <c r="AK81" i="2"/>
  <c r="AK85" i="2"/>
  <c r="AN83" i="2"/>
  <c r="AN81" i="2"/>
  <c r="AN85" i="2"/>
  <c r="AJ79" i="2"/>
  <c r="AE81" i="2"/>
  <c r="AE83" i="2"/>
  <c r="AE85" i="2"/>
  <c r="AL79" i="2"/>
  <c r="AF81" i="2"/>
  <c r="AF83" i="2"/>
  <c r="AF85" i="2"/>
  <c r="AG81" i="2"/>
  <c r="AG83" i="2"/>
  <c r="AG85" i="2"/>
  <c r="AM79" i="2" l="1"/>
  <c r="AJ85" i="2"/>
  <c r="AJ83" i="2"/>
  <c r="AJ81" i="2"/>
  <c r="AL85" i="2"/>
  <c r="AL81" i="2"/>
  <c r="AL83" i="2"/>
  <c r="AO79" i="2" l="1"/>
  <c r="AM81" i="2"/>
  <c r="AM83" i="2"/>
  <c r="AM85" i="2"/>
  <c r="AQ4" i="2" s="1"/>
  <c r="AO85" i="2" l="1"/>
  <c r="AQ6" i="2" s="1"/>
  <c r="AO83" i="2"/>
  <c r="AO81" i="2"/>
</calcChain>
</file>

<file path=xl/sharedStrings.xml><?xml version="1.0" encoding="utf-8"?>
<sst xmlns="http://schemas.openxmlformats.org/spreadsheetml/2006/main" count="96" uniqueCount="83">
  <si>
    <t>Exercise 13.2b - Whole-Life Insurance</t>
  </si>
  <si>
    <t>Amounts with Decrements</t>
  </si>
  <si>
    <t>Amounts without Decrements</t>
  </si>
  <si>
    <t>Decrement Information</t>
  </si>
  <si>
    <t>Reserves &amp; Capital (Decremented)</t>
  </si>
  <si>
    <r>
      <t>P</t>
    </r>
    <r>
      <rPr>
        <vertAlign val="subscript"/>
        <sz val="10"/>
        <rFont val="Arial"/>
        <family val="2"/>
      </rPr>
      <t>t</t>
    </r>
  </si>
  <si>
    <r>
      <t>C</t>
    </r>
    <r>
      <rPr>
        <vertAlign val="subscript"/>
        <sz val="10"/>
        <rFont val="Arial"/>
        <family val="2"/>
      </rPr>
      <t>t</t>
    </r>
  </si>
  <si>
    <r>
      <t>E</t>
    </r>
    <r>
      <rPr>
        <vertAlign val="subscript"/>
        <sz val="10"/>
        <rFont val="Arial"/>
        <family val="2"/>
      </rPr>
      <t>t</t>
    </r>
  </si>
  <si>
    <r>
      <t>DB</t>
    </r>
    <r>
      <rPr>
        <vertAlign val="subscript"/>
        <sz val="10"/>
        <rFont val="Arial"/>
        <family val="2"/>
      </rPr>
      <t>t</t>
    </r>
  </si>
  <si>
    <r>
      <t>W</t>
    </r>
    <r>
      <rPr>
        <vertAlign val="subscript"/>
        <sz val="10"/>
        <rFont val="Arial"/>
        <family val="2"/>
      </rPr>
      <t>t</t>
    </r>
  </si>
  <si>
    <r>
      <t>CR</t>
    </r>
    <r>
      <rPr>
        <vertAlign val="subscript"/>
        <sz val="10"/>
        <rFont val="Arial"/>
        <family val="2"/>
      </rPr>
      <t>t</t>
    </r>
  </si>
  <si>
    <r>
      <t>I</t>
    </r>
    <r>
      <rPr>
        <vertAlign val="subscript"/>
        <sz val="10"/>
        <rFont val="Arial"/>
        <family val="2"/>
      </rPr>
      <t>t</t>
    </r>
  </si>
  <si>
    <r>
      <t>PR</t>
    </r>
    <r>
      <rPr>
        <vertAlign val="subscript"/>
        <sz val="10"/>
        <rFont val="Arial"/>
        <family val="2"/>
      </rPr>
      <t>t</t>
    </r>
  </si>
  <si>
    <r>
      <t>CS</t>
    </r>
    <r>
      <rPr>
        <vertAlign val="subscript"/>
        <sz val="10"/>
        <rFont val="Arial"/>
        <family val="2"/>
      </rPr>
      <t>t</t>
    </r>
  </si>
  <si>
    <r>
      <t>DE</t>
    </r>
    <r>
      <rPr>
        <vertAlign val="subscript"/>
        <sz val="10"/>
        <rFont val="Arial"/>
        <family val="2"/>
      </rPr>
      <t>t</t>
    </r>
  </si>
  <si>
    <t>Premium:</t>
  </si>
  <si>
    <t>Year</t>
  </si>
  <si>
    <t>Premium</t>
  </si>
  <si>
    <t>Commission</t>
  </si>
  <si>
    <t>Expenses</t>
  </si>
  <si>
    <t>Death Benefit</t>
  </si>
  <si>
    <t>SV per 1000</t>
  </si>
  <si>
    <t>Reserves per 1000</t>
  </si>
  <si>
    <t>Withdrawal Benefit</t>
  </si>
  <si>
    <t>Reserve</t>
  </si>
  <si>
    <t>Mortality Rate per 1000</t>
  </si>
  <si>
    <t>Lapse Rate</t>
  </si>
  <si>
    <t>In Force
(sop)</t>
  </si>
  <si>
    <t>Deaths</t>
  </si>
  <si>
    <t>Lapses</t>
  </si>
  <si>
    <t>In Force
(eop)</t>
  </si>
  <si>
    <t>Reserve
(sop)</t>
  </si>
  <si>
    <t>Capital
(sop)</t>
  </si>
  <si>
    <t>Reserve
(eop)</t>
  </si>
  <si>
    <t>Capital
(eop)</t>
  </si>
  <si>
    <t>Premium
(sop)</t>
  </si>
  <si>
    <t>Commission
(sop)</t>
  </si>
  <si>
    <t>Expenses
(eop)</t>
  </si>
  <si>
    <t>Death Benefits
(eop)</t>
  </si>
  <si>
    <t>Withdrawals
(eop)</t>
  </si>
  <si>
    <t>Cash Flow</t>
  </si>
  <si>
    <t>Reserve Increase</t>
  </si>
  <si>
    <t>Interest</t>
  </si>
  <si>
    <t>Profit</t>
  </si>
  <si>
    <t>Surplus increase</t>
  </si>
  <si>
    <t>Distibutable Earnings</t>
  </si>
  <si>
    <t>Lives</t>
  </si>
  <si>
    <t>SV</t>
  </si>
  <si>
    <t>Assumption Information for Issue Age 35:</t>
  </si>
  <si>
    <t>Present Value of DE:</t>
  </si>
  <si>
    <t>Investment Earnings Rate:</t>
  </si>
  <si>
    <t>Discount Rate:</t>
  </si>
  <si>
    <t>Lapse Rates:</t>
  </si>
  <si>
    <t>Duration</t>
  </si>
  <si>
    <t>Rate</t>
  </si>
  <si>
    <t>Death Benefit Amount:</t>
  </si>
  <si>
    <t>2-5</t>
  </si>
  <si>
    <t>6-10</t>
  </si>
  <si>
    <t>11+</t>
  </si>
  <si>
    <t>Commissions (as % premium):</t>
  </si>
  <si>
    <t>Required Capital (per 1000 death benefit):</t>
  </si>
  <si>
    <t>2+</t>
  </si>
  <si>
    <t>Expenses (per policy):</t>
  </si>
  <si>
    <t>Total:</t>
  </si>
  <si>
    <t>SPWL</t>
  </si>
  <si>
    <t>Non Smoker (No Intervention)</t>
  </si>
  <si>
    <t>Smoker (No Intervention)</t>
  </si>
  <si>
    <t>Smoker (Intervention)</t>
  </si>
  <si>
    <t>Present Value</t>
  </si>
  <si>
    <t>Age (Population)</t>
  </si>
  <si>
    <t>Mortality R</t>
  </si>
  <si>
    <t xml:space="preserve">Smoker MR </t>
  </si>
  <si>
    <t>NS Mortality</t>
  </si>
  <si>
    <t>Age</t>
  </si>
  <si>
    <t>Mortality_Rate</t>
  </si>
  <si>
    <t>Intervention Rates</t>
  </si>
  <si>
    <t>Dataset Mortality</t>
  </si>
  <si>
    <t>Dataset Mortality (Smoker)</t>
  </si>
  <si>
    <t>Dataset Mortality  (NON Smoker)</t>
  </si>
  <si>
    <t>Lumaria Mortality</t>
  </si>
  <si>
    <t>WL NS Mortality Rates</t>
  </si>
  <si>
    <t>Intervention MR</t>
  </si>
  <si>
    <t>WL S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</si>
</sst>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_(* #,##0.000_);_(* \(#,##0.000\);_(* &quot;-&quot;??_);_(@_)"/>
    <numFmt numFmtId="166" formatCode="_(* #,##0.00000_);_(* \(#,##0.00000\);_(* &quot;-&quot;??_);_(@_)"/>
    <numFmt numFmtId="167" formatCode="_(* #,##0.0000_);_(* \(#,##0.0000\);_(* &quot;-&quot;??_);_(@_)"/>
    <numFmt numFmtId="168" formatCode="_(* #,##0_);_(* \(#,##0\);_(* &quot;-&quot;??_);_(@_)"/>
    <numFmt numFmtId="169" formatCode="0.000"/>
    <numFmt numFmtId="170" formatCode="_(* #,##0.000000_);_(* \(#,##0.000000\);_(* &quot;-&quot;??_);_(@_)"/>
    <numFmt numFmtId="171" formatCode="0.0%"/>
    <numFmt numFmtId="172" formatCode="0.0000"/>
    <numFmt numFmtId="173" formatCode="#,##0.000000"/>
    <numFmt numFmtId="174" formatCode="0.00000000"/>
    <numFmt numFmtId="175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</cellStyleXfs>
  <cellXfs count="66">
    <xf numFmtId="0" fontId="0" fillId="0" borderId="0" xfId="0"/>
    <xf numFmtId="0" fontId="4" fillId="0" borderId="0" xfId="2" applyFont="1"/>
    <xf numFmtId="0" fontId="3" fillId="0" borderId="0" xfId="2"/>
    <xf numFmtId="0" fontId="3" fillId="0" borderId="0" xfId="2" applyAlignment="1">
      <alignment horizontal="center"/>
    </xf>
    <xf numFmtId="10" fontId="3" fillId="0" borderId="0" xfId="2" applyNumberFormat="1"/>
    <xf numFmtId="165" fontId="0" fillId="0" borderId="0" xfId="3" applyNumberFormat="1" applyFont="1"/>
    <xf numFmtId="166" fontId="0" fillId="0" borderId="0" xfId="3" applyNumberFormat="1" applyFont="1"/>
    <xf numFmtId="167" fontId="0" fillId="0" borderId="0" xfId="3" applyNumberFormat="1" applyFont="1"/>
    <xf numFmtId="0" fontId="3" fillId="2" borderId="0" xfId="2" applyFill="1" applyAlignment="1">
      <alignment horizontal="centerContinuous"/>
    </xf>
    <xf numFmtId="0" fontId="3" fillId="3" borderId="0" xfId="2" applyFill="1" applyAlignment="1">
      <alignment horizontal="center"/>
    </xf>
    <xf numFmtId="0" fontId="3" fillId="3" borderId="0" xfId="2" applyFill="1"/>
    <xf numFmtId="0" fontId="3" fillId="4" borderId="0" xfId="2" applyFill="1" applyAlignment="1">
      <alignment horizontal="center"/>
    </xf>
    <xf numFmtId="164" fontId="0" fillId="5" borderId="0" xfId="3" applyFont="1" applyFill="1" applyAlignment="1">
      <alignment horizontal="center"/>
    </xf>
    <xf numFmtId="0" fontId="3" fillId="0" borderId="0" xfId="2" applyAlignment="1">
      <alignment horizontal="center" wrapText="1"/>
    </xf>
    <xf numFmtId="0" fontId="3" fillId="6" borderId="0" xfId="2" applyFill="1" applyAlignment="1">
      <alignment horizontal="center" wrapText="1"/>
    </xf>
    <xf numFmtId="0" fontId="3" fillId="0" borderId="0" xfId="2" applyAlignment="1">
      <alignment horizontal="center" vertical="center" wrapText="1"/>
    </xf>
    <xf numFmtId="168" fontId="3" fillId="0" borderId="0" xfId="2" applyNumberFormat="1"/>
    <xf numFmtId="1" fontId="3" fillId="0" borderId="0" xfId="2" applyNumberFormat="1"/>
    <xf numFmtId="165" fontId="3" fillId="0" borderId="0" xfId="2" applyNumberFormat="1"/>
    <xf numFmtId="169" fontId="3" fillId="0" borderId="0" xfId="2" quotePrefix="1" applyNumberFormat="1"/>
    <xf numFmtId="168" fontId="3" fillId="6" borderId="0" xfId="2" applyNumberFormat="1" applyFill="1"/>
    <xf numFmtId="168" fontId="0" fillId="6" borderId="0" xfId="3" applyNumberFormat="1" applyFont="1" applyFill="1" applyAlignment="1"/>
    <xf numFmtId="166" fontId="0" fillId="4" borderId="0" xfId="3" applyNumberFormat="1" applyFont="1" applyFill="1" applyAlignment="1"/>
    <xf numFmtId="166" fontId="0" fillId="0" borderId="0" xfId="3" applyNumberFormat="1" applyFont="1" applyAlignment="1"/>
    <xf numFmtId="168" fontId="0" fillId="0" borderId="0" xfId="3" applyNumberFormat="1" applyFont="1" applyAlignment="1"/>
    <xf numFmtId="168" fontId="0" fillId="5" borderId="0" xfId="3" applyNumberFormat="1" applyFont="1" applyFill="1" applyAlignment="1"/>
    <xf numFmtId="170" fontId="0" fillId="0" borderId="0" xfId="3" applyNumberFormat="1" applyFont="1"/>
    <xf numFmtId="164" fontId="3" fillId="0" borderId="0" xfId="2" applyNumberFormat="1" applyAlignment="1">
      <alignment horizontal="center"/>
    </xf>
    <xf numFmtId="1" fontId="3" fillId="0" borderId="0" xfId="2" quotePrefix="1" applyNumberFormat="1" applyAlignment="1">
      <alignment horizontal="center"/>
    </xf>
    <xf numFmtId="10" fontId="0" fillId="0" borderId="0" xfId="1" applyNumberFormat="1" applyFont="1"/>
    <xf numFmtId="166" fontId="0" fillId="0" borderId="0" xfId="3" quotePrefix="1" applyNumberFormat="1" applyFont="1" applyAlignment="1"/>
    <xf numFmtId="10" fontId="3" fillId="0" borderId="0" xfId="2" quotePrefix="1" applyNumberFormat="1"/>
    <xf numFmtId="0" fontId="3" fillId="4" borderId="0" xfId="2" applyFill="1"/>
    <xf numFmtId="171" fontId="3" fillId="4" borderId="0" xfId="4" applyNumberFormat="1" applyFont="1" applyFill="1" applyAlignment="1">
      <alignment horizontal="center"/>
    </xf>
    <xf numFmtId="171" fontId="0" fillId="0" borderId="0" xfId="4" applyNumberFormat="1" applyFont="1" applyAlignment="1">
      <alignment horizontal="center"/>
    </xf>
    <xf numFmtId="9" fontId="3" fillId="3" borderId="0" xfId="4" applyFont="1" applyFill="1" applyAlignment="1">
      <alignment horizontal="center"/>
    </xf>
    <xf numFmtId="171" fontId="0" fillId="5" borderId="0" xfId="4" applyNumberFormat="1" applyFont="1" applyFill="1" applyAlignment="1">
      <alignment horizontal="center"/>
    </xf>
    <xf numFmtId="9" fontId="3" fillId="4" borderId="0" xfId="4" applyFont="1" applyFill="1" applyAlignment="1">
      <alignment horizontal="center"/>
    </xf>
    <xf numFmtId="0" fontId="3" fillId="3" borderId="0" xfId="2" applyFill="1" applyAlignment="1">
      <alignment horizontal="left"/>
    </xf>
    <xf numFmtId="16" fontId="3" fillId="4" borderId="0" xfId="2" quotePrefix="1" applyNumberFormat="1" applyFill="1" applyAlignment="1">
      <alignment horizontal="center"/>
    </xf>
    <xf numFmtId="168" fontId="3" fillId="3" borderId="0" xfId="3" applyNumberFormat="1" applyFont="1" applyFill="1" applyAlignment="1">
      <alignment horizontal="center"/>
    </xf>
    <xf numFmtId="0" fontId="3" fillId="4" borderId="0" xfId="2" applyFill="1" applyAlignment="1">
      <alignment horizontal="left"/>
    </xf>
    <xf numFmtId="172" fontId="3" fillId="4" borderId="0" xfId="2" applyNumberFormat="1" applyFill="1" applyAlignment="1">
      <alignment horizontal="center"/>
    </xf>
    <xf numFmtId="168" fontId="0" fillId="0" borderId="0" xfId="3" applyNumberFormat="1" applyFont="1" applyAlignment="1">
      <alignment horizontal="center"/>
    </xf>
    <xf numFmtId="16" fontId="3" fillId="3" borderId="0" xfId="2" quotePrefix="1" applyNumberFormat="1" applyFill="1" applyAlignment="1">
      <alignment horizontal="center"/>
    </xf>
    <xf numFmtId="9" fontId="0" fillId="0" borderId="0" xfId="4" applyFont="1" applyAlignment="1">
      <alignment horizontal="center"/>
    </xf>
    <xf numFmtId="1" fontId="0" fillId="5" borderId="0" xfId="4" applyNumberFormat="1" applyFont="1" applyFill="1" applyAlignment="1">
      <alignment horizontal="center"/>
    </xf>
    <xf numFmtId="173" fontId="0" fillId="0" borderId="0" xfId="4" applyNumberFormat="1" applyFont="1" applyAlignment="1">
      <alignment horizontal="center"/>
    </xf>
    <xf numFmtId="3" fontId="0" fillId="0" borderId="0" xfId="4" applyNumberFormat="1" applyFont="1" applyAlignment="1">
      <alignment horizontal="center"/>
    </xf>
    <xf numFmtId="3" fontId="0" fillId="0" borderId="0" xfId="4" applyNumberFormat="1" applyFont="1" applyAlignment="1"/>
    <xf numFmtId="0" fontId="6" fillId="0" borderId="0" xfId="2" applyFont="1" applyAlignment="1">
      <alignment horizontal="right"/>
    </xf>
    <xf numFmtId="168" fontId="6" fillId="0" borderId="0" xfId="2" applyNumberFormat="1" applyFont="1"/>
    <xf numFmtId="0" fontId="3" fillId="0" borderId="0" xfId="2" applyAlignment="1">
      <alignment horizontal="right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0" fillId="7" borderId="0" xfId="0" applyFill="1"/>
    <xf numFmtId="0" fontId="2" fillId="0" borderId="0" xfId="0" applyFont="1" applyAlignment="1">
      <alignment horizontal="center"/>
    </xf>
    <xf numFmtId="174" fontId="0" fillId="0" borderId="0" xfId="0" applyNumberFormat="1"/>
    <xf numFmtId="0" fontId="7" fillId="0" borderId="0" xfId="5" applyFont="1" applyAlignment="1">
      <alignment horizontal="center" vertical="center"/>
    </xf>
    <xf numFmtId="175" fontId="0" fillId="0" borderId="0" xfId="0" applyNumberFormat="1" applyAlignment="1">
      <alignment horizontal="center"/>
    </xf>
    <xf numFmtId="0" fontId="3" fillId="2" borderId="0" xfId="2" applyFill="1" applyAlignment="1">
      <alignment horizontal="center"/>
    </xf>
    <xf numFmtId="0" fontId="3" fillId="0" borderId="0" xfId="2" applyAlignment="1">
      <alignment horizontal="center"/>
    </xf>
    <xf numFmtId="0" fontId="3" fillId="3" borderId="0" xfId="2" applyFill="1" applyAlignment="1">
      <alignment horizontal="center"/>
    </xf>
    <xf numFmtId="0" fontId="3" fillId="3" borderId="0" xfId="2" applyFill="1"/>
    <xf numFmtId="0" fontId="3" fillId="0" borderId="0" xfId="2"/>
    <xf numFmtId="0" fontId="3" fillId="4" borderId="0" xfId="2" applyFill="1" applyAlignment="1">
      <alignment horizontal="center"/>
    </xf>
  </cellXfs>
  <cellStyles count="6">
    <cellStyle name="Comma 2" xfId="3" xr:uid="{142E2846-AD4C-47BB-A495-75DBB33870EC}"/>
    <cellStyle name="Normal" xfId="0" builtinId="0"/>
    <cellStyle name="Normal 2" xfId="2" xr:uid="{DBDA8D65-044E-496E-84EA-9D2F530FB3A0}"/>
    <cellStyle name="Normal 2 2" xfId="5" xr:uid="{4FD603C9-510D-4717-8B30-FBCC9BDDE2FD}"/>
    <cellStyle name="Percent" xfId="1" builtinId="5"/>
    <cellStyle name="Percent 2" xfId="4" xr:uid="{6CF2D11F-84E4-404F-AEE0-24FD232E9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WLresults!$B$2</c:f>
              <c:strCache>
                <c:ptCount val="1"/>
                <c:pt idx="0">
                  <c:v>Non Smoker (No Intervention)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WLresults!$A$3:$A$78</c:f>
              <c:numCache>
                <c:formatCode>0</c:formatCode>
                <c:ptCount val="7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</c:numCache>
            </c:numRef>
          </c:cat>
          <c:val>
            <c:numRef>
              <c:f>WLresults!$B$3:$B$78</c:f>
              <c:numCache>
                <c:formatCode>0.00</c:formatCode>
                <c:ptCount val="76"/>
                <c:pt idx="0">
                  <c:v>45446</c:v>
                </c:pt>
                <c:pt idx="1">
                  <c:v>11193.842282089296</c:v>
                </c:pt>
                <c:pt idx="2">
                  <c:v>11094.52244612998</c:v>
                </c:pt>
                <c:pt idx="3">
                  <c:v>11034.182891450695</c:v>
                </c:pt>
                <c:pt idx="4">
                  <c:v>10980.780368696476</c:v>
                </c:pt>
                <c:pt idx="5">
                  <c:v>10949.216143212598</c:v>
                </c:pt>
                <c:pt idx="6">
                  <c:v>10913.395692251179</c:v>
                </c:pt>
                <c:pt idx="7">
                  <c:v>10849.208397921229</c:v>
                </c:pt>
                <c:pt idx="8">
                  <c:v>10826.682640956191</c:v>
                </c:pt>
                <c:pt idx="9">
                  <c:v>10793.198214296102</c:v>
                </c:pt>
                <c:pt idx="10">
                  <c:v>10753.148770008258</c:v>
                </c:pt>
                <c:pt idx="11">
                  <c:v>10013.590749595605</c:v>
                </c:pt>
                <c:pt idx="12">
                  <c:v>9922.1784976119125</c:v>
                </c:pt>
                <c:pt idx="13">
                  <c:v>9766.6101293978863</c:v>
                </c:pt>
                <c:pt idx="14">
                  <c:v>9687.845151267702</c:v>
                </c:pt>
                <c:pt idx="15">
                  <c:v>9590.5790854995903</c:v>
                </c:pt>
                <c:pt idx="16">
                  <c:v>9464.0809330854827</c:v>
                </c:pt>
                <c:pt idx="17">
                  <c:v>9385.2690564004079</c:v>
                </c:pt>
                <c:pt idx="18">
                  <c:v>9306.7489089458759</c:v>
                </c:pt>
                <c:pt idx="19">
                  <c:v>9187.074124580191</c:v>
                </c:pt>
                <c:pt idx="20">
                  <c:v>9100.6630657288515</c:v>
                </c:pt>
                <c:pt idx="21">
                  <c:v>8945.1802208670451</c:v>
                </c:pt>
                <c:pt idx="22">
                  <c:v>8865.1538841877118</c:v>
                </c:pt>
                <c:pt idx="23">
                  <c:v>8785.0318560131946</c:v>
                </c:pt>
                <c:pt idx="24">
                  <c:v>8604.325038834173</c:v>
                </c:pt>
                <c:pt idx="25">
                  <c:v>8562.7948601407279</c:v>
                </c:pt>
                <c:pt idx="26">
                  <c:v>8476.915726149793</c:v>
                </c:pt>
                <c:pt idx="27">
                  <c:v>8296.9631688292902</c:v>
                </c:pt>
                <c:pt idx="28">
                  <c:v>8181.5720975103959</c:v>
                </c:pt>
                <c:pt idx="29">
                  <c:v>8039.9643972165741</c:v>
                </c:pt>
                <c:pt idx="30">
                  <c:v>7921.5130255462973</c:v>
                </c:pt>
                <c:pt idx="31">
                  <c:v>7915.3783202320556</c:v>
                </c:pt>
                <c:pt idx="32">
                  <c:v>7512.5618062047779</c:v>
                </c:pt>
                <c:pt idx="33">
                  <c:v>7230.2173562831304</c:v>
                </c:pt>
                <c:pt idx="34">
                  <c:v>6744.9760180540543</c:v>
                </c:pt>
                <c:pt idx="35">
                  <c:v>6197.1169048040829</c:v>
                </c:pt>
                <c:pt idx="36">
                  <c:v>5664.0179733505429</c:v>
                </c:pt>
                <c:pt idx="37">
                  <c:v>5038.1428813966158</c:v>
                </c:pt>
                <c:pt idx="38">
                  <c:v>3849.254808490703</c:v>
                </c:pt>
                <c:pt idx="39">
                  <c:v>3517.8677266793675</c:v>
                </c:pt>
                <c:pt idx="40">
                  <c:v>1910.2919319831599</c:v>
                </c:pt>
                <c:pt idx="41">
                  <c:v>1899.3064058723467</c:v>
                </c:pt>
                <c:pt idx="42">
                  <c:v>1902.7140090872981</c:v>
                </c:pt>
                <c:pt idx="43">
                  <c:v>1914.8398057305094</c:v>
                </c:pt>
                <c:pt idx="44">
                  <c:v>1933.6292647144492</c:v>
                </c:pt>
                <c:pt idx="45">
                  <c:v>1963.9131554009618</c:v>
                </c:pt>
                <c:pt idx="46">
                  <c:v>1999.7749814321105</c:v>
                </c:pt>
                <c:pt idx="47">
                  <c:v>2048.1035480895989</c:v>
                </c:pt>
                <c:pt idx="48">
                  <c:v>2106.5189677548769</c:v>
                </c:pt>
                <c:pt idx="49">
                  <c:v>2173.7100207846961</c:v>
                </c:pt>
                <c:pt idx="50">
                  <c:v>2244.4624967812852</c:v>
                </c:pt>
                <c:pt idx="51">
                  <c:v>2304.5820316284426</c:v>
                </c:pt>
                <c:pt idx="52">
                  <c:v>2351.4044605141607</c:v>
                </c:pt>
                <c:pt idx="53">
                  <c:v>2405.0121221469417</c:v>
                </c:pt>
                <c:pt idx="54">
                  <c:v>2369.3190657791893</c:v>
                </c:pt>
                <c:pt idx="55">
                  <c:v>1974.2817157591235</c:v>
                </c:pt>
                <c:pt idx="56">
                  <c:v>1612.0243631109615</c:v>
                </c:pt>
                <c:pt idx="57">
                  <c:v>1287.3090881247954</c:v>
                </c:pt>
                <c:pt idx="58">
                  <c:v>1005.013761348052</c:v>
                </c:pt>
                <c:pt idx="59">
                  <c:v>765.7429495814572</c:v>
                </c:pt>
                <c:pt idx="60">
                  <c:v>568.48351225435135</c:v>
                </c:pt>
                <c:pt idx="61">
                  <c:v>410.65320749744478</c:v>
                </c:pt>
                <c:pt idx="62">
                  <c:v>287.88621587633315</c:v>
                </c:pt>
                <c:pt idx="63">
                  <c:v>195.60012263097826</c:v>
                </c:pt>
                <c:pt idx="64">
                  <c:v>128.38067847972422</c:v>
                </c:pt>
                <c:pt idx="65">
                  <c:v>81.177196384768592</c:v>
                </c:pt>
                <c:pt idx="66">
                  <c:v>49.337793939820642</c:v>
                </c:pt>
                <c:pt idx="67">
                  <c:v>28.731512927074718</c:v>
                </c:pt>
                <c:pt idx="68">
                  <c:v>16.002397692898697</c:v>
                </c:pt>
                <c:pt idx="69">
                  <c:v>8.5166386052399901</c:v>
                </c:pt>
                <c:pt idx="70">
                  <c:v>4.3174945192788776</c:v>
                </c:pt>
                <c:pt idx="71">
                  <c:v>2.0799384675709751</c:v>
                </c:pt>
                <c:pt idx="72">
                  <c:v>0.95078192298780317</c:v>
                </c:pt>
                <c:pt idx="73">
                  <c:v>0.41310197539147953</c:v>
                </c:pt>
                <c:pt idx="74">
                  <c:v>0.12975838636310089</c:v>
                </c:pt>
                <c:pt idx="75">
                  <c:v>0.1106314989614077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E-4216-826F-3BC7A50A2CDA}"/>
            </c:ext>
          </c:extLst>
        </c:ser>
        <c:ser>
          <c:idx val="1"/>
          <c:order val="1"/>
          <c:tx>
            <c:strRef>
              <c:f>WLresults!$C$2</c:f>
              <c:strCache>
                <c:ptCount val="1"/>
                <c:pt idx="0">
                  <c:v>Smoker (No Intervention)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WLresults!$A$3:$A$78</c:f>
              <c:numCache>
                <c:formatCode>0</c:formatCode>
                <c:ptCount val="7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</c:numCache>
            </c:numRef>
          </c:cat>
          <c:val>
            <c:numRef>
              <c:f>WLresults!$C$3:$C$78</c:f>
              <c:numCache>
                <c:formatCode>0.00</c:formatCode>
                <c:ptCount val="76"/>
                <c:pt idx="0">
                  <c:v>99992</c:v>
                </c:pt>
                <c:pt idx="1">
                  <c:v>32687.829055438764</c:v>
                </c:pt>
                <c:pt idx="2">
                  <c:v>32388.592389773607</c:v>
                </c:pt>
                <c:pt idx="3">
                  <c:v>32280.194232680762</c:v>
                </c:pt>
                <c:pt idx="4">
                  <c:v>32159.691768016575</c:v>
                </c:pt>
                <c:pt idx="5">
                  <c:v>32086.007123427124</c:v>
                </c:pt>
                <c:pt idx="6">
                  <c:v>32003.230781756796</c:v>
                </c:pt>
                <c:pt idx="7">
                  <c:v>31889.117364299898</c:v>
                </c:pt>
                <c:pt idx="8">
                  <c:v>31805.102020404316</c:v>
                </c:pt>
                <c:pt idx="9">
                  <c:v>31701.450116301345</c:v>
                </c:pt>
                <c:pt idx="10">
                  <c:v>31580.142744931072</c:v>
                </c:pt>
                <c:pt idx="11">
                  <c:v>30222.736115504496</c:v>
                </c:pt>
                <c:pt idx="12">
                  <c:v>29935.177152335276</c:v>
                </c:pt>
                <c:pt idx="13">
                  <c:v>29483.004062654305</c:v>
                </c:pt>
                <c:pt idx="14">
                  <c:v>29175.322317217615</c:v>
                </c:pt>
                <c:pt idx="15">
                  <c:v>28720.910626672143</c:v>
                </c:pt>
                <c:pt idx="16">
                  <c:v>28189.434036086921</c:v>
                </c:pt>
                <c:pt idx="17">
                  <c:v>27613.053465488436</c:v>
                </c:pt>
                <c:pt idx="18">
                  <c:v>26978.450066068257</c:v>
                </c:pt>
                <c:pt idx="19">
                  <c:v>26229.602953255213</c:v>
                </c:pt>
                <c:pt idx="20">
                  <c:v>25503.755311868586</c:v>
                </c:pt>
                <c:pt idx="21">
                  <c:v>24554.432430343597</c:v>
                </c:pt>
                <c:pt idx="22">
                  <c:v>23666.337194795426</c:v>
                </c:pt>
                <c:pt idx="23">
                  <c:v>22682.160128226034</c:v>
                </c:pt>
                <c:pt idx="24">
                  <c:v>21537.622626922759</c:v>
                </c:pt>
                <c:pt idx="25">
                  <c:v>20617.715870409222</c:v>
                </c:pt>
                <c:pt idx="26">
                  <c:v>19445.157894993059</c:v>
                </c:pt>
                <c:pt idx="27">
                  <c:v>18203.296769445955</c:v>
                </c:pt>
                <c:pt idx="28">
                  <c:v>16852.988968006393</c:v>
                </c:pt>
                <c:pt idx="29">
                  <c:v>15626.321408562559</c:v>
                </c:pt>
                <c:pt idx="30">
                  <c:v>14421.726557818438</c:v>
                </c:pt>
                <c:pt idx="31">
                  <c:v>13175.735740740323</c:v>
                </c:pt>
                <c:pt idx="32">
                  <c:v>11807.004839528205</c:v>
                </c:pt>
                <c:pt idx="33">
                  <c:v>10573.973597242566</c:v>
                </c:pt>
                <c:pt idx="34">
                  <c:v>9373.5543163693328</c:v>
                </c:pt>
                <c:pt idx="35">
                  <c:v>8150.1259493644575</c:v>
                </c:pt>
                <c:pt idx="36">
                  <c:v>7031.5651081232572</c:v>
                </c:pt>
                <c:pt idx="37">
                  <c:v>5962.2620938870168</c:v>
                </c:pt>
                <c:pt idx="38">
                  <c:v>4922.3837094109549</c:v>
                </c:pt>
                <c:pt idx="39">
                  <c:v>4033.9191994200346</c:v>
                </c:pt>
                <c:pt idx="40">
                  <c:v>3143.7684277602475</c:v>
                </c:pt>
                <c:pt idx="41">
                  <c:v>2492.1916084720751</c:v>
                </c:pt>
                <c:pt idx="42">
                  <c:v>1953.360188981625</c:v>
                </c:pt>
                <c:pt idx="43">
                  <c:v>1505.0862303026438</c:v>
                </c:pt>
                <c:pt idx="44">
                  <c:v>1116.6766303212453</c:v>
                </c:pt>
                <c:pt idx="45">
                  <c:v>793.71481914847868</c:v>
                </c:pt>
                <c:pt idx="46">
                  <c:v>527.43712334492102</c:v>
                </c:pt>
                <c:pt idx="47">
                  <c:v>343.57742734245824</c:v>
                </c:pt>
                <c:pt idx="48">
                  <c:v>213.22147298646138</c:v>
                </c:pt>
                <c:pt idx="49">
                  <c:v>107.64206622340964</c:v>
                </c:pt>
                <c:pt idx="50">
                  <c:v>61.782558121076633</c:v>
                </c:pt>
                <c:pt idx="51">
                  <c:v>26.420746996698504</c:v>
                </c:pt>
                <c:pt idx="52">
                  <c:v>9.4217955179540969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E-4216-826F-3BC7A50A2CDA}"/>
            </c:ext>
          </c:extLst>
        </c:ser>
        <c:ser>
          <c:idx val="2"/>
          <c:order val="2"/>
          <c:tx>
            <c:strRef>
              <c:f>WLresults!$D$2</c:f>
              <c:strCache>
                <c:ptCount val="1"/>
                <c:pt idx="0">
                  <c:v>Smoker (Intervention)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WLresults!$A$3:$A$78</c:f>
              <c:numCache>
                <c:formatCode>0</c:formatCode>
                <c:ptCount val="76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</c:numCache>
            </c:numRef>
          </c:cat>
          <c:val>
            <c:numRef>
              <c:f>WLresults!$D$3:$D$78</c:f>
              <c:numCache>
                <c:formatCode>0.00</c:formatCode>
                <c:ptCount val="76"/>
                <c:pt idx="0">
                  <c:v>90316</c:v>
                </c:pt>
                <c:pt idx="1">
                  <c:v>26471.218592239577</c:v>
                </c:pt>
                <c:pt idx="2">
                  <c:v>26250.52951168437</c:v>
                </c:pt>
                <c:pt idx="3">
                  <c:v>26173.320643814997</c:v>
                </c:pt>
                <c:pt idx="4">
                  <c:v>26091.677508811794</c:v>
                </c:pt>
                <c:pt idx="5">
                  <c:v>26049.232884883655</c:v>
                </c:pt>
                <c:pt idx="6">
                  <c:v>26005.139937804946</c:v>
                </c:pt>
                <c:pt idx="7">
                  <c:v>25927.066322759762</c:v>
                </c:pt>
                <c:pt idx="8">
                  <c:v>25890.366816513575</c:v>
                </c:pt>
                <c:pt idx="9">
                  <c:v>25841.663593066598</c:v>
                </c:pt>
                <c:pt idx="10">
                  <c:v>25776.657332403025</c:v>
                </c:pt>
                <c:pt idx="11">
                  <c:v>24589.072116636962</c:v>
                </c:pt>
                <c:pt idx="12">
                  <c:v>24402.236286932857</c:v>
                </c:pt>
                <c:pt idx="13">
                  <c:v>24087.336140798332</c:v>
                </c:pt>
                <c:pt idx="14">
                  <c:v>23902.768137193987</c:v>
                </c:pt>
                <c:pt idx="15">
                  <c:v>23629.715948013883</c:v>
                </c:pt>
                <c:pt idx="16">
                  <c:v>23300.670231451724</c:v>
                </c:pt>
                <c:pt idx="17">
                  <c:v>22970.366685010486</c:v>
                </c:pt>
                <c:pt idx="18">
                  <c:v>22617.175165397719</c:v>
                </c:pt>
                <c:pt idx="19">
                  <c:v>22171.108538895278</c:v>
                </c:pt>
                <c:pt idx="20">
                  <c:v>21762.185695173666</c:v>
                </c:pt>
                <c:pt idx="21">
                  <c:v>21183.541175512833</c:v>
                </c:pt>
                <c:pt idx="22">
                  <c:v>20676.495594602238</c:v>
                </c:pt>
                <c:pt idx="23">
                  <c:v>20109.498266689228</c:v>
                </c:pt>
                <c:pt idx="24">
                  <c:v>19391.505857443517</c:v>
                </c:pt>
                <c:pt idx="25">
                  <c:v>18864.024011332946</c:v>
                </c:pt>
                <c:pt idx="26">
                  <c:v>18152.324004901471</c:v>
                </c:pt>
                <c:pt idx="27">
                  <c:v>17347.46211648958</c:v>
                </c:pt>
                <c:pt idx="28">
                  <c:v>16486.861736008865</c:v>
                </c:pt>
                <c:pt idx="29">
                  <c:v>15672.807602314493</c:v>
                </c:pt>
                <c:pt idx="30">
                  <c:v>14862.771029549109</c:v>
                </c:pt>
                <c:pt idx="31">
                  <c:v>14035.439084819864</c:v>
                </c:pt>
                <c:pt idx="32">
                  <c:v>12981.577411308328</c:v>
                </c:pt>
                <c:pt idx="33">
                  <c:v>12032.546330531393</c:v>
                </c:pt>
                <c:pt idx="34">
                  <c:v>11027.735942814925</c:v>
                </c:pt>
                <c:pt idx="35">
                  <c:v>9963.8021999594403</c:v>
                </c:pt>
                <c:pt idx="36">
                  <c:v>8953.4880365103581</c:v>
                </c:pt>
                <c:pt idx="37">
                  <c:v>7936.550889103688</c:v>
                </c:pt>
                <c:pt idx="38">
                  <c:v>6816.472972420841</c:v>
                </c:pt>
                <c:pt idx="39">
                  <c:v>5928.7659202760478</c:v>
                </c:pt>
                <c:pt idx="40">
                  <c:v>4834.5653876220113</c:v>
                </c:pt>
                <c:pt idx="41">
                  <c:v>4131.1681506458817</c:v>
                </c:pt>
                <c:pt idx="42">
                  <c:v>3507.3221925744656</c:v>
                </c:pt>
                <c:pt idx="43">
                  <c:v>2946.0080300088139</c:v>
                </c:pt>
                <c:pt idx="44">
                  <c:v>2417.2005359566501</c:v>
                </c:pt>
                <c:pt idx="45">
                  <c:v>1931.0316224972321</c:v>
                </c:pt>
                <c:pt idx="46">
                  <c:v>1483.8142105013435</c:v>
                </c:pt>
                <c:pt idx="47">
                  <c:v>1127.7169411746349</c:v>
                </c:pt>
                <c:pt idx="48">
                  <c:v>831.12956781382923</c:v>
                </c:pt>
                <c:pt idx="49">
                  <c:v>550.49286480220667</c:v>
                </c:pt>
                <c:pt idx="50">
                  <c:v>389.48201554789762</c:v>
                </c:pt>
                <c:pt idx="51">
                  <c:v>237.28535552546469</c:v>
                </c:pt>
                <c:pt idx="52">
                  <c:v>131.99780077821191</c:v>
                </c:pt>
                <c:pt idx="53">
                  <c:v>44.756616584868837</c:v>
                </c:pt>
                <c:pt idx="54">
                  <c:v>12.380898151960803</c:v>
                </c:pt>
                <c:pt idx="55">
                  <c:v>3.4117255097052235</c:v>
                </c:pt>
                <c:pt idx="56">
                  <c:v>0.93756307422057805</c:v>
                </c:pt>
                <c:pt idx="57">
                  <c:v>0.25602198880559041</c:v>
                </c:pt>
                <c:pt idx="58">
                  <c:v>6.1057372080981179E-2</c:v>
                </c:pt>
                <c:pt idx="59">
                  <c:v>1.4517398794689346E-2</c:v>
                </c:pt>
                <c:pt idx="60">
                  <c:v>3.4410061124484238E-3</c:v>
                </c:pt>
                <c:pt idx="61">
                  <c:v>8.1314375600154555E-4</c:v>
                </c:pt>
                <c:pt idx="62">
                  <c:v>1.9155791659654825E-4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E-4216-826F-3BC7A50A2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30112"/>
        <c:axId val="370939712"/>
      </c:lineChart>
      <c:catAx>
        <c:axId val="37093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39712"/>
        <c:crosses val="autoZero"/>
        <c:auto val="1"/>
        <c:lblAlgn val="ctr"/>
        <c:lblOffset val="100"/>
        <c:noMultiLvlLbl val="0"/>
      </c:catAx>
      <c:valAx>
        <c:axId val="3709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3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Whole Life Policy - Profit Forecast</a:t>
            </a:r>
          </a:p>
        </c:rich>
      </c:tx>
      <c:layout>
        <c:manualLayout>
          <c:xMode val="edge"/>
          <c:yMode val="edge"/>
          <c:x val="3.318374502938063E-2"/>
          <c:y val="1.556593447942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WLresults!$B$2</c:f>
              <c:strCache>
                <c:ptCount val="1"/>
                <c:pt idx="0">
                  <c:v>Non Smoker (No Intervention)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WLresults!$A$3:$A$43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WLresults!$B$3:$B$43</c:f>
              <c:numCache>
                <c:formatCode>0.00</c:formatCode>
                <c:ptCount val="41"/>
                <c:pt idx="0">
                  <c:v>45446</c:v>
                </c:pt>
                <c:pt idx="1">
                  <c:v>11193.842282089296</c:v>
                </c:pt>
                <c:pt idx="2">
                  <c:v>11094.52244612998</c:v>
                </c:pt>
                <c:pt idx="3">
                  <c:v>11034.182891450695</c:v>
                </c:pt>
                <c:pt idx="4">
                  <c:v>10980.780368696476</c:v>
                </c:pt>
                <c:pt idx="5">
                  <c:v>10949.216143212598</c:v>
                </c:pt>
                <c:pt idx="6">
                  <c:v>10913.395692251179</c:v>
                </c:pt>
                <c:pt idx="7">
                  <c:v>10849.208397921229</c:v>
                </c:pt>
                <c:pt idx="8">
                  <c:v>10826.682640956191</c:v>
                </c:pt>
                <c:pt idx="9">
                  <c:v>10793.198214296102</c:v>
                </c:pt>
                <c:pt idx="10">
                  <c:v>10753.148770008258</c:v>
                </c:pt>
                <c:pt idx="11">
                  <c:v>10013.590749595605</c:v>
                </c:pt>
                <c:pt idx="12">
                  <c:v>9922.1784976119125</c:v>
                </c:pt>
                <c:pt idx="13">
                  <c:v>9766.6101293978863</c:v>
                </c:pt>
                <c:pt idx="14">
                  <c:v>9687.845151267702</c:v>
                </c:pt>
                <c:pt idx="15">
                  <c:v>9590.5790854995903</c:v>
                </c:pt>
                <c:pt idx="16">
                  <c:v>9464.0809330854827</c:v>
                </c:pt>
                <c:pt idx="17">
                  <c:v>9385.2690564004079</c:v>
                </c:pt>
                <c:pt idx="18">
                  <c:v>9306.7489089458759</c:v>
                </c:pt>
                <c:pt idx="19">
                  <c:v>9187.074124580191</c:v>
                </c:pt>
                <c:pt idx="20">
                  <c:v>9100.6630657288515</c:v>
                </c:pt>
                <c:pt idx="21">
                  <c:v>8945.1802208670451</c:v>
                </c:pt>
                <c:pt idx="22">
                  <c:v>8865.1538841877118</c:v>
                </c:pt>
                <c:pt idx="23">
                  <c:v>8785.0318560131946</c:v>
                </c:pt>
                <c:pt idx="24">
                  <c:v>8604.325038834173</c:v>
                </c:pt>
                <c:pt idx="25">
                  <c:v>8562.7948601407279</c:v>
                </c:pt>
                <c:pt idx="26">
                  <c:v>8476.915726149793</c:v>
                </c:pt>
                <c:pt idx="27">
                  <c:v>8296.9631688292902</c:v>
                </c:pt>
                <c:pt idx="28">
                  <c:v>8181.5720975103959</c:v>
                </c:pt>
                <c:pt idx="29">
                  <c:v>8039.9643972165741</c:v>
                </c:pt>
                <c:pt idx="30">
                  <c:v>7921.5130255462973</c:v>
                </c:pt>
                <c:pt idx="31">
                  <c:v>7915.3783202320556</c:v>
                </c:pt>
                <c:pt idx="32">
                  <c:v>7512.5618062047779</c:v>
                </c:pt>
                <c:pt idx="33">
                  <c:v>7230.2173562831304</c:v>
                </c:pt>
                <c:pt idx="34">
                  <c:v>6744.9760180540543</c:v>
                </c:pt>
                <c:pt idx="35">
                  <c:v>6197.1169048040829</c:v>
                </c:pt>
                <c:pt idx="36">
                  <c:v>5664.0179733505429</c:v>
                </c:pt>
                <c:pt idx="37">
                  <c:v>5038.1428813966158</c:v>
                </c:pt>
                <c:pt idx="38">
                  <c:v>3849.254808490703</c:v>
                </c:pt>
                <c:pt idx="39">
                  <c:v>3517.8677266793675</c:v>
                </c:pt>
                <c:pt idx="40">
                  <c:v>1910.2919319831599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1-4E43-A205-ACF7DF1AA21B}"/>
            </c:ext>
          </c:extLst>
        </c:ser>
        <c:ser>
          <c:idx val="1"/>
          <c:order val="1"/>
          <c:tx>
            <c:strRef>
              <c:f>WLresults!$C$2</c:f>
              <c:strCache>
                <c:ptCount val="1"/>
                <c:pt idx="0">
                  <c:v>Smoker (No Intervention)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WLresults!$A$3:$A$43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WLresults!$C$3:$C$43</c:f>
              <c:numCache>
                <c:formatCode>0.00</c:formatCode>
                <c:ptCount val="41"/>
                <c:pt idx="0">
                  <c:v>99992</c:v>
                </c:pt>
                <c:pt idx="1">
                  <c:v>32687.829055438764</c:v>
                </c:pt>
                <c:pt idx="2">
                  <c:v>32388.592389773607</c:v>
                </c:pt>
                <c:pt idx="3">
                  <c:v>32280.194232680762</c:v>
                </c:pt>
                <c:pt idx="4">
                  <c:v>32159.691768016575</c:v>
                </c:pt>
                <c:pt idx="5">
                  <c:v>32086.007123427124</c:v>
                </c:pt>
                <c:pt idx="6">
                  <c:v>32003.230781756796</c:v>
                </c:pt>
                <c:pt idx="7">
                  <c:v>31889.117364299898</c:v>
                </c:pt>
                <c:pt idx="8">
                  <c:v>31805.102020404316</c:v>
                </c:pt>
                <c:pt idx="9">
                  <c:v>31701.450116301345</c:v>
                </c:pt>
                <c:pt idx="10">
                  <c:v>31580.142744931072</c:v>
                </c:pt>
                <c:pt idx="11">
                  <c:v>30222.736115504496</c:v>
                </c:pt>
                <c:pt idx="12">
                  <c:v>29935.177152335276</c:v>
                </c:pt>
                <c:pt idx="13">
                  <c:v>29483.004062654305</c:v>
                </c:pt>
                <c:pt idx="14">
                  <c:v>29175.322317217615</c:v>
                </c:pt>
                <c:pt idx="15">
                  <c:v>28720.910626672143</c:v>
                </c:pt>
                <c:pt idx="16">
                  <c:v>28189.434036086921</c:v>
                </c:pt>
                <c:pt idx="17">
                  <c:v>27613.053465488436</c:v>
                </c:pt>
                <c:pt idx="18">
                  <c:v>26978.450066068257</c:v>
                </c:pt>
                <c:pt idx="19">
                  <c:v>26229.602953255213</c:v>
                </c:pt>
                <c:pt idx="20">
                  <c:v>25503.755311868586</c:v>
                </c:pt>
                <c:pt idx="21">
                  <c:v>24554.432430343597</c:v>
                </c:pt>
                <c:pt idx="22">
                  <c:v>23666.337194795426</c:v>
                </c:pt>
                <c:pt idx="23">
                  <c:v>22682.160128226034</c:v>
                </c:pt>
                <c:pt idx="24">
                  <c:v>21537.622626922759</c:v>
                </c:pt>
                <c:pt idx="25">
                  <c:v>20617.715870409222</c:v>
                </c:pt>
                <c:pt idx="26">
                  <c:v>19445.157894993059</c:v>
                </c:pt>
                <c:pt idx="27">
                  <c:v>18203.296769445955</c:v>
                </c:pt>
                <c:pt idx="28">
                  <c:v>16852.988968006393</c:v>
                </c:pt>
                <c:pt idx="29">
                  <c:v>15626.321408562559</c:v>
                </c:pt>
                <c:pt idx="30">
                  <c:v>14421.726557818438</c:v>
                </c:pt>
                <c:pt idx="31">
                  <c:v>13175.735740740323</c:v>
                </c:pt>
                <c:pt idx="32">
                  <c:v>11807.004839528205</c:v>
                </c:pt>
                <c:pt idx="33">
                  <c:v>10573.973597242566</c:v>
                </c:pt>
                <c:pt idx="34">
                  <c:v>9373.5543163693328</c:v>
                </c:pt>
                <c:pt idx="35">
                  <c:v>8150.1259493644575</c:v>
                </c:pt>
                <c:pt idx="36">
                  <c:v>7031.5651081232572</c:v>
                </c:pt>
                <c:pt idx="37">
                  <c:v>5962.2620938870168</c:v>
                </c:pt>
                <c:pt idx="38">
                  <c:v>4922.3837094109549</c:v>
                </c:pt>
                <c:pt idx="39">
                  <c:v>4033.9191994200346</c:v>
                </c:pt>
                <c:pt idx="40">
                  <c:v>3143.7684277602475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1-4E43-A205-ACF7DF1AA21B}"/>
            </c:ext>
          </c:extLst>
        </c:ser>
        <c:ser>
          <c:idx val="2"/>
          <c:order val="2"/>
          <c:tx>
            <c:strRef>
              <c:f>WLresults!$D$2</c:f>
              <c:strCache>
                <c:ptCount val="1"/>
                <c:pt idx="0">
                  <c:v>Smoker (Intervention)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WLresults!$A$3:$A$43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WLresults!$D$3:$D$43</c:f>
              <c:numCache>
                <c:formatCode>0.00</c:formatCode>
                <c:ptCount val="41"/>
                <c:pt idx="0">
                  <c:v>90316</c:v>
                </c:pt>
                <c:pt idx="1">
                  <c:v>26471.218592239577</c:v>
                </c:pt>
                <c:pt idx="2">
                  <c:v>26250.52951168437</c:v>
                </c:pt>
                <c:pt idx="3">
                  <c:v>26173.320643814997</c:v>
                </c:pt>
                <c:pt idx="4">
                  <c:v>26091.677508811794</c:v>
                </c:pt>
                <c:pt idx="5">
                  <c:v>26049.232884883655</c:v>
                </c:pt>
                <c:pt idx="6">
                  <c:v>26005.139937804946</c:v>
                </c:pt>
                <c:pt idx="7">
                  <c:v>25927.066322759762</c:v>
                </c:pt>
                <c:pt idx="8">
                  <c:v>25890.366816513575</c:v>
                </c:pt>
                <c:pt idx="9">
                  <c:v>25841.663593066598</c:v>
                </c:pt>
                <c:pt idx="10">
                  <c:v>25776.657332403025</c:v>
                </c:pt>
                <c:pt idx="11">
                  <c:v>24589.072116636962</c:v>
                </c:pt>
                <c:pt idx="12">
                  <c:v>24402.236286932857</c:v>
                </c:pt>
                <c:pt idx="13">
                  <c:v>24087.336140798332</c:v>
                </c:pt>
                <c:pt idx="14">
                  <c:v>23902.768137193987</c:v>
                </c:pt>
                <c:pt idx="15">
                  <c:v>23629.715948013883</c:v>
                </c:pt>
                <c:pt idx="16">
                  <c:v>23300.670231451724</c:v>
                </c:pt>
                <c:pt idx="17">
                  <c:v>22970.366685010486</c:v>
                </c:pt>
                <c:pt idx="18">
                  <c:v>22617.175165397719</c:v>
                </c:pt>
                <c:pt idx="19">
                  <c:v>22171.108538895278</c:v>
                </c:pt>
                <c:pt idx="20">
                  <c:v>21762.185695173666</c:v>
                </c:pt>
                <c:pt idx="21">
                  <c:v>21183.541175512833</c:v>
                </c:pt>
                <c:pt idx="22">
                  <c:v>20676.495594602238</c:v>
                </c:pt>
                <c:pt idx="23">
                  <c:v>20109.498266689228</c:v>
                </c:pt>
                <c:pt idx="24">
                  <c:v>19391.505857443517</c:v>
                </c:pt>
                <c:pt idx="25">
                  <c:v>18864.024011332946</c:v>
                </c:pt>
                <c:pt idx="26">
                  <c:v>18152.324004901471</c:v>
                </c:pt>
                <c:pt idx="27">
                  <c:v>17347.46211648958</c:v>
                </c:pt>
                <c:pt idx="28">
                  <c:v>16486.861736008865</c:v>
                </c:pt>
                <c:pt idx="29">
                  <c:v>15672.807602314493</c:v>
                </c:pt>
                <c:pt idx="30">
                  <c:v>14862.771029549109</c:v>
                </c:pt>
                <c:pt idx="31">
                  <c:v>14035.439084819864</c:v>
                </c:pt>
                <c:pt idx="32">
                  <c:v>12981.577411308328</c:v>
                </c:pt>
                <c:pt idx="33">
                  <c:v>12032.546330531393</c:v>
                </c:pt>
                <c:pt idx="34">
                  <c:v>11027.735942814925</c:v>
                </c:pt>
                <c:pt idx="35">
                  <c:v>9963.8021999594403</c:v>
                </c:pt>
                <c:pt idx="36">
                  <c:v>8953.4880365103581</c:v>
                </c:pt>
                <c:pt idx="37">
                  <c:v>7936.550889103688</c:v>
                </c:pt>
                <c:pt idx="38">
                  <c:v>6816.472972420841</c:v>
                </c:pt>
                <c:pt idx="39">
                  <c:v>5928.7659202760478</c:v>
                </c:pt>
                <c:pt idx="40">
                  <c:v>4834.5653876220113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B1-4E43-A205-ACF7DF1AA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47872"/>
        <c:axId val="370946912"/>
      </c:lineChart>
      <c:catAx>
        <c:axId val="3709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912"/>
        <c:crosses val="autoZero"/>
        <c:auto val="1"/>
        <c:lblAlgn val="ctr"/>
        <c:lblOffset val="100"/>
        <c:noMultiLvlLbl val="0"/>
      </c:catAx>
      <c:valAx>
        <c:axId val="3709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20 Year Term Policy - Claims Forecast</a:t>
            </a:r>
          </a:p>
        </c:rich>
      </c:tx>
      <c:layout>
        <c:manualLayout>
          <c:xMode val="edge"/>
          <c:yMode val="edge"/>
          <c:x val="2.6899796352302892E-2"/>
          <c:y val="1.7997743904858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[1]Results!$B$56</c:f>
              <c:strCache>
                <c:ptCount val="1"/>
                <c:pt idx="0">
                  <c:v>Non Smoker (No Intervention)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[1]Results!$A$57:$A$77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[1]Results!$B$57:$B$77</c:f>
              <c:numCache>
                <c:formatCode>General</c:formatCode>
                <c:ptCount val="21"/>
                <c:pt idx="0">
                  <c:v>1957.8981470395593</c:v>
                </c:pt>
                <c:pt idx="1">
                  <c:v>1905.914643376997</c:v>
                </c:pt>
                <c:pt idx="2">
                  <c:v>1975.5169698623763</c:v>
                </c:pt>
                <c:pt idx="3">
                  <c:v>2626.9593533569409</c:v>
                </c:pt>
                <c:pt idx="4">
                  <c:v>2746.7243272236697</c:v>
                </c:pt>
                <c:pt idx="5">
                  <c:v>2830.7671474477202</c:v>
                </c:pt>
                <c:pt idx="6">
                  <c:v>2622.7152332948567</c:v>
                </c:pt>
                <c:pt idx="7">
                  <c:v>2950.0669206207899</c:v>
                </c:pt>
                <c:pt idx="8">
                  <c:v>2794.9897544254131</c:v>
                </c:pt>
                <c:pt idx="9">
                  <c:v>3098.7289225603145</c:v>
                </c:pt>
                <c:pt idx="10">
                  <c:v>3221.8426892633115</c:v>
                </c:pt>
                <c:pt idx="11">
                  <c:v>3361.7488952013591</c:v>
                </c:pt>
                <c:pt idx="12">
                  <c:v>3476.630067522844</c:v>
                </c:pt>
                <c:pt idx="13">
                  <c:v>3761.6970978620975</c:v>
                </c:pt>
                <c:pt idx="14">
                  <c:v>4006.3131986941366</c:v>
                </c:pt>
                <c:pt idx="15">
                  <c:v>4040.7926609370052</c:v>
                </c:pt>
                <c:pt idx="16">
                  <c:v>4339.492528382636</c:v>
                </c:pt>
                <c:pt idx="17">
                  <c:v>4812.2334670079563</c:v>
                </c:pt>
                <c:pt idx="18">
                  <c:v>5514.482426555478</c:v>
                </c:pt>
                <c:pt idx="19">
                  <c:v>5102.7273214716852</c:v>
                </c:pt>
                <c:pt idx="20">
                  <c:v>5603.3399581341073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3-43C9-866B-6245576471F3}"/>
            </c:ext>
          </c:extLst>
        </c:ser>
        <c:ser>
          <c:idx val="1"/>
          <c:order val="1"/>
          <c:tx>
            <c:strRef>
              <c:f>[1]Results!$C$56</c:f>
              <c:strCache>
                <c:ptCount val="1"/>
                <c:pt idx="0">
                  <c:v>Smoker (No Intervention)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[1]Results!$A$57:$A$77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[1]Results!$C$57:$C$77</c:f>
              <c:numCache>
                <c:formatCode>General</c:formatCode>
                <c:ptCount val="21"/>
                <c:pt idx="0">
                  <c:v>3361.8742448915273</c:v>
                </c:pt>
                <c:pt idx="1">
                  <c:v>3087.6874138685203</c:v>
                </c:pt>
                <c:pt idx="2">
                  <c:v>3430.6234008033771</c:v>
                </c:pt>
                <c:pt idx="3">
                  <c:v>4039.8716576682668</c:v>
                </c:pt>
                <c:pt idx="4">
                  <c:v>4400.4057801574554</c:v>
                </c:pt>
                <c:pt idx="5">
                  <c:v>3897.3840560150807</c:v>
                </c:pt>
                <c:pt idx="6">
                  <c:v>5866.4816580208562</c:v>
                </c:pt>
                <c:pt idx="7">
                  <c:v>6521.6997810392122</c:v>
                </c:pt>
                <c:pt idx="8">
                  <c:v>6918.9246464076741</c:v>
                </c:pt>
                <c:pt idx="9">
                  <c:v>10263.149668467257</c:v>
                </c:pt>
                <c:pt idx="10">
                  <c:v>9556.812423220681</c:v>
                </c:pt>
                <c:pt idx="11">
                  <c:v>13660.914815871158</c:v>
                </c:pt>
                <c:pt idx="12">
                  <c:v>11898.414675569365</c:v>
                </c:pt>
                <c:pt idx="13">
                  <c:v>19008.655063751314</c:v>
                </c:pt>
                <c:pt idx="14">
                  <c:v>21068.551449932762</c:v>
                </c:pt>
                <c:pt idx="15">
                  <c:v>26599.057936763751</c:v>
                </c:pt>
                <c:pt idx="16">
                  <c:v>30167.965637529796</c:v>
                </c:pt>
                <c:pt idx="17">
                  <c:v>34188.384164346731</c:v>
                </c:pt>
                <c:pt idx="18">
                  <c:v>35321.342553308052</c:v>
                </c:pt>
                <c:pt idx="19">
                  <c:v>43024.710101163386</c:v>
                </c:pt>
                <c:pt idx="20">
                  <c:v>43868.865292233255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93-43C9-866B-6245576471F3}"/>
            </c:ext>
          </c:extLst>
        </c:ser>
        <c:ser>
          <c:idx val="2"/>
          <c:order val="2"/>
          <c:tx>
            <c:strRef>
              <c:f>[1]Results!$D$56</c:f>
              <c:strCache>
                <c:ptCount val="1"/>
                <c:pt idx="0">
                  <c:v>Smoker (Intervention)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[1]Results!$A$57:$A$77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[1]Results!$D$57:$D$77</c:f>
              <c:numCache>
                <c:formatCode>General</c:formatCode>
                <c:ptCount val="21"/>
                <c:pt idx="0">
                  <c:v>5551.7272213549077</c:v>
                </c:pt>
                <c:pt idx="1">
                  <c:v>1888.9199625170277</c:v>
                </c:pt>
                <c:pt idx="2">
                  <c:v>2103.6567701585077</c:v>
                </c:pt>
                <c:pt idx="3">
                  <c:v>2483.2666432810893</c:v>
                </c:pt>
                <c:pt idx="4">
                  <c:v>2711.8053303690276</c:v>
                </c:pt>
                <c:pt idx="5">
                  <c:v>2408.1539825005898</c:v>
                </c:pt>
                <c:pt idx="6">
                  <c:v>3634.0711844626826</c:v>
                </c:pt>
                <c:pt idx="7">
                  <c:v>4051.9147836522752</c:v>
                </c:pt>
                <c:pt idx="8">
                  <c:v>4312.0773427423928</c:v>
                </c:pt>
                <c:pt idx="9">
                  <c:v>6416.8138986497543</c:v>
                </c:pt>
                <c:pt idx="10">
                  <c:v>5998.7027967118938</c:v>
                </c:pt>
                <c:pt idx="11">
                  <c:v>8607.4643890086463</c:v>
                </c:pt>
                <c:pt idx="12">
                  <c:v>7532.4057675547601</c:v>
                </c:pt>
                <c:pt idx="13">
                  <c:v>12086.314584868012</c:v>
                </c:pt>
                <c:pt idx="14">
                  <c:v>13476.591456337494</c:v>
                </c:pt>
                <c:pt idx="15">
                  <c:v>17125.736226274152</c:v>
                </c:pt>
                <c:pt idx="16">
                  <c:v>19577.759259726277</c:v>
                </c:pt>
                <c:pt idx="17">
                  <c:v>22385.221737948639</c:v>
                </c:pt>
                <c:pt idx="18">
                  <c:v>23361.540860229001</c:v>
                </c:pt>
                <c:pt idx="19">
                  <c:v>28760.685010163164</c:v>
                </c:pt>
                <c:pt idx="20">
                  <c:v>29707.420784552345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93-43C9-866B-624557647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969728"/>
        <c:axId val="669948128"/>
      </c:lineChart>
      <c:catAx>
        <c:axId val="6699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48128"/>
        <c:crosses val="autoZero"/>
        <c:auto val="1"/>
        <c:lblAlgn val="ctr"/>
        <c:lblOffset val="100"/>
        <c:noMultiLvlLbl val="0"/>
      </c:catAx>
      <c:valAx>
        <c:axId val="6699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Mortality Rates - Inforce Dataset &amp; Given</a:t>
            </a:r>
          </a:p>
        </c:rich>
      </c:tx>
      <c:layout>
        <c:manualLayout>
          <c:xMode val="edge"/>
          <c:yMode val="edge"/>
          <c:x val="3.3701910293444666E-2"/>
          <c:y val="2.08604868706230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'Mortality Rates'!$W$2</c:f>
              <c:strCache>
                <c:ptCount val="1"/>
                <c:pt idx="0">
                  <c:v>Dataset Mortality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Rates'!$W$3:$W$57</c:f>
              <c:numCache>
                <c:formatCode>0.00000000</c:formatCode>
                <c:ptCount val="55"/>
                <c:pt idx="0">
                  <c:v>9.8260784121057291E-4</c:v>
                </c:pt>
                <c:pt idx="1">
                  <c:v>7.1293985843051385E-4</c:v>
                </c:pt>
                <c:pt idx="2">
                  <c:v>1.0156550975379118E-3</c:v>
                </c:pt>
                <c:pt idx="3">
                  <c:v>9.6586812499149766E-4</c:v>
                </c:pt>
                <c:pt idx="4">
                  <c:v>9.7861666347960098E-4</c:v>
                </c:pt>
                <c:pt idx="5">
                  <c:v>1.0466637592673354E-3</c:v>
                </c:pt>
                <c:pt idx="6">
                  <c:v>9.5535645123809027E-4</c:v>
                </c:pt>
                <c:pt idx="7">
                  <c:v>1.0539875863684273E-3</c:v>
                </c:pt>
                <c:pt idx="8">
                  <c:v>1.2939028422732435E-3</c:v>
                </c:pt>
                <c:pt idx="9">
                  <c:v>1.061940307776384E-3</c:v>
                </c:pt>
                <c:pt idx="10">
                  <c:v>1.0193399085349055E-3</c:v>
                </c:pt>
                <c:pt idx="11">
                  <c:v>1.0752741949197045E-3</c:v>
                </c:pt>
                <c:pt idx="12">
                  <c:v>1.4129707016369219E-3</c:v>
                </c:pt>
                <c:pt idx="13">
                  <c:v>1.4975891411802388E-3</c:v>
                </c:pt>
                <c:pt idx="14">
                  <c:v>1.5262289835807302E-3</c:v>
                </c:pt>
                <c:pt idx="15">
                  <c:v>1.5280009113013146E-3</c:v>
                </c:pt>
                <c:pt idx="16">
                  <c:v>1.7265337185219962E-3</c:v>
                </c:pt>
                <c:pt idx="17">
                  <c:v>1.6792857535703155E-3</c:v>
                </c:pt>
                <c:pt idx="18">
                  <c:v>1.9796531676237374E-3</c:v>
                </c:pt>
                <c:pt idx="19">
                  <c:v>2.0237103223231354E-3</c:v>
                </c:pt>
                <c:pt idx="20">
                  <c:v>2.2663732491834134E-3</c:v>
                </c:pt>
                <c:pt idx="21">
                  <c:v>2.2687997262383439E-3</c:v>
                </c:pt>
                <c:pt idx="22">
                  <c:v>2.6914291726485634E-3</c:v>
                </c:pt>
                <c:pt idx="23">
                  <c:v>2.9046819019087908E-3</c:v>
                </c:pt>
                <c:pt idx="24">
                  <c:v>3.1266336912373831E-3</c:v>
                </c:pt>
                <c:pt idx="25">
                  <c:v>3.4204747952720697E-3</c:v>
                </c:pt>
                <c:pt idx="26">
                  <c:v>3.8299782236481208E-3</c:v>
                </c:pt>
                <c:pt idx="27">
                  <c:v>4.3151018622547901E-3</c:v>
                </c:pt>
                <c:pt idx="28">
                  <c:v>4.4025323657244167E-3</c:v>
                </c:pt>
                <c:pt idx="29">
                  <c:v>4.8142212823605217E-3</c:v>
                </c:pt>
                <c:pt idx="30">
                  <c:v>5.2047766475011061E-3</c:v>
                </c:pt>
                <c:pt idx="31">
                  <c:v>5.3723110030081912E-3</c:v>
                </c:pt>
                <c:pt idx="32">
                  <c:v>5.6654347561223249E-3</c:v>
                </c:pt>
                <c:pt idx="33">
                  <c:v>6.2470866532779775E-3</c:v>
                </c:pt>
                <c:pt idx="34">
                  <c:v>6.5676689446419311E-3</c:v>
                </c:pt>
                <c:pt idx="35">
                  <c:v>7.6560041950707921E-3</c:v>
                </c:pt>
                <c:pt idx="36">
                  <c:v>7.6145793813221048E-3</c:v>
                </c:pt>
                <c:pt idx="37">
                  <c:v>8.2335072913930721E-3</c:v>
                </c:pt>
                <c:pt idx="38">
                  <c:v>9.03781387219167E-3</c:v>
                </c:pt>
                <c:pt idx="39">
                  <c:v>9.8721171144840851E-3</c:v>
                </c:pt>
                <c:pt idx="40">
                  <c:v>1.032600124662997E-2</c:v>
                </c:pt>
                <c:pt idx="41">
                  <c:v>1.1196259711041587E-2</c:v>
                </c:pt>
                <c:pt idx="42">
                  <c:v>1.1945322017799253E-2</c:v>
                </c:pt>
                <c:pt idx="43">
                  <c:v>1.2356445372474359E-2</c:v>
                </c:pt>
                <c:pt idx="44">
                  <c:v>1.3805131843443301E-2</c:v>
                </c:pt>
                <c:pt idx="45">
                  <c:v>1.4695578750696154E-2</c:v>
                </c:pt>
                <c:pt idx="46">
                  <c:v>1.576695774896357E-2</c:v>
                </c:pt>
                <c:pt idx="47">
                  <c:v>1.7517241379310346E-2</c:v>
                </c:pt>
                <c:pt idx="48">
                  <c:v>1.9070446019174656E-2</c:v>
                </c:pt>
                <c:pt idx="49">
                  <c:v>2.0031439479002919E-2</c:v>
                </c:pt>
                <c:pt idx="50">
                  <c:v>2.1411138229420902E-2</c:v>
                </c:pt>
                <c:pt idx="51">
                  <c:v>2.4434515498464118E-2</c:v>
                </c:pt>
                <c:pt idx="52">
                  <c:v>2.6723298823112997E-2</c:v>
                </c:pt>
                <c:pt idx="53">
                  <c:v>2.9247115274762939E-2</c:v>
                </c:pt>
                <c:pt idx="54">
                  <c:v>3.0787805614246905E-2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0-4528-A9F4-204F7E0F84B6}"/>
            </c:ext>
          </c:extLst>
        </c:ser>
        <c:ser>
          <c:idx val="1"/>
          <c:order val="1"/>
          <c:tx>
            <c:strRef>
              <c:f>'Mortality Rates'!$X$2</c:f>
              <c:strCache>
                <c:ptCount val="1"/>
                <c:pt idx="0">
                  <c:v>Dataset Mortality (Smoker)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Rates'!$X$3:$X$57</c:f>
              <c:numCache>
                <c:formatCode>0.00000000</c:formatCode>
                <c:ptCount val="55"/>
                <c:pt idx="0">
                  <c:v>1.3166556945358788E-3</c:v>
                </c:pt>
                <c:pt idx="1">
                  <c:v>1.8867924528301887E-3</c:v>
                </c:pt>
                <c:pt idx="2">
                  <c:v>1.6971754152018427E-3</c:v>
                </c:pt>
                <c:pt idx="3">
                  <c:v>1.8281535648994515E-3</c:v>
                </c:pt>
                <c:pt idx="4">
                  <c:v>1.9459985405010946E-3</c:v>
                </c:pt>
                <c:pt idx="5">
                  <c:v>1.4184397163120568E-3</c:v>
                </c:pt>
                <c:pt idx="6">
                  <c:v>1.4715291106845809E-3</c:v>
                </c:pt>
                <c:pt idx="7">
                  <c:v>1.5405581560703917E-3</c:v>
                </c:pt>
                <c:pt idx="8">
                  <c:v>1.7815388041420776E-3</c:v>
                </c:pt>
                <c:pt idx="9">
                  <c:v>1.6809371224457636E-3</c:v>
                </c:pt>
                <c:pt idx="10">
                  <c:v>1.5464431806844257E-3</c:v>
                </c:pt>
                <c:pt idx="11">
                  <c:v>1.7366973804814512E-3</c:v>
                </c:pt>
                <c:pt idx="12">
                  <c:v>2.0674748613852081E-3</c:v>
                </c:pt>
                <c:pt idx="13">
                  <c:v>2.2772691360319749E-3</c:v>
                </c:pt>
                <c:pt idx="14">
                  <c:v>2.0400593471810091E-3</c:v>
                </c:pt>
                <c:pt idx="15">
                  <c:v>3.1042950470277532E-3</c:v>
                </c:pt>
                <c:pt idx="16">
                  <c:v>3.4921078362899847E-3</c:v>
                </c:pt>
                <c:pt idx="17">
                  <c:v>3.7514654161781946E-3</c:v>
                </c:pt>
                <c:pt idx="18">
                  <c:v>5.6346098748925608E-3</c:v>
                </c:pt>
                <c:pt idx="19">
                  <c:v>5.3220057614374299E-3</c:v>
                </c:pt>
                <c:pt idx="20">
                  <c:v>7.7144153683255182E-3</c:v>
                </c:pt>
                <c:pt idx="21">
                  <c:v>6.8282512379463124E-3</c:v>
                </c:pt>
                <c:pt idx="22">
                  <c:v>1.1073299843353319E-2</c:v>
                </c:pt>
                <c:pt idx="23">
                  <c:v>1.2506309236722562E-2</c:v>
                </c:pt>
                <c:pt idx="24">
                  <c:v>1.6112145183806423E-2</c:v>
                </c:pt>
                <c:pt idx="25">
                  <c:v>1.870573279254192E-2</c:v>
                </c:pt>
                <c:pt idx="26">
                  <c:v>2.1788700278692678E-2</c:v>
                </c:pt>
                <c:pt idx="27">
                  <c:v>2.3248304811107522E-2</c:v>
                </c:pt>
                <c:pt idx="28">
                  <c:v>2.9287876793471106E-2</c:v>
                </c:pt>
                <c:pt idx="29">
                  <c:v>3.1078489717648615E-2</c:v>
                </c:pt>
                <c:pt idx="30">
                  <c:v>3.6077639079298653E-2</c:v>
                </c:pt>
                <c:pt idx="31">
                  <c:v>4.1502288148966386E-2</c:v>
                </c:pt>
                <c:pt idx="32">
                  <c:v>3.8567730802415878E-2</c:v>
                </c:pt>
                <c:pt idx="33">
                  <c:v>5.0366385307485391E-2</c:v>
                </c:pt>
                <c:pt idx="34">
                  <c:v>5.4027013506753374E-2</c:v>
                </c:pt>
                <c:pt idx="35">
                  <c:v>6.5503124326653742E-2</c:v>
                </c:pt>
                <c:pt idx="36">
                  <c:v>6.3834726090993499E-2</c:v>
                </c:pt>
                <c:pt idx="37">
                  <c:v>6.8198484478122712E-2</c:v>
                </c:pt>
                <c:pt idx="38">
                  <c:v>7.9724032196243771E-2</c:v>
                </c:pt>
                <c:pt idx="39">
                  <c:v>8.6962329682073208E-2</c:v>
                </c:pt>
                <c:pt idx="40">
                  <c:v>8.9545313949891736E-2</c:v>
                </c:pt>
                <c:pt idx="41">
                  <c:v>9.2589269693163473E-2</c:v>
                </c:pt>
                <c:pt idx="42">
                  <c:v>0.10569948186528498</c:v>
                </c:pt>
                <c:pt idx="43">
                  <c:v>0.11026522593320236</c:v>
                </c:pt>
                <c:pt idx="44">
                  <c:v>0.12066940692894891</c:v>
                </c:pt>
                <c:pt idx="45">
                  <c:v>0.12587657784011219</c:v>
                </c:pt>
                <c:pt idx="46">
                  <c:v>0.14405711885762285</c:v>
                </c:pt>
                <c:pt idx="47">
                  <c:v>0.15265600825167613</c:v>
                </c:pt>
                <c:pt idx="48">
                  <c:v>0.16422660725652452</c:v>
                </c:pt>
                <c:pt idx="49">
                  <c:v>0.17418844022169439</c:v>
                </c:pt>
                <c:pt idx="50">
                  <c:v>0.18696069031639501</c:v>
                </c:pt>
                <c:pt idx="51">
                  <c:v>0.21462264150943397</c:v>
                </c:pt>
                <c:pt idx="52">
                  <c:v>0.24324324324324326</c:v>
                </c:pt>
                <c:pt idx="53">
                  <c:v>0.28968253968253971</c:v>
                </c:pt>
                <c:pt idx="54">
                  <c:v>0.30446927374301674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0-4528-A9F4-204F7E0F84B6}"/>
            </c:ext>
          </c:extLst>
        </c:ser>
        <c:ser>
          <c:idx val="2"/>
          <c:order val="2"/>
          <c:tx>
            <c:strRef>
              <c:f>'Mortality Rates'!$Y$2</c:f>
              <c:strCache>
                <c:ptCount val="1"/>
                <c:pt idx="0">
                  <c:v>Dataset Mortality  (NON Smoker)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Rates'!$Y$3:$Y$57</c:f>
              <c:numCache>
                <c:formatCode>0.00000000</c:formatCode>
                <c:ptCount val="55"/>
                <c:pt idx="0">
                  <c:v>9.2400092400092397E-4</c:v>
                </c:pt>
                <c:pt idx="1">
                  <c:v>5.083124028226289E-4</c:v>
                </c:pt>
                <c:pt idx="2">
                  <c:v>9.0058742861821232E-4</c:v>
                </c:pt>
                <c:pt idx="3">
                  <c:v>8.2387984029406178E-4</c:v>
                </c:pt>
                <c:pt idx="4">
                  <c:v>8.2279803573294332E-4</c:v>
                </c:pt>
                <c:pt idx="5">
                  <c:v>9.8782062075545825E-4</c:v>
                </c:pt>
                <c:pt idx="6">
                  <c:v>8.7512555068269739E-4</c:v>
                </c:pt>
                <c:pt idx="7">
                  <c:v>9.80145313286814E-4</c:v>
                </c:pt>
                <c:pt idx="8">
                  <c:v>1.2216059165346012E-3</c:v>
                </c:pt>
                <c:pt idx="9">
                  <c:v>9.7894907351977968E-4</c:v>
                </c:pt>
                <c:pt idx="10">
                  <c:v>9.5389113252892642E-4</c:v>
                </c:pt>
                <c:pt idx="11">
                  <c:v>9.9877245843097871E-4</c:v>
                </c:pt>
                <c:pt idx="12">
                  <c:v>1.341642641704603E-3</c:v>
                </c:pt>
                <c:pt idx="13">
                  <c:v>1.4175190076412389E-3</c:v>
                </c:pt>
                <c:pt idx="14">
                  <c:v>1.4763469415312598E-3</c:v>
                </c:pt>
                <c:pt idx="15">
                  <c:v>1.381986111468768E-3</c:v>
                </c:pt>
                <c:pt idx="16">
                  <c:v>1.5702533836693649E-3</c:v>
                </c:pt>
                <c:pt idx="17">
                  <c:v>1.5035201463744481E-3</c:v>
                </c:pt>
                <c:pt idx="18">
                  <c:v>1.6840153724339043E-3</c:v>
                </c:pt>
                <c:pt idx="19">
                  <c:v>1.7689235214024658E-3</c:v>
                </c:pt>
                <c:pt idx="20">
                  <c:v>1.8649577412464011E-3</c:v>
                </c:pt>
                <c:pt idx="21">
                  <c:v>1.9484324641078231E-3</c:v>
                </c:pt>
                <c:pt idx="22">
                  <c:v>2.1294626366224114E-3</c:v>
                </c:pt>
                <c:pt idx="23">
                  <c:v>2.290128397951089E-3</c:v>
                </c:pt>
                <c:pt idx="24">
                  <c:v>2.3327596261894941E-3</c:v>
                </c:pt>
                <c:pt idx="25">
                  <c:v>2.5287218300034963E-3</c:v>
                </c:pt>
                <c:pt idx="26">
                  <c:v>2.8351175626410105E-3</c:v>
                </c:pt>
                <c:pt idx="27">
                  <c:v>3.2908756803588521E-3</c:v>
                </c:pt>
                <c:pt idx="28">
                  <c:v>3.0856888121142891E-3</c:v>
                </c:pt>
                <c:pt idx="29">
                  <c:v>3.4327807959043132E-3</c:v>
                </c:pt>
                <c:pt idx="30">
                  <c:v>3.6128081676997837E-3</c:v>
                </c:pt>
                <c:pt idx="31">
                  <c:v>3.5499379158839823E-3</c:v>
                </c:pt>
                <c:pt idx="32">
                  <c:v>4.0402318445277871E-3</c:v>
                </c:pt>
                <c:pt idx="33">
                  <c:v>4.0728449576259568E-3</c:v>
                </c:pt>
                <c:pt idx="34">
                  <c:v>4.2433507771309853E-3</c:v>
                </c:pt>
                <c:pt idx="35">
                  <c:v>4.8441239467303474E-3</c:v>
                </c:pt>
                <c:pt idx="36">
                  <c:v>4.9012743313261451E-3</c:v>
                </c:pt>
                <c:pt idx="37">
                  <c:v>5.294808212942332E-3</c:v>
                </c:pt>
                <c:pt idx="38">
                  <c:v>5.4997058296881798E-3</c:v>
                </c:pt>
                <c:pt idx="39">
                  <c:v>5.932429019067059E-3</c:v>
                </c:pt>
                <c:pt idx="40">
                  <c:v>6.2829043435706786E-3</c:v>
                </c:pt>
                <c:pt idx="41">
                  <c:v>7.0045742272328232E-3</c:v>
                </c:pt>
                <c:pt idx="42">
                  <c:v>7.0300870339986745E-3</c:v>
                </c:pt>
                <c:pt idx="43">
                  <c:v>7.2016859961470331E-3</c:v>
                </c:pt>
                <c:pt idx="44">
                  <c:v>8.1400778210116726E-3</c:v>
                </c:pt>
                <c:pt idx="45">
                  <c:v>8.6913711158660128E-3</c:v>
                </c:pt>
                <c:pt idx="46">
                  <c:v>8.6578071543277398E-3</c:v>
                </c:pt>
                <c:pt idx="47">
                  <c:v>9.8802133426597882E-3</c:v>
                </c:pt>
                <c:pt idx="48">
                  <c:v>1.069184700738509E-2</c:v>
                </c:pt>
                <c:pt idx="49">
                  <c:v>1.0760879916198457E-2</c:v>
                </c:pt>
                <c:pt idx="50">
                  <c:v>1.1245216367382986E-2</c:v>
                </c:pt>
                <c:pt idx="51">
                  <c:v>1.2466607301869992E-2</c:v>
                </c:pt>
                <c:pt idx="52">
                  <c:v>1.3164080865068171E-2</c:v>
                </c:pt>
                <c:pt idx="53">
                  <c:v>1.3334949690871621E-2</c:v>
                </c:pt>
                <c:pt idx="54">
                  <c:v>1.5156349712827057E-2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0-4528-A9F4-204F7E0F84B6}"/>
            </c:ext>
          </c:extLst>
        </c:ser>
        <c:ser>
          <c:idx val="3"/>
          <c:order val="3"/>
          <c:tx>
            <c:strRef>
              <c:f>'Mortality Rates'!$Z$2</c:f>
              <c:strCache>
                <c:ptCount val="1"/>
                <c:pt idx="0">
                  <c:v>Lumaria Mortality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'Mortality Rates'!$V$3:$V$57</c:f>
              <c:numCache>
                <c:formatCode>General</c:formatCode>
                <c:ptCount val="55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56</c:v>
                </c:pt>
                <c:pt idx="31">
                  <c:v>57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63</c:v>
                </c:pt>
                <c:pt idx="38">
                  <c:v>64</c:v>
                </c:pt>
                <c:pt idx="39">
                  <c:v>65</c:v>
                </c:pt>
                <c:pt idx="40">
                  <c:v>66</c:v>
                </c:pt>
                <c:pt idx="41">
                  <c:v>67</c:v>
                </c:pt>
                <c:pt idx="42">
                  <c:v>68</c:v>
                </c:pt>
                <c:pt idx="43">
                  <c:v>69</c:v>
                </c:pt>
                <c:pt idx="44">
                  <c:v>70</c:v>
                </c:pt>
                <c:pt idx="45">
                  <c:v>71</c:v>
                </c:pt>
                <c:pt idx="46">
                  <c:v>72</c:v>
                </c:pt>
                <c:pt idx="47">
                  <c:v>73</c:v>
                </c:pt>
                <c:pt idx="48">
                  <c:v>74</c:v>
                </c:pt>
                <c:pt idx="49">
                  <c:v>75</c:v>
                </c:pt>
                <c:pt idx="50">
                  <c:v>76</c:v>
                </c:pt>
                <c:pt idx="51">
                  <c:v>77</c:v>
                </c:pt>
                <c:pt idx="52">
                  <c:v>78</c:v>
                </c:pt>
                <c:pt idx="53">
                  <c:v>79</c:v>
                </c:pt>
                <c:pt idx="54">
                  <c:v>80</c:v>
                </c:pt>
              </c:numCache>
            </c:numRef>
          </c:cat>
          <c:val>
            <c:numRef>
              <c:f>'Mortality Rates'!$Z$3:$Z$57</c:f>
              <c:numCache>
                <c:formatCode>0.00000000</c:formatCode>
                <c:ptCount val="55"/>
                <c:pt idx="0">
                  <c:v>5.558572714104193E-4</c:v>
                </c:pt>
                <c:pt idx="1">
                  <c:v>5.6823515476493009E-4</c:v>
                </c:pt>
                <c:pt idx="2">
                  <c:v>5.8293444091486659E-4</c:v>
                </c:pt>
                <c:pt idx="3">
                  <c:v>5.9880064650571791E-4</c:v>
                </c:pt>
                <c:pt idx="4">
                  <c:v>6.1932831181702667E-4</c:v>
                </c:pt>
                <c:pt idx="5">
                  <c:v>6.4993111181702663E-4</c:v>
                </c:pt>
                <c:pt idx="6">
                  <c:v>6.8674453265565438E-4</c:v>
                </c:pt>
                <c:pt idx="7">
                  <c:v>7.2349525489199488E-4</c:v>
                </c:pt>
                <c:pt idx="8">
                  <c:v>7.6924228132147399E-4</c:v>
                </c:pt>
                <c:pt idx="9">
                  <c:v>8.1713505082592125E-4</c:v>
                </c:pt>
                <c:pt idx="10">
                  <c:v>8.7338418424396443E-4</c:v>
                </c:pt>
                <c:pt idx="11">
                  <c:v>9.4989016213468871E-4</c:v>
                </c:pt>
                <c:pt idx="12">
                  <c:v>1.0389179067344346E-3</c:v>
                </c:pt>
                <c:pt idx="13">
                  <c:v>1.1303800152477764E-3</c:v>
                </c:pt>
                <c:pt idx="14">
                  <c:v>1.2258009445997461E-3</c:v>
                </c:pt>
                <c:pt idx="15">
                  <c:v>1.337018476747141E-3</c:v>
                </c:pt>
                <c:pt idx="16">
                  <c:v>1.4474328449809405E-3</c:v>
                </c:pt>
                <c:pt idx="17">
                  <c:v>1.5733551951715374E-3</c:v>
                </c:pt>
                <c:pt idx="18">
                  <c:v>1.7089262259212198E-3</c:v>
                </c:pt>
                <c:pt idx="19">
                  <c:v>1.8567366205844982E-3</c:v>
                </c:pt>
                <c:pt idx="20">
                  <c:v>2.0141832597204575E-3</c:v>
                </c:pt>
                <c:pt idx="21">
                  <c:v>2.1985740808132146E-3</c:v>
                </c:pt>
                <c:pt idx="22">
                  <c:v>2.4105056658195682E-3</c:v>
                </c:pt>
                <c:pt idx="23">
                  <c:v>2.63510375501906E-3</c:v>
                </c:pt>
                <c:pt idx="24">
                  <c:v>2.8812138650571792E-3</c:v>
                </c:pt>
                <c:pt idx="25">
                  <c:v>3.145021744599746E-3</c:v>
                </c:pt>
                <c:pt idx="26">
                  <c:v>3.4487228810673445E-3</c:v>
                </c:pt>
                <c:pt idx="27">
                  <c:v>3.7953977966963151E-3</c:v>
                </c:pt>
                <c:pt idx="28">
                  <c:v>4.1777060914866583E-3</c:v>
                </c:pt>
                <c:pt idx="29">
                  <c:v>4.6130945583227447E-3</c:v>
                </c:pt>
                <c:pt idx="30">
                  <c:v>5.1056032027954256E-3</c:v>
                </c:pt>
                <c:pt idx="31">
                  <c:v>5.619987973824651E-3</c:v>
                </c:pt>
                <c:pt idx="32">
                  <c:v>6.1702892129606099E-3</c:v>
                </c:pt>
                <c:pt idx="33">
                  <c:v>6.7757222424396444E-3</c:v>
                </c:pt>
                <c:pt idx="34">
                  <c:v>7.5010029440914869E-3</c:v>
                </c:pt>
                <c:pt idx="35">
                  <c:v>8.2742651761118172E-3</c:v>
                </c:pt>
                <c:pt idx="36">
                  <c:v>9.0435150193138511E-3</c:v>
                </c:pt>
                <c:pt idx="37">
                  <c:v>9.8905893872935201E-3</c:v>
                </c:pt>
                <c:pt idx="38">
                  <c:v>1.0791810686149936E-2</c:v>
                </c:pt>
                <c:pt idx="39">
                  <c:v>1.179480792249047E-2</c:v>
                </c:pt>
                <c:pt idx="40">
                  <c:v>1.295246090444727E-2</c:v>
                </c:pt>
                <c:pt idx="41">
                  <c:v>1.4188622256416773E-2</c:v>
                </c:pt>
                <c:pt idx="42">
                  <c:v>1.5503496109021601E-2</c:v>
                </c:pt>
                <c:pt idx="43">
                  <c:v>1.6983421589326558E-2</c:v>
                </c:pt>
                <c:pt idx="44">
                  <c:v>1.8651765124269377E-2</c:v>
                </c:pt>
                <c:pt idx="45">
                  <c:v>2.0562487060736975E-2</c:v>
                </c:pt>
                <c:pt idx="46">
                  <c:v>2.2765758884625162E-2</c:v>
                </c:pt>
                <c:pt idx="47">
                  <c:v>2.5307340269123256E-2</c:v>
                </c:pt>
                <c:pt idx="48">
                  <c:v>2.8334236526048284E-2</c:v>
                </c:pt>
                <c:pt idx="49">
                  <c:v>3.1824836496060993E-2</c:v>
                </c:pt>
                <c:pt idx="50">
                  <c:v>3.5833906505717918E-2</c:v>
                </c:pt>
                <c:pt idx="51">
                  <c:v>4.0464987995425666E-2</c:v>
                </c:pt>
                <c:pt idx="52">
                  <c:v>4.5643336333418043E-2</c:v>
                </c:pt>
                <c:pt idx="53">
                  <c:v>5.1405899271918687E-2</c:v>
                </c:pt>
                <c:pt idx="54">
                  <c:v>5.7695679228970773E-2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0-4528-A9F4-204F7E0F8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42112"/>
        <c:axId val="370926752"/>
      </c:lineChart>
      <c:catAx>
        <c:axId val="3709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26752"/>
        <c:crosses val="autoZero"/>
        <c:auto val="1"/>
        <c:lblAlgn val="ctr"/>
        <c:lblOffset val="100"/>
        <c:noMultiLvlLbl val="0"/>
      </c:catAx>
      <c:valAx>
        <c:axId val="3709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179614</xdr:rowOff>
    </xdr:from>
    <xdr:to>
      <xdr:col>18</xdr:col>
      <xdr:colOff>408214</xdr:colOff>
      <xdr:row>33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98B78-283D-46B8-BCFD-444F340F2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217715</xdr:colOff>
      <xdr:row>42</xdr:row>
      <xdr:rowOff>176894</xdr:rowOff>
    </xdr:from>
    <xdr:to>
      <xdr:col>16</xdr:col>
      <xdr:colOff>544284</xdr:colOff>
      <xdr:row>64</xdr:row>
      <xdr:rowOff>108856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C1E00-8F17-4E1E-B393-5B32267D4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217713</xdr:colOff>
      <xdr:row>64</xdr:row>
      <xdr:rowOff>122463</xdr:rowOff>
    </xdr:from>
    <xdr:to>
      <xdr:col>16</xdr:col>
      <xdr:colOff>514709</xdr:colOff>
      <xdr:row>86</xdr:row>
      <xdr:rowOff>165327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C853DF-1CFB-40FB-B420-78B4457F0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280986</xdr:colOff>
      <xdr:row>11</xdr:row>
      <xdr:rowOff>4761</xdr:rowOff>
    </xdr:from>
    <xdr:to>
      <xdr:col>37</xdr:col>
      <xdr:colOff>209550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82D86-04F7-43A9-B2E3-3A30E7D88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son\OneDrive\Desktop\MActStud\SOA%202024\Cost_Projections.xlsx" TargetMode="External"/><Relationship Id="rId1" Type="http://schemas.openxmlformats.org/officeDocument/2006/relationships/externalLinkPath" Target="Cost_Proje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"/>
      <sheetName val="20T Pricing"/>
      <sheetName val="Results"/>
      <sheetName val="WL Pricing"/>
      <sheetName val="WLresults"/>
      <sheetName val="Mortality Rates"/>
      <sheetName val="Rough Forecast (If Time)"/>
      <sheetName val="Lapse Rates 20T"/>
    </sheetNames>
    <sheetDataSet>
      <sheetData sheetId="0"/>
      <sheetData sheetId="1"/>
      <sheetData sheetId="2">
        <row r="56">
          <cell r="B56" t="str">
            <v>Non Smoker (No Intervention)</v>
          </cell>
          <cell r="C56" t="str">
            <v>Smoker (No Intervention)</v>
          </cell>
          <cell r="D56" t="str">
            <v>Smoker (Intervention)</v>
          </cell>
        </row>
        <row r="57">
          <cell r="A57">
            <v>0</v>
          </cell>
          <cell r="B57">
            <v>1957.8981470395593</v>
          </cell>
          <cell r="C57">
            <v>3361.8742448915273</v>
          </cell>
          <cell r="D57">
            <v>5551.7272213549077</v>
          </cell>
        </row>
        <row r="58">
          <cell r="A58">
            <v>1</v>
          </cell>
          <cell r="B58">
            <v>1905.914643376997</v>
          </cell>
          <cell r="C58">
            <v>3087.6874138685203</v>
          </cell>
          <cell r="D58">
            <v>1888.9199625170277</v>
          </cell>
        </row>
        <row r="59">
          <cell r="A59">
            <v>2</v>
          </cell>
          <cell r="B59">
            <v>1975.5169698623763</v>
          </cell>
          <cell r="C59">
            <v>3430.6234008033771</v>
          </cell>
          <cell r="D59">
            <v>2103.6567701585077</v>
          </cell>
        </row>
        <row r="60">
          <cell r="A60">
            <v>3</v>
          </cell>
          <cell r="B60">
            <v>2626.9593533569409</v>
          </cell>
          <cell r="C60">
            <v>4039.8716576682668</v>
          </cell>
          <cell r="D60">
            <v>2483.2666432810893</v>
          </cell>
        </row>
        <row r="61">
          <cell r="A61">
            <v>4</v>
          </cell>
          <cell r="B61">
            <v>2746.7243272236697</v>
          </cell>
          <cell r="C61">
            <v>4400.4057801574554</v>
          </cell>
          <cell r="D61">
            <v>2711.8053303690276</v>
          </cell>
        </row>
        <row r="62">
          <cell r="A62">
            <v>5</v>
          </cell>
          <cell r="B62">
            <v>2830.7671474477202</v>
          </cell>
          <cell r="C62">
            <v>3897.3840560150807</v>
          </cell>
          <cell r="D62">
            <v>2408.1539825005898</v>
          </cell>
        </row>
        <row r="63">
          <cell r="A63">
            <v>6</v>
          </cell>
          <cell r="B63">
            <v>2622.7152332948567</v>
          </cell>
          <cell r="C63">
            <v>5866.4816580208562</v>
          </cell>
          <cell r="D63">
            <v>3634.0711844626826</v>
          </cell>
        </row>
        <row r="64">
          <cell r="A64">
            <v>7</v>
          </cell>
          <cell r="B64">
            <v>2950.0669206207899</v>
          </cell>
          <cell r="C64">
            <v>6521.6997810392122</v>
          </cell>
          <cell r="D64">
            <v>4051.9147836522752</v>
          </cell>
        </row>
        <row r="65">
          <cell r="A65">
            <v>8</v>
          </cell>
          <cell r="B65">
            <v>2794.9897544254131</v>
          </cell>
          <cell r="C65">
            <v>6918.9246464076741</v>
          </cell>
          <cell r="D65">
            <v>4312.0773427423928</v>
          </cell>
        </row>
        <row r="66">
          <cell r="A66">
            <v>9</v>
          </cell>
          <cell r="B66">
            <v>3098.7289225603145</v>
          </cell>
          <cell r="C66">
            <v>10263.149668467257</v>
          </cell>
          <cell r="D66">
            <v>6416.8138986497543</v>
          </cell>
        </row>
        <row r="67">
          <cell r="A67">
            <v>10</v>
          </cell>
          <cell r="B67">
            <v>3221.8426892633115</v>
          </cell>
          <cell r="C67">
            <v>9556.812423220681</v>
          </cell>
          <cell r="D67">
            <v>5998.7027967118938</v>
          </cell>
        </row>
        <row r="68">
          <cell r="A68">
            <v>11</v>
          </cell>
          <cell r="B68">
            <v>3361.7488952013591</v>
          </cell>
          <cell r="C68">
            <v>13660.914815871158</v>
          </cell>
          <cell r="D68">
            <v>8607.4643890086463</v>
          </cell>
        </row>
        <row r="69">
          <cell r="A69">
            <v>12</v>
          </cell>
          <cell r="B69">
            <v>3476.630067522844</v>
          </cell>
          <cell r="C69">
            <v>11898.414675569365</v>
          </cell>
          <cell r="D69">
            <v>7532.4057675547601</v>
          </cell>
        </row>
        <row r="70">
          <cell r="A70">
            <v>13</v>
          </cell>
          <cell r="B70">
            <v>3761.6970978620975</v>
          </cell>
          <cell r="C70">
            <v>19008.655063751314</v>
          </cell>
          <cell r="D70">
            <v>12086.314584868012</v>
          </cell>
        </row>
        <row r="71">
          <cell r="A71">
            <v>14</v>
          </cell>
          <cell r="B71">
            <v>4006.3131986941366</v>
          </cell>
          <cell r="C71">
            <v>21068.551449932762</v>
          </cell>
          <cell r="D71">
            <v>13476.591456337494</v>
          </cell>
        </row>
        <row r="72">
          <cell r="A72">
            <v>15</v>
          </cell>
          <cell r="B72">
            <v>4040.7926609370052</v>
          </cell>
          <cell r="C72">
            <v>26599.057936763751</v>
          </cell>
          <cell r="D72">
            <v>17125.736226274152</v>
          </cell>
        </row>
        <row r="73">
          <cell r="A73">
            <v>16</v>
          </cell>
          <cell r="B73">
            <v>4339.492528382636</v>
          </cell>
          <cell r="C73">
            <v>30167.965637529796</v>
          </cell>
          <cell r="D73">
            <v>19577.759259726277</v>
          </cell>
        </row>
        <row r="74">
          <cell r="A74">
            <v>17</v>
          </cell>
          <cell r="B74">
            <v>4812.2334670079563</v>
          </cell>
          <cell r="C74">
            <v>34188.384164346731</v>
          </cell>
          <cell r="D74">
            <v>22385.221737948639</v>
          </cell>
        </row>
        <row r="75">
          <cell r="A75">
            <v>18</v>
          </cell>
          <cell r="B75">
            <v>5514.482426555478</v>
          </cell>
          <cell r="C75">
            <v>35321.342553308052</v>
          </cell>
          <cell r="D75">
            <v>23361.540860229001</v>
          </cell>
        </row>
        <row r="76">
          <cell r="A76">
            <v>19</v>
          </cell>
          <cell r="B76">
            <v>5102.7273214716852</v>
          </cell>
          <cell r="C76">
            <v>43024.710101163386</v>
          </cell>
          <cell r="D76">
            <v>28760.685010163164</v>
          </cell>
        </row>
        <row r="77">
          <cell r="A77">
            <v>20</v>
          </cell>
          <cell r="B77">
            <v>5603.3399581341073</v>
          </cell>
          <cell r="C77">
            <v>43868.865292233255</v>
          </cell>
          <cell r="D77">
            <v>29707.420784552345</v>
          </cell>
        </row>
      </sheetData>
      <sheetData sheetId="3"/>
      <sheetData sheetId="4">
        <row r="2">
          <cell r="B2" t="str">
            <v>Non Smoker (No Intervention)</v>
          </cell>
        </row>
      </sheetData>
      <sheetData sheetId="5">
        <row r="2">
          <cell r="W2" t="str">
            <v>Dataset Mortality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779-7A41-4195-96AA-EB14EA7B2304}">
  <dimension ref="A1:AX93"/>
  <sheetViews>
    <sheetView topLeftCell="S1" zoomScale="70" zoomScaleNormal="70" workbookViewId="0">
      <pane ySplit="3" topLeftCell="A29" activePane="bottomLeft" state="frozen"/>
      <selection pane="bottomLeft" activeCell="AM85" sqref="AM85"/>
    </sheetView>
  </sheetViews>
  <sheetFormatPr defaultColWidth="10.7109375" defaultRowHeight="12.75" x14ac:dyDescent="0.2"/>
  <cols>
    <col min="1" max="6" width="10.7109375" style="2"/>
    <col min="7" max="7" width="12.7109375" style="2" customWidth="1"/>
    <col min="8" max="10" width="10.7109375" style="2"/>
    <col min="11" max="11" width="12.85546875" style="2" customWidth="1"/>
    <col min="12" max="17" width="10.7109375" style="2"/>
    <col min="18" max="18" width="5.7109375" style="2" customWidth="1"/>
    <col min="19" max="19" width="10.7109375" style="2"/>
    <col min="20" max="20" width="11.5703125" style="2" bestFit="1" customWidth="1"/>
    <col min="21" max="24" width="10.7109375" style="2"/>
    <col min="25" max="25" width="5.7109375" style="2" customWidth="1"/>
    <col min="26" max="29" width="10.7109375" style="2"/>
    <col min="30" max="30" width="5.7109375" style="2" customWidth="1"/>
    <col min="31" max="31" width="10.7109375" style="2"/>
    <col min="32" max="32" width="11.28515625" style="2" bestFit="1" customWidth="1"/>
    <col min="33" max="33" width="10.7109375" style="2"/>
    <col min="34" max="34" width="12.140625" style="2" bestFit="1" customWidth="1"/>
    <col min="35" max="35" width="11.7109375" style="2" customWidth="1"/>
    <col min="36" max="36" width="13.140625" style="2" bestFit="1" customWidth="1"/>
    <col min="37" max="37" width="11.7109375" style="2" bestFit="1" customWidth="1"/>
    <col min="38" max="38" width="11.42578125" style="2" bestFit="1" customWidth="1"/>
    <col min="39" max="40" width="12.140625" style="2" bestFit="1" customWidth="1"/>
    <col min="41" max="46" width="10.7109375" style="2"/>
    <col min="47" max="47" width="11.7109375" style="2" bestFit="1" customWidth="1"/>
    <col min="48" max="16384" width="10.7109375" style="2"/>
  </cols>
  <sheetData>
    <row r="1" spans="1:50" ht="15.75" x14ac:dyDescent="0.25">
      <c r="A1" s="1" t="s">
        <v>0</v>
      </c>
      <c r="AE1" s="60" t="s">
        <v>1</v>
      </c>
      <c r="AF1" s="60"/>
      <c r="AG1" s="60"/>
      <c r="AH1" s="60"/>
      <c r="AI1" s="60"/>
      <c r="AJ1" s="60"/>
      <c r="AK1" s="61"/>
      <c r="AL1" s="61"/>
      <c r="AM1" s="61"/>
      <c r="AN1" s="61"/>
      <c r="AT1" s="4">
        <v>0.04</v>
      </c>
      <c r="AU1" s="5">
        <f>AU$5+NPV($AT1,AU$6:AU$79)</f>
        <v>22.061350255996103</v>
      </c>
      <c r="AV1" s="6">
        <f>NPV($AT1,AV$5:AV$79)</f>
        <v>0.15148652861553402</v>
      </c>
      <c r="AW1" s="7">
        <f>0.85*AV1*1000/AU1</f>
        <v>5.8366123482494903</v>
      </c>
    </row>
    <row r="2" spans="1:50" ht="15.75" x14ac:dyDescent="0.3">
      <c r="J2" s="8" t="s">
        <v>2</v>
      </c>
      <c r="K2" s="8"/>
      <c r="L2" s="8"/>
      <c r="M2" s="8"/>
      <c r="N2" s="8"/>
      <c r="O2" s="8"/>
      <c r="P2" s="8"/>
      <c r="Q2" s="8"/>
      <c r="S2" s="62" t="s">
        <v>3</v>
      </c>
      <c r="T2" s="62"/>
      <c r="U2" s="63"/>
      <c r="V2" s="63"/>
      <c r="W2" s="63"/>
      <c r="X2" s="64"/>
      <c r="Z2" s="65" t="s">
        <v>4</v>
      </c>
      <c r="AA2" s="65"/>
      <c r="AB2" s="65"/>
      <c r="AC2" s="65"/>
      <c r="AE2" s="3" t="s">
        <v>5</v>
      </c>
      <c r="AF2" s="3" t="s">
        <v>6</v>
      </c>
      <c r="AG2" s="3" t="s">
        <v>7</v>
      </c>
      <c r="AH2" s="3" t="s">
        <v>8</v>
      </c>
      <c r="AI2" s="3" t="s">
        <v>9</v>
      </c>
      <c r="AJ2" s="3"/>
      <c r="AK2" s="3" t="s">
        <v>10</v>
      </c>
      <c r="AL2" s="3" t="s">
        <v>11</v>
      </c>
      <c r="AM2" s="3" t="s">
        <v>12</v>
      </c>
      <c r="AN2" s="3" t="s">
        <v>13</v>
      </c>
      <c r="AO2" s="3" t="s">
        <v>14</v>
      </c>
      <c r="AT2" s="4">
        <v>0.06</v>
      </c>
      <c r="AU2" s="5">
        <f>AU$5+NPV($AT2,AU$6:AU$79)</f>
        <v>16.417278451965306</v>
      </c>
      <c r="AV2" s="6">
        <f>NPV($AT2,AV$5:AV$79)</f>
        <v>7.0720087624604425E-2</v>
      </c>
      <c r="AW2" s="7">
        <f>1.05*AV2*1000/(AU2-1)</f>
        <v>4.8164202415614348</v>
      </c>
    </row>
    <row r="3" spans="1:50" ht="39" x14ac:dyDescent="0.25">
      <c r="G3" s="2" t="s">
        <v>15</v>
      </c>
      <c r="H3" s="12">
        <v>0</v>
      </c>
      <c r="I3" s="3" t="s">
        <v>16</v>
      </c>
      <c r="J3" s="3" t="s">
        <v>17</v>
      </c>
      <c r="K3" s="3" t="s">
        <v>18</v>
      </c>
      <c r="L3" s="3" t="s">
        <v>19</v>
      </c>
      <c r="M3" s="13" t="s">
        <v>20</v>
      </c>
      <c r="N3" s="13" t="s">
        <v>21</v>
      </c>
      <c r="O3" s="13" t="s">
        <v>22</v>
      </c>
      <c r="P3" s="14" t="s">
        <v>23</v>
      </c>
      <c r="Q3" s="14" t="s">
        <v>24</v>
      </c>
      <c r="R3" s="13"/>
      <c r="S3" s="13" t="s">
        <v>25</v>
      </c>
      <c r="T3" s="13" t="s">
        <v>26</v>
      </c>
      <c r="U3" s="13" t="s">
        <v>27</v>
      </c>
      <c r="V3" s="13" t="s">
        <v>28</v>
      </c>
      <c r="W3" s="13" t="s">
        <v>29</v>
      </c>
      <c r="X3" s="13" t="s">
        <v>30</v>
      </c>
      <c r="Y3" s="13"/>
      <c r="Z3" s="13" t="s">
        <v>31</v>
      </c>
      <c r="AA3" s="13" t="s">
        <v>32</v>
      </c>
      <c r="AB3" s="13" t="s">
        <v>33</v>
      </c>
      <c r="AC3" s="13" t="s">
        <v>34</v>
      </c>
      <c r="AD3" s="13"/>
      <c r="AE3" s="15" t="s">
        <v>35</v>
      </c>
      <c r="AF3" s="15" t="s">
        <v>36</v>
      </c>
      <c r="AG3" s="15" t="s">
        <v>37</v>
      </c>
      <c r="AH3" s="15" t="s">
        <v>38</v>
      </c>
      <c r="AI3" s="15" t="s">
        <v>39</v>
      </c>
      <c r="AJ3" s="15" t="s">
        <v>40</v>
      </c>
      <c r="AK3" s="15" t="s">
        <v>41</v>
      </c>
      <c r="AL3" s="15" t="s">
        <v>42</v>
      </c>
      <c r="AM3" s="15" t="s">
        <v>43</v>
      </c>
      <c r="AN3" s="15" t="s">
        <v>44</v>
      </c>
      <c r="AO3" s="15" t="s">
        <v>45</v>
      </c>
      <c r="AP3" s="3"/>
      <c r="AT3" s="3" t="s">
        <v>16</v>
      </c>
      <c r="AU3" s="2" t="s">
        <v>46</v>
      </c>
      <c r="AV3" s="2" t="s">
        <v>28</v>
      </c>
      <c r="AW3" s="2" t="s">
        <v>24</v>
      </c>
      <c r="AX3" s="2" t="s">
        <v>47</v>
      </c>
    </row>
    <row r="4" spans="1:50" ht="15" x14ac:dyDescent="0.25">
      <c r="A4" s="10" t="s">
        <v>48</v>
      </c>
      <c r="B4" s="10"/>
      <c r="C4" s="10"/>
      <c r="D4" s="10"/>
      <c r="H4" s="3"/>
      <c r="I4" s="3">
        <v>0</v>
      </c>
      <c r="J4" s="16">
        <f>$H$3</f>
        <v>0</v>
      </c>
      <c r="K4" s="16">
        <f>J4*C16</f>
        <v>0</v>
      </c>
      <c r="L4" s="17">
        <f>C20</f>
        <v>0</v>
      </c>
      <c r="M4" s="16">
        <f t="shared" ref="M4:M67" si="0">$E$11</f>
        <v>2000000</v>
      </c>
      <c r="N4" s="18">
        <f t="shared" ref="N4:N67" si="1">AX4</f>
        <v>0</v>
      </c>
      <c r="O4" s="19">
        <f t="shared" ref="O4:O67" si="2">AW4</f>
        <v>22.722999999999999</v>
      </c>
      <c r="P4" s="20">
        <f t="shared" ref="P4:P67" si="3">M4*N4/1000</f>
        <v>0</v>
      </c>
      <c r="Q4" s="21">
        <f t="shared" ref="Q4:Q67" si="4">M4*O4/1000</f>
        <v>45446</v>
      </c>
      <c r="U4" s="22">
        <v>1</v>
      </c>
      <c r="V4" s="23"/>
      <c r="W4" s="23"/>
      <c r="X4" s="23">
        <f t="shared" ref="X4:X67" si="5">U4-SUM(V4:W4)</f>
        <v>1</v>
      </c>
      <c r="Y4" s="4"/>
      <c r="Z4" s="24"/>
      <c r="AA4" s="24"/>
      <c r="AB4" s="24">
        <f t="shared" ref="AB4:AB67" si="6">Q4*X4</f>
        <v>45446</v>
      </c>
      <c r="AC4" s="24">
        <f t="shared" ref="AC4:AC67" si="7">$H$14*M4*X4</f>
        <v>20000</v>
      </c>
      <c r="AD4" s="4"/>
      <c r="AE4" s="24">
        <f t="shared" ref="AE4:AE67" si="8">$X4*J4</f>
        <v>0</v>
      </c>
      <c r="AF4" s="24">
        <f t="shared" ref="AF4:AG35" si="9">-$X4*K4</f>
        <v>0</v>
      </c>
      <c r="AG4" s="24">
        <f t="shared" si="9"/>
        <v>0</v>
      </c>
      <c r="AH4" s="24"/>
      <c r="AI4" s="24"/>
      <c r="AJ4" s="24">
        <f t="shared" ref="AJ4:AJ67" si="10">SUM(AE4:AI4)</f>
        <v>0</v>
      </c>
      <c r="AK4" s="24">
        <f t="shared" ref="AK4:AK67" si="11">Z4-AB4</f>
        <v>-45446</v>
      </c>
      <c r="AL4" s="24"/>
      <c r="AM4" s="24">
        <f t="shared" ref="AM4:AM67" si="12">SUM(AJ4:AL4)</f>
        <v>-45446</v>
      </c>
      <c r="AN4" s="24">
        <f t="shared" ref="AN4:AN67" si="13">AA4-AC4</f>
        <v>-20000</v>
      </c>
      <c r="AO4" s="24">
        <f t="shared" ref="AO4:AO67" si="14">SUM(AM4:AN4)</f>
        <v>-65446</v>
      </c>
      <c r="AQ4" s="25">
        <f>AM85</f>
        <v>-194771.18217231674</v>
      </c>
      <c r="AT4" s="3">
        <v>0</v>
      </c>
      <c r="AU4" s="26">
        <v>1</v>
      </c>
      <c r="AV4" s="26">
        <v>0</v>
      </c>
      <c r="AW4" s="5">
        <f>ROUND((1000*NPV($AT$1,$AV5:$AV$79)-$AW$1*($AU5+NPV($AT$1,$AU6:$AU$79)))/AU5,3)</f>
        <v>22.722999999999999</v>
      </c>
      <c r="AX4" s="5">
        <f>ROUND(MAX(0,1000*NPV($AT$2,$AV5:$AV$79)-$AW$2*($AU5+NPV($AT$2,$AU6:$AU$79)))/AU5,3)</f>
        <v>0</v>
      </c>
    </row>
    <row r="5" spans="1:50" ht="15" x14ac:dyDescent="0.25">
      <c r="H5" s="27"/>
      <c r="I5" s="28">
        <f t="shared" ref="I5:I68" si="15">I4+1</f>
        <v>1</v>
      </c>
      <c r="J5" s="16"/>
      <c r="K5" s="16"/>
      <c r="L5" s="17"/>
      <c r="M5" s="16">
        <f t="shared" si="0"/>
        <v>2000000</v>
      </c>
      <c r="N5" s="18">
        <f t="shared" si="1"/>
        <v>0</v>
      </c>
      <c r="O5" s="19">
        <f t="shared" si="2"/>
        <v>28.751000000000001</v>
      </c>
      <c r="P5" s="20">
        <f t="shared" si="3"/>
        <v>0</v>
      </c>
      <c r="Q5" s="21">
        <f t="shared" si="4"/>
        <v>57502</v>
      </c>
      <c r="R5" s="19"/>
      <c r="S5" s="19">
        <v>0.97894907351977967</v>
      </c>
      <c r="T5" s="29">
        <v>8.2284848409573605E-3</v>
      </c>
      <c r="U5" s="30">
        <f t="shared" ref="U5:U68" si="16">X4</f>
        <v>1</v>
      </c>
      <c r="V5" s="30">
        <f t="shared" ref="V5:V68" si="17">S5*U5/1000</f>
        <v>9.7894907351977968E-4</v>
      </c>
      <c r="W5" s="30">
        <f t="shared" ref="W5:W68" si="18">MIN(T5*U5,U5-V5)</f>
        <v>8.2284848409573605E-3</v>
      </c>
      <c r="X5" s="23">
        <f t="shared" si="5"/>
        <v>0.99079256608552291</v>
      </c>
      <c r="Y5" s="31"/>
      <c r="Z5" s="24">
        <f t="shared" ref="Z5:AA36" si="19">AB4</f>
        <v>45446</v>
      </c>
      <c r="AA5" s="24">
        <f t="shared" si="19"/>
        <v>20000</v>
      </c>
      <c r="AB5" s="24">
        <f t="shared" si="6"/>
        <v>56972.554135049737</v>
      </c>
      <c r="AC5" s="24">
        <f t="shared" si="7"/>
        <v>19815.851321710459</v>
      </c>
      <c r="AD5" s="31"/>
      <c r="AE5" s="24">
        <f t="shared" si="8"/>
        <v>0</v>
      </c>
      <c r="AF5" s="24">
        <f t="shared" si="9"/>
        <v>0</v>
      </c>
      <c r="AG5" s="24">
        <f t="shared" si="9"/>
        <v>0</v>
      </c>
      <c r="AH5" s="24">
        <f t="shared" ref="AH5:AH68" si="20">-M5*V5</f>
        <v>-1957.8981470395593</v>
      </c>
      <c r="AI5" s="24">
        <f t="shared" ref="AI5:AI68" si="21">-P5*W5</f>
        <v>0</v>
      </c>
      <c r="AJ5" s="24">
        <f t="shared" si="10"/>
        <v>-1957.8981470395593</v>
      </c>
      <c r="AK5" s="24">
        <f t="shared" si="11"/>
        <v>-11526.554135049737</v>
      </c>
      <c r="AL5" s="24">
        <f t="shared" ref="AL5:AL68" si="22">$D$6*SUM(Z5:AA5,AE5:AF5)</f>
        <v>2290.61</v>
      </c>
      <c r="AM5" s="24">
        <f t="shared" si="12"/>
        <v>-11193.842282089296</v>
      </c>
      <c r="AN5" s="24">
        <f t="shared" si="13"/>
        <v>184.14867828954084</v>
      </c>
      <c r="AO5" s="24">
        <f t="shared" si="14"/>
        <v>-11009.693603799755</v>
      </c>
      <c r="AP5" s="2" t="s">
        <v>49</v>
      </c>
      <c r="AQ5" s="24"/>
      <c r="AT5" s="28">
        <f t="shared" ref="AT5:AT68" si="23">AT4+1</f>
        <v>1</v>
      </c>
      <c r="AU5" s="26">
        <v>1</v>
      </c>
      <c r="AV5" s="26">
        <f t="shared" ref="AV5:AV68" si="24">S5*AU5/1000</f>
        <v>9.7894907351977968E-4</v>
      </c>
      <c r="AW5" s="5">
        <f>ROUND((1000*NPV($AT$1,$AV6:$AV$79)-$AW$1*($AU6+NPV($AT$1,$AU7:$AU$79)))/AU6,3)</f>
        <v>28.751000000000001</v>
      </c>
      <c r="AX5" s="5">
        <f>ROUND(MAX(0,1000*NPV($AT$2,$AV6:$AV$79)-$AW$2*($AU6+NPV($AT$2,$AU7:$AU$79)))/AU6,3)</f>
        <v>0</v>
      </c>
    </row>
    <row r="6" spans="1:50" ht="15" x14ac:dyDescent="0.25">
      <c r="A6" s="32" t="s">
        <v>50</v>
      </c>
      <c r="B6" s="32"/>
      <c r="C6" s="32"/>
      <c r="D6" s="33">
        <v>3.5000000000000003E-2</v>
      </c>
      <c r="E6" s="34"/>
      <c r="F6" s="34"/>
      <c r="G6" s="34"/>
      <c r="H6" s="27"/>
      <c r="I6" s="28">
        <f t="shared" si="15"/>
        <v>2</v>
      </c>
      <c r="J6" s="16">
        <f t="shared" ref="J6:J69" si="25">$H$3</f>
        <v>0</v>
      </c>
      <c r="K6" s="16">
        <f t="shared" ref="K6:K69" si="26">J6*$C$17</f>
        <v>0</v>
      </c>
      <c r="L6" s="17">
        <f t="shared" ref="L6:L69" si="27">$C$21</f>
        <v>0</v>
      </c>
      <c r="M6" s="16">
        <f t="shared" si="0"/>
        <v>2000000</v>
      </c>
      <c r="N6" s="18">
        <f t="shared" si="1"/>
        <v>0</v>
      </c>
      <c r="O6" s="19">
        <f t="shared" si="2"/>
        <v>35.051000000000002</v>
      </c>
      <c r="P6" s="20">
        <f t="shared" si="3"/>
        <v>0</v>
      </c>
      <c r="Q6" s="21">
        <f t="shared" si="4"/>
        <v>70102</v>
      </c>
      <c r="R6" s="19"/>
      <c r="S6" s="19">
        <v>0.95389113252892643</v>
      </c>
      <c r="T6" s="29">
        <v>7.5706650504160011E-3</v>
      </c>
      <c r="U6" s="30">
        <f t="shared" si="16"/>
        <v>0.99079256608552291</v>
      </c>
      <c r="V6" s="30">
        <f t="shared" si="17"/>
        <v>9.4510824296456064E-4</v>
      </c>
      <c r="W6" s="30">
        <f t="shared" si="18"/>
        <v>7.5009586522756548E-3</v>
      </c>
      <c r="X6" s="23">
        <f t="shared" si="5"/>
        <v>0.98234649919028272</v>
      </c>
      <c r="Y6" s="31"/>
      <c r="Z6" s="24">
        <f t="shared" si="19"/>
        <v>56972.554135049737</v>
      </c>
      <c r="AA6" s="24">
        <f t="shared" si="19"/>
        <v>19815.851321710459</v>
      </c>
      <c r="AB6" s="24">
        <f t="shared" si="6"/>
        <v>68864.454286237204</v>
      </c>
      <c r="AC6" s="24">
        <f t="shared" si="7"/>
        <v>19646.929983805654</v>
      </c>
      <c r="AD6" s="31"/>
      <c r="AE6" s="24">
        <f t="shared" si="8"/>
        <v>0</v>
      </c>
      <c r="AF6" s="24">
        <f t="shared" si="9"/>
        <v>0</v>
      </c>
      <c r="AG6" s="24">
        <f t="shared" si="9"/>
        <v>0</v>
      </c>
      <c r="AH6" s="24">
        <f t="shared" si="20"/>
        <v>-1890.2164859291213</v>
      </c>
      <c r="AI6" s="24">
        <f t="shared" si="21"/>
        <v>0</v>
      </c>
      <c r="AJ6" s="24">
        <f t="shared" si="10"/>
        <v>-1890.2164859291213</v>
      </c>
      <c r="AK6" s="24">
        <f t="shared" si="11"/>
        <v>-11891.900151187467</v>
      </c>
      <c r="AL6" s="24">
        <f t="shared" si="22"/>
        <v>2687.5941909866074</v>
      </c>
      <c r="AM6" s="24">
        <f t="shared" si="12"/>
        <v>-11094.52244612998</v>
      </c>
      <c r="AN6" s="24">
        <f t="shared" si="13"/>
        <v>168.92133790480511</v>
      </c>
      <c r="AO6" s="24">
        <f t="shared" si="14"/>
        <v>-10925.601108225175</v>
      </c>
      <c r="AQ6" s="25">
        <f>AO85</f>
        <v>-210967.74664844427</v>
      </c>
      <c r="AT6" s="28">
        <f t="shared" si="23"/>
        <v>2</v>
      </c>
      <c r="AU6" s="26">
        <f t="shared" ref="AU6:AU69" si="28">AU5-AV5</f>
        <v>0.99902105092648019</v>
      </c>
      <c r="AV6" s="26">
        <f t="shared" si="24"/>
        <v>9.5295732168849847E-4</v>
      </c>
      <c r="AW6" s="5">
        <f>ROUND((1000*NPV($AT$1,$AV7:$AV$79)-$AW$1*($AU7+NPV($AT$1,$AU8:$AU$79)))/AU7,3)</f>
        <v>35.051000000000002</v>
      </c>
      <c r="AX6" s="5">
        <f>ROUND(MAX(0,1000*NPV($AT$2,$AV7:$AV$79)-$AW$2*($AU7+NPV($AT$2,$AU8:$AU$79)))/AU7,3)</f>
        <v>0</v>
      </c>
    </row>
    <row r="7" spans="1:50" ht="15" x14ac:dyDescent="0.25">
      <c r="A7" s="10" t="s">
        <v>51</v>
      </c>
      <c r="B7" s="10"/>
      <c r="C7" s="35"/>
      <c r="D7" s="36">
        <v>0.06</v>
      </c>
      <c r="E7" s="34"/>
      <c r="F7" s="34"/>
      <c r="G7" s="34"/>
      <c r="H7" s="27"/>
      <c r="I7" s="28">
        <f t="shared" si="15"/>
        <v>3</v>
      </c>
      <c r="J7" s="16">
        <f t="shared" si="25"/>
        <v>0</v>
      </c>
      <c r="K7" s="16">
        <f t="shared" si="26"/>
        <v>0</v>
      </c>
      <c r="L7" s="17">
        <f t="shared" si="27"/>
        <v>0</v>
      </c>
      <c r="M7" s="16">
        <f t="shared" si="0"/>
        <v>2000000</v>
      </c>
      <c r="N7" s="18">
        <f t="shared" si="1"/>
        <v>3.1930000000000001</v>
      </c>
      <c r="O7" s="19">
        <f t="shared" si="2"/>
        <v>41.566000000000003</v>
      </c>
      <c r="P7" s="20">
        <f t="shared" si="3"/>
        <v>6386</v>
      </c>
      <c r="Q7" s="21">
        <f t="shared" si="4"/>
        <v>83132</v>
      </c>
      <c r="R7" s="19"/>
      <c r="S7" s="19">
        <v>0.99877245843097873</v>
      </c>
      <c r="T7" s="29">
        <v>7.2768555981775349E-3</v>
      </c>
      <c r="U7" s="30">
        <f t="shared" si="16"/>
        <v>0.98234649919028272</v>
      </c>
      <c r="V7" s="30">
        <f t="shared" si="17"/>
        <v>9.8114062802734424E-4</v>
      </c>
      <c r="W7" s="30">
        <f t="shared" si="18"/>
        <v>7.1483936219829116E-3</v>
      </c>
      <c r="X7" s="23">
        <f t="shared" si="5"/>
        <v>0.97421696494027243</v>
      </c>
      <c r="Y7" s="31"/>
      <c r="Z7" s="24">
        <f t="shared" si="19"/>
        <v>68864.454286237204</v>
      </c>
      <c r="AA7" s="24">
        <f t="shared" si="19"/>
        <v>19646.929983805654</v>
      </c>
      <c r="AB7" s="24">
        <f t="shared" si="6"/>
        <v>80988.604729414728</v>
      </c>
      <c r="AC7" s="24">
        <f t="shared" si="7"/>
        <v>19484.339298805447</v>
      </c>
      <c r="AD7" s="31"/>
      <c r="AE7" s="24">
        <f t="shared" si="8"/>
        <v>0</v>
      </c>
      <c r="AF7" s="24">
        <f t="shared" si="9"/>
        <v>0</v>
      </c>
      <c r="AG7" s="24">
        <f t="shared" si="9"/>
        <v>0</v>
      </c>
      <c r="AH7" s="24">
        <f t="shared" si="20"/>
        <v>-1962.2812560546886</v>
      </c>
      <c r="AI7" s="24">
        <f t="shared" si="21"/>
        <v>-45.649641669982877</v>
      </c>
      <c r="AJ7" s="24">
        <f t="shared" si="10"/>
        <v>-2007.9308977246715</v>
      </c>
      <c r="AK7" s="24">
        <f t="shared" si="11"/>
        <v>-12124.150443177525</v>
      </c>
      <c r="AL7" s="24">
        <f t="shared" si="22"/>
        <v>3097.8984494515003</v>
      </c>
      <c r="AM7" s="24">
        <f t="shared" si="12"/>
        <v>-11034.182891450695</v>
      </c>
      <c r="AN7" s="24">
        <f t="shared" si="13"/>
        <v>162.59068500020658</v>
      </c>
      <c r="AO7" s="24">
        <f t="shared" si="14"/>
        <v>-10871.592206450488</v>
      </c>
      <c r="AT7" s="28">
        <f t="shared" si="23"/>
        <v>3</v>
      </c>
      <c r="AU7" s="26">
        <f t="shared" si="28"/>
        <v>0.99806809360479165</v>
      </c>
      <c r="AV7" s="26">
        <f t="shared" si="24"/>
        <v>9.9684292353117792E-4</v>
      </c>
      <c r="AW7" s="5">
        <f>ROUND((1000*NPV($AT$1,$AV8:$AV$79)-$AW$1*($AU8+NPV($AT$1,$AU9:$AU$79)))/AU8,3)</f>
        <v>41.566000000000003</v>
      </c>
      <c r="AX7" s="5">
        <f>ROUND(MAX(0,1000*NPV($AT$2,$AV8:$AV$79)-$AW$2*($AU8+NPV($AT$2,$AU9:$AU$79)))/AU8,3)</f>
        <v>3.1930000000000001</v>
      </c>
    </row>
    <row r="8" spans="1:50" ht="15" x14ac:dyDescent="0.25">
      <c r="A8" s="32" t="s">
        <v>52</v>
      </c>
      <c r="B8" s="32"/>
      <c r="C8" s="11"/>
      <c r="D8" s="3"/>
      <c r="E8" s="3"/>
      <c r="F8" s="3"/>
      <c r="G8" s="3"/>
      <c r="H8" s="3"/>
      <c r="I8" s="28">
        <f t="shared" si="15"/>
        <v>4</v>
      </c>
      <c r="J8" s="16">
        <f t="shared" si="25"/>
        <v>0</v>
      </c>
      <c r="K8" s="16">
        <f t="shared" si="26"/>
        <v>0</v>
      </c>
      <c r="L8" s="17">
        <f t="shared" si="27"/>
        <v>0</v>
      </c>
      <c r="M8" s="16">
        <f t="shared" si="0"/>
        <v>2000000</v>
      </c>
      <c r="N8" s="18">
        <f t="shared" si="1"/>
        <v>7.1580000000000004</v>
      </c>
      <c r="O8" s="19">
        <f t="shared" si="2"/>
        <v>48.021000000000001</v>
      </c>
      <c r="P8" s="20">
        <f t="shared" si="3"/>
        <v>14316</v>
      </c>
      <c r="Q8" s="21">
        <f t="shared" si="4"/>
        <v>96042</v>
      </c>
      <c r="R8" s="19"/>
      <c r="S8" s="19">
        <v>1.341642641704603</v>
      </c>
      <c r="T8" s="29">
        <v>7.1387343291852328E-3</v>
      </c>
      <c r="U8" s="30">
        <f t="shared" si="16"/>
        <v>0.97421696494027243</v>
      </c>
      <c r="V8" s="30">
        <f t="shared" si="17"/>
        <v>1.3070510224359078E-3</v>
      </c>
      <c r="W8" s="30">
        <f t="shared" si="18"/>
        <v>6.9546760916937688E-3</v>
      </c>
      <c r="X8" s="23">
        <f t="shared" si="5"/>
        <v>0.96595523782614279</v>
      </c>
      <c r="Y8" s="31"/>
      <c r="Z8" s="24">
        <f t="shared" si="19"/>
        <v>80988.604729414728</v>
      </c>
      <c r="AA8" s="24">
        <f t="shared" si="19"/>
        <v>19484.339298805447</v>
      </c>
      <c r="AB8" s="24">
        <f t="shared" si="6"/>
        <v>92772.272951298408</v>
      </c>
      <c r="AC8" s="24">
        <f t="shared" si="7"/>
        <v>19319.104756522855</v>
      </c>
      <c r="AD8" s="31"/>
      <c r="AE8" s="24">
        <f t="shared" si="8"/>
        <v>0</v>
      </c>
      <c r="AF8" s="24">
        <f t="shared" si="9"/>
        <v>0</v>
      </c>
      <c r="AG8" s="24">
        <f t="shared" si="9"/>
        <v>0</v>
      </c>
      <c r="AH8" s="24">
        <f t="shared" si="20"/>
        <v>-2614.1020448718155</v>
      </c>
      <c r="AI8" s="24">
        <f t="shared" si="21"/>
        <v>-99.563142928687995</v>
      </c>
      <c r="AJ8" s="24">
        <f t="shared" si="10"/>
        <v>-2713.6651878005036</v>
      </c>
      <c r="AK8" s="24">
        <f t="shared" si="11"/>
        <v>-11783.66822188368</v>
      </c>
      <c r="AL8" s="24">
        <f t="shared" si="22"/>
        <v>3516.553040987706</v>
      </c>
      <c r="AM8" s="24">
        <f t="shared" si="12"/>
        <v>-10980.780368696476</v>
      </c>
      <c r="AN8" s="24">
        <f t="shared" si="13"/>
        <v>165.23454228259288</v>
      </c>
      <c r="AO8" s="24">
        <f t="shared" si="14"/>
        <v>-10815.545826413883</v>
      </c>
      <c r="AT8" s="28">
        <f t="shared" si="23"/>
        <v>4</v>
      </c>
      <c r="AU8" s="26">
        <f t="shared" si="28"/>
        <v>0.99707125068126046</v>
      </c>
      <c r="AV8" s="26">
        <f t="shared" si="24"/>
        <v>1.3377133067317189E-3</v>
      </c>
      <c r="AW8" s="5">
        <f>ROUND((1000*NPV($AT$1,$AV9:$AV$79)-$AW$1*($AU9+NPV($AT$1,$AU10:$AU$79)))/AU9,3)</f>
        <v>48.021000000000001</v>
      </c>
      <c r="AX8" s="5">
        <f>ROUND(MAX(0,1000*NPV($AT$2,$AV9:$AV$79)-$AW$2*($AU9+NPV($AT$2,$AU10:$AU$79)))/AU9,3)</f>
        <v>7.1580000000000004</v>
      </c>
    </row>
    <row r="9" spans="1:50" ht="15" x14ac:dyDescent="0.25">
      <c r="A9" s="32"/>
      <c r="B9" s="11" t="s">
        <v>53</v>
      </c>
      <c r="C9" s="11" t="s">
        <v>54</v>
      </c>
      <c r="D9" s="3"/>
      <c r="E9" s="3"/>
      <c r="F9" s="3"/>
      <c r="G9" s="3"/>
      <c r="H9" s="3"/>
      <c r="I9" s="28">
        <f t="shared" si="15"/>
        <v>5</v>
      </c>
      <c r="J9" s="16">
        <f t="shared" si="25"/>
        <v>0</v>
      </c>
      <c r="K9" s="16">
        <f t="shared" si="26"/>
        <v>0</v>
      </c>
      <c r="L9" s="17">
        <f t="shared" si="27"/>
        <v>0</v>
      </c>
      <c r="M9" s="16">
        <f t="shared" si="0"/>
        <v>2000000</v>
      </c>
      <c r="N9" s="18">
        <f t="shared" si="1"/>
        <v>11.291</v>
      </c>
      <c r="O9" s="19">
        <f t="shared" si="2"/>
        <v>54.671999999999997</v>
      </c>
      <c r="P9" s="20">
        <f t="shared" si="3"/>
        <v>22582</v>
      </c>
      <c r="Q9" s="21">
        <f t="shared" si="4"/>
        <v>109344</v>
      </c>
      <c r="R9" s="19"/>
      <c r="S9" s="19">
        <v>1.4175190076412389</v>
      </c>
      <c r="T9" s="29">
        <v>6.7478077199421742E-3</v>
      </c>
      <c r="U9" s="30">
        <f t="shared" si="16"/>
        <v>0.96595523782614279</v>
      </c>
      <c r="V9" s="30">
        <f t="shared" si="17"/>
        <v>1.3692599101491709E-3</v>
      </c>
      <c r="W9" s="30">
        <f t="shared" si="18"/>
        <v>6.518080210921825E-3</v>
      </c>
      <c r="X9" s="23">
        <f t="shared" si="5"/>
        <v>0.95806789770507184</v>
      </c>
      <c r="Y9" s="31"/>
      <c r="Z9" s="24">
        <f t="shared" si="19"/>
        <v>92772.272951298408</v>
      </c>
      <c r="AA9" s="24">
        <f t="shared" si="19"/>
        <v>19319.104756522855</v>
      </c>
      <c r="AB9" s="24">
        <f t="shared" si="6"/>
        <v>104758.97620666337</v>
      </c>
      <c r="AC9" s="24">
        <f t="shared" si="7"/>
        <v>19161.357954101437</v>
      </c>
      <c r="AD9" s="31"/>
      <c r="AE9" s="24">
        <f t="shared" si="8"/>
        <v>0</v>
      </c>
      <c r="AF9" s="24">
        <f t="shared" si="9"/>
        <v>0</v>
      </c>
      <c r="AG9" s="24">
        <f t="shared" si="9"/>
        <v>0</v>
      </c>
      <c r="AH9" s="24">
        <f t="shared" si="20"/>
        <v>-2738.519820298342</v>
      </c>
      <c r="AI9" s="24">
        <f t="shared" si="21"/>
        <v>-147.19128732303665</v>
      </c>
      <c r="AJ9" s="24">
        <f t="shared" si="10"/>
        <v>-2885.7111076213787</v>
      </c>
      <c r="AK9" s="24">
        <f t="shared" si="11"/>
        <v>-11986.703255364962</v>
      </c>
      <c r="AL9" s="24">
        <f t="shared" si="22"/>
        <v>3923.1982197737443</v>
      </c>
      <c r="AM9" s="24">
        <f t="shared" si="12"/>
        <v>-10949.216143212598</v>
      </c>
      <c r="AN9" s="24">
        <f t="shared" si="13"/>
        <v>157.74680242141767</v>
      </c>
      <c r="AO9" s="24">
        <f t="shared" si="14"/>
        <v>-10791.46934079118</v>
      </c>
      <c r="AT9" s="28">
        <f t="shared" si="23"/>
        <v>5</v>
      </c>
      <c r="AU9" s="26">
        <f t="shared" si="28"/>
        <v>0.99573353737452874</v>
      </c>
      <c r="AV9" s="26">
        <f t="shared" si="24"/>
        <v>1.4114712157742423E-3</v>
      </c>
      <c r="AW9" s="5">
        <f>ROUND((1000*NPV($AT$1,$AV10:$AV$79)-$AW$1*($AU10+NPV($AT$1,$AU11:$AU$79)))/AU10,3)</f>
        <v>54.671999999999997</v>
      </c>
      <c r="AX9" s="5">
        <f>ROUND(MAX(0,1000*NPV($AT$2,$AV10:$AV$79)-$AW$2*($AU10+NPV($AT$2,$AU11:$AU$79)))/AU10,3)</f>
        <v>11.291</v>
      </c>
    </row>
    <row r="10" spans="1:50" ht="15" x14ac:dyDescent="0.25">
      <c r="A10" s="32"/>
      <c r="B10" s="11">
        <v>1</v>
      </c>
      <c r="C10" s="37">
        <v>7.0000000000000007E-2</v>
      </c>
      <c r="D10" s="3"/>
      <c r="E10" s="38" t="s">
        <v>55</v>
      </c>
      <c r="F10" s="9"/>
      <c r="G10" s="3"/>
      <c r="H10" s="3"/>
      <c r="I10" s="28">
        <f t="shared" si="15"/>
        <v>6</v>
      </c>
      <c r="J10" s="16">
        <f t="shared" si="25"/>
        <v>0</v>
      </c>
      <c r="K10" s="16">
        <f t="shared" si="26"/>
        <v>0</v>
      </c>
      <c r="L10" s="17">
        <f t="shared" si="27"/>
        <v>0</v>
      </c>
      <c r="M10" s="16">
        <f t="shared" si="0"/>
        <v>2000000</v>
      </c>
      <c r="N10" s="18">
        <f t="shared" si="1"/>
        <v>15.621</v>
      </c>
      <c r="O10" s="19">
        <f t="shared" si="2"/>
        <v>61.543999999999997</v>
      </c>
      <c r="P10" s="20">
        <f t="shared" si="3"/>
        <v>31242</v>
      </c>
      <c r="Q10" s="21">
        <f t="shared" si="4"/>
        <v>123088</v>
      </c>
      <c r="R10" s="19"/>
      <c r="S10" s="19">
        <v>1.4763469415312598</v>
      </c>
      <c r="T10" s="29">
        <v>6.498781478472786E-3</v>
      </c>
      <c r="U10" s="30">
        <f t="shared" si="16"/>
        <v>0.95806789770507184</v>
      </c>
      <c r="V10" s="30">
        <f t="shared" si="17"/>
        <v>1.4144406105561667E-3</v>
      </c>
      <c r="W10" s="30">
        <f t="shared" si="18"/>
        <v>6.2262739087250805E-3</v>
      </c>
      <c r="X10" s="23">
        <f t="shared" si="5"/>
        <v>0.95042718318579056</v>
      </c>
      <c r="Y10" s="31"/>
      <c r="Z10" s="24">
        <f t="shared" si="19"/>
        <v>104758.97620666337</v>
      </c>
      <c r="AA10" s="24">
        <f t="shared" si="19"/>
        <v>19161.357954101437</v>
      </c>
      <c r="AB10" s="24">
        <f t="shared" si="6"/>
        <v>116986.18112397259</v>
      </c>
      <c r="AC10" s="24">
        <f t="shared" si="7"/>
        <v>19008.543663715813</v>
      </c>
      <c r="AD10" s="31"/>
      <c r="AE10" s="24">
        <f t="shared" si="8"/>
        <v>0</v>
      </c>
      <c r="AF10" s="24">
        <f t="shared" si="9"/>
        <v>0</v>
      </c>
      <c r="AG10" s="24">
        <f t="shared" si="9"/>
        <v>0</v>
      </c>
      <c r="AH10" s="24">
        <f t="shared" si="20"/>
        <v>-2828.8812211123336</v>
      </c>
      <c r="AI10" s="24">
        <f t="shared" si="21"/>
        <v>-194.52124945638897</v>
      </c>
      <c r="AJ10" s="24">
        <f t="shared" si="10"/>
        <v>-3023.4024705687225</v>
      </c>
      <c r="AK10" s="24">
        <f t="shared" si="11"/>
        <v>-12227.204917309224</v>
      </c>
      <c r="AL10" s="24">
        <f t="shared" si="22"/>
        <v>4337.2116956267682</v>
      </c>
      <c r="AM10" s="24">
        <f t="shared" si="12"/>
        <v>-10913.395692251179</v>
      </c>
      <c r="AN10" s="24">
        <f t="shared" si="13"/>
        <v>152.81429038562419</v>
      </c>
      <c r="AO10" s="24">
        <f t="shared" si="14"/>
        <v>-10760.581401865555</v>
      </c>
      <c r="AT10" s="28">
        <f t="shared" si="23"/>
        <v>6</v>
      </c>
      <c r="AU10" s="26">
        <f t="shared" si="28"/>
        <v>0.99432206615875451</v>
      </c>
      <c r="AV10" s="26">
        <f t="shared" si="24"/>
        <v>1.4679643412705201E-3</v>
      </c>
      <c r="AW10" s="5">
        <f>ROUND((1000*NPV($AT$1,$AV11:$AV$79)-$AW$1*($AU11+NPV($AT$1,$AU12:$AU$79)))/AU11,3)</f>
        <v>61.543999999999997</v>
      </c>
      <c r="AX10" s="5">
        <f>ROUND(MAX(0,1000*NPV($AT$2,$AV11:$AV$79)-$AW$2*($AU11+NPV($AT$2,$AU12:$AU$79)))/AU11,3)</f>
        <v>15.621</v>
      </c>
    </row>
    <row r="11" spans="1:50" ht="15" x14ac:dyDescent="0.25">
      <c r="A11" s="32"/>
      <c r="B11" s="39" t="s">
        <v>56</v>
      </c>
      <c r="C11" s="37">
        <v>0.06</v>
      </c>
      <c r="D11" s="3"/>
      <c r="E11" s="40">
        <v>2000000</v>
      </c>
      <c r="F11" s="9"/>
      <c r="G11" s="3"/>
      <c r="H11" s="3"/>
      <c r="I11" s="28">
        <f t="shared" si="15"/>
        <v>7</v>
      </c>
      <c r="J11" s="16">
        <f t="shared" si="25"/>
        <v>0</v>
      </c>
      <c r="K11" s="16">
        <f t="shared" si="26"/>
        <v>0</v>
      </c>
      <c r="L11" s="17">
        <f t="shared" si="27"/>
        <v>0</v>
      </c>
      <c r="M11" s="16">
        <f t="shared" si="0"/>
        <v>2000000</v>
      </c>
      <c r="N11" s="18">
        <f t="shared" si="1"/>
        <v>20.309999999999999</v>
      </c>
      <c r="O11" s="19">
        <f t="shared" si="2"/>
        <v>68.787999999999997</v>
      </c>
      <c r="P11" s="20">
        <f t="shared" si="3"/>
        <v>40620</v>
      </c>
      <c r="Q11" s="21">
        <f t="shared" si="4"/>
        <v>137576</v>
      </c>
      <c r="R11" s="19"/>
      <c r="S11" s="19">
        <v>1.3819861114687679</v>
      </c>
      <c r="T11" s="29">
        <v>6.5872944171010408E-3</v>
      </c>
      <c r="U11" s="30">
        <f t="shared" si="16"/>
        <v>0.95042718318579056</v>
      </c>
      <c r="V11" s="30">
        <f t="shared" si="17"/>
        <v>1.3134771671251451E-3</v>
      </c>
      <c r="W11" s="30">
        <f t="shared" si="18"/>
        <v>6.2607436776608259E-3</v>
      </c>
      <c r="X11" s="23">
        <f t="shared" si="5"/>
        <v>0.94285296234100457</v>
      </c>
      <c r="Y11" s="31"/>
      <c r="Z11" s="24">
        <f t="shared" si="19"/>
        <v>116986.18112397259</v>
      </c>
      <c r="AA11" s="24">
        <f t="shared" si="19"/>
        <v>19008.543663715813</v>
      </c>
      <c r="AB11" s="24">
        <f t="shared" si="6"/>
        <v>129713.93914702605</v>
      </c>
      <c r="AC11" s="24">
        <f t="shared" si="7"/>
        <v>18857.059246820092</v>
      </c>
      <c r="AD11" s="31"/>
      <c r="AE11" s="24">
        <f t="shared" si="8"/>
        <v>0</v>
      </c>
      <c r="AF11" s="24">
        <f t="shared" si="9"/>
        <v>0</v>
      </c>
      <c r="AG11" s="24">
        <f t="shared" si="9"/>
        <v>0</v>
      </c>
      <c r="AH11" s="24">
        <f t="shared" si="20"/>
        <v>-2626.9543342502902</v>
      </c>
      <c r="AI11" s="24">
        <f t="shared" si="21"/>
        <v>-254.31140818658275</v>
      </c>
      <c r="AJ11" s="24">
        <f t="shared" si="10"/>
        <v>-2881.2657424368731</v>
      </c>
      <c r="AK11" s="24">
        <f t="shared" si="11"/>
        <v>-12727.758023053451</v>
      </c>
      <c r="AL11" s="24">
        <f t="shared" si="22"/>
        <v>4759.8153675690946</v>
      </c>
      <c r="AM11" s="24">
        <f t="shared" si="12"/>
        <v>-10849.208397921229</v>
      </c>
      <c r="AN11" s="24">
        <f t="shared" si="13"/>
        <v>151.48441689572064</v>
      </c>
      <c r="AO11" s="24">
        <f t="shared" si="14"/>
        <v>-10697.723981025509</v>
      </c>
      <c r="AT11" s="28">
        <f t="shared" si="23"/>
        <v>7</v>
      </c>
      <c r="AU11" s="26">
        <f t="shared" si="28"/>
        <v>0.99285410181748401</v>
      </c>
      <c r="AV11" s="26">
        <f t="shared" si="24"/>
        <v>1.3721105794265609E-3</v>
      </c>
      <c r="AW11" s="5">
        <f>ROUND((1000*NPV($AT$1,$AV12:$AV$79)-$AW$1*($AU12+NPV($AT$1,$AU13:$AU$79)))/AU12,3)</f>
        <v>68.787999999999997</v>
      </c>
      <c r="AX11" s="5">
        <f>ROUND(MAX(0,1000*NPV($AT$2,$AV12:$AV$79)-$AW$2*($AU12+NPV($AT$2,$AU13:$AU$79)))/AU12,3)</f>
        <v>20.309999999999999</v>
      </c>
    </row>
    <row r="12" spans="1:50" ht="15" x14ac:dyDescent="0.25">
      <c r="A12" s="32"/>
      <c r="B12" s="39" t="s">
        <v>57</v>
      </c>
      <c r="C12" s="37">
        <v>0.05</v>
      </c>
      <c r="D12" s="3"/>
      <c r="E12" s="3"/>
      <c r="F12" s="3"/>
      <c r="G12" s="3"/>
      <c r="H12" s="3"/>
      <c r="I12" s="28">
        <f t="shared" si="15"/>
        <v>8</v>
      </c>
      <c r="J12" s="16">
        <f t="shared" si="25"/>
        <v>0</v>
      </c>
      <c r="K12" s="16">
        <f t="shared" si="26"/>
        <v>0</v>
      </c>
      <c r="L12" s="17">
        <f t="shared" si="27"/>
        <v>0</v>
      </c>
      <c r="M12" s="16">
        <f t="shared" si="0"/>
        <v>2000000</v>
      </c>
      <c r="N12" s="18">
        <f t="shared" si="1"/>
        <v>25.103000000000002</v>
      </c>
      <c r="O12" s="19">
        <f t="shared" si="2"/>
        <v>76.159000000000006</v>
      </c>
      <c r="P12" s="20">
        <f t="shared" si="3"/>
        <v>50206</v>
      </c>
      <c r="Q12" s="21">
        <f t="shared" si="4"/>
        <v>152318</v>
      </c>
      <c r="R12" s="19"/>
      <c r="S12" s="19">
        <v>1.5702533836693648</v>
      </c>
      <c r="T12" s="29">
        <v>6.3192648601166921E-3</v>
      </c>
      <c r="U12" s="30">
        <f t="shared" si="16"/>
        <v>0.94285296234100457</v>
      </c>
      <c r="V12" s="30">
        <f t="shared" si="17"/>
        <v>1.4805180544186468E-3</v>
      </c>
      <c r="W12" s="30">
        <f t="shared" si="18"/>
        <v>5.9581375931784374E-3</v>
      </c>
      <c r="X12" s="23">
        <f t="shared" si="5"/>
        <v>0.93541430669340753</v>
      </c>
      <c r="Y12" s="31"/>
      <c r="Z12" s="24">
        <f t="shared" si="19"/>
        <v>129713.93914702605</v>
      </c>
      <c r="AA12" s="24">
        <f t="shared" si="19"/>
        <v>18857.059246820092</v>
      </c>
      <c r="AB12" s="24">
        <f t="shared" si="6"/>
        <v>142480.43636692644</v>
      </c>
      <c r="AC12" s="24">
        <f t="shared" si="7"/>
        <v>18708.286133868151</v>
      </c>
      <c r="AD12" s="31"/>
      <c r="AE12" s="24">
        <f t="shared" si="8"/>
        <v>0</v>
      </c>
      <c r="AF12" s="24">
        <f t="shared" si="9"/>
        <v>0</v>
      </c>
      <c r="AG12" s="24">
        <f t="shared" si="9"/>
        <v>0</v>
      </c>
      <c r="AH12" s="24">
        <f t="shared" si="20"/>
        <v>-2961.0361088372933</v>
      </c>
      <c r="AI12" s="24">
        <f t="shared" si="21"/>
        <v>-299.1342560031166</v>
      </c>
      <c r="AJ12" s="24">
        <f t="shared" si="10"/>
        <v>-3260.17036484041</v>
      </c>
      <c r="AK12" s="24">
        <f t="shared" si="11"/>
        <v>-12766.497219900397</v>
      </c>
      <c r="AL12" s="24">
        <f t="shared" si="22"/>
        <v>5199.984943784616</v>
      </c>
      <c r="AM12" s="24">
        <f t="shared" si="12"/>
        <v>-10826.682640956191</v>
      </c>
      <c r="AN12" s="24">
        <f t="shared" si="13"/>
        <v>148.77311295194158</v>
      </c>
      <c r="AO12" s="24">
        <f t="shared" si="14"/>
        <v>-10677.909528004249</v>
      </c>
      <c r="AT12" s="28">
        <f t="shared" si="23"/>
        <v>8</v>
      </c>
      <c r="AU12" s="26">
        <f t="shared" si="28"/>
        <v>0.99148199123805747</v>
      </c>
      <c r="AV12" s="26">
        <f t="shared" si="24"/>
        <v>1.5568779515887994E-3</v>
      </c>
      <c r="AW12" s="5">
        <f>ROUND((1000*NPV($AT$1,$AV13:$AV$79)-$AW$1*($AU13+NPV($AT$1,$AU14:$AU$79)))/AU13,3)</f>
        <v>76.159000000000006</v>
      </c>
      <c r="AX12" s="5">
        <f>ROUND(MAX(0,1000*NPV($AT$2,$AV13:$AV$79)-$AW$2*($AU13+NPV($AT$2,$AU14:$AU$79)))/AU13,3)</f>
        <v>25.103000000000002</v>
      </c>
    </row>
    <row r="13" spans="1:50" ht="15" x14ac:dyDescent="0.25">
      <c r="A13" s="32"/>
      <c r="B13" s="11" t="s">
        <v>58</v>
      </c>
      <c r="C13" s="37">
        <v>0.04</v>
      </c>
      <c r="D13" s="3"/>
      <c r="E13" s="3"/>
      <c r="F13" s="3"/>
      <c r="G13" s="3"/>
      <c r="H13" s="3"/>
      <c r="I13" s="28">
        <f t="shared" si="15"/>
        <v>9</v>
      </c>
      <c r="J13" s="16">
        <f t="shared" si="25"/>
        <v>0</v>
      </c>
      <c r="K13" s="16">
        <f t="shared" si="26"/>
        <v>0</v>
      </c>
      <c r="L13" s="17">
        <f t="shared" si="27"/>
        <v>0</v>
      </c>
      <c r="M13" s="16">
        <f t="shared" si="0"/>
        <v>2000000</v>
      </c>
      <c r="N13" s="18">
        <f t="shared" si="1"/>
        <v>30.256</v>
      </c>
      <c r="O13" s="19">
        <f t="shared" si="2"/>
        <v>83.897999999999996</v>
      </c>
      <c r="P13" s="20">
        <f t="shared" si="3"/>
        <v>60512</v>
      </c>
      <c r="Q13" s="21">
        <f t="shared" si="4"/>
        <v>167796</v>
      </c>
      <c r="R13" s="19"/>
      <c r="S13" s="19">
        <v>1.5035201463744481</v>
      </c>
      <c r="T13" s="29">
        <v>6.1818248482959645E-3</v>
      </c>
      <c r="U13" s="30">
        <f t="shared" si="16"/>
        <v>0.93541430669340753</v>
      </c>
      <c r="V13" s="30">
        <f t="shared" si="17"/>
        <v>1.4064142553204249E-3</v>
      </c>
      <c r="W13" s="30">
        <f t="shared" si="18"/>
        <v>5.7825674045688486E-3</v>
      </c>
      <c r="X13" s="23">
        <f t="shared" si="5"/>
        <v>0.92822532503351829</v>
      </c>
      <c r="Y13" s="31"/>
      <c r="Z13" s="24">
        <f t="shared" si="19"/>
        <v>142480.43636692644</v>
      </c>
      <c r="AA13" s="24">
        <f t="shared" si="19"/>
        <v>18708.286133868151</v>
      </c>
      <c r="AB13" s="24">
        <f t="shared" si="6"/>
        <v>155752.49663932424</v>
      </c>
      <c r="AC13" s="24">
        <f t="shared" si="7"/>
        <v>18564.506500670366</v>
      </c>
      <c r="AD13" s="31"/>
      <c r="AE13" s="24">
        <f t="shared" si="8"/>
        <v>0</v>
      </c>
      <c r="AF13" s="24">
        <f t="shared" si="9"/>
        <v>0</v>
      </c>
      <c r="AG13" s="24">
        <f t="shared" si="9"/>
        <v>0</v>
      </c>
      <c r="AH13" s="24">
        <f t="shared" si="20"/>
        <v>-2812.8285106408498</v>
      </c>
      <c r="AI13" s="24">
        <f t="shared" si="21"/>
        <v>-349.91471878527017</v>
      </c>
      <c r="AJ13" s="24">
        <f t="shared" si="10"/>
        <v>-3162.7432294261198</v>
      </c>
      <c r="AK13" s="24">
        <f t="shared" si="11"/>
        <v>-13272.060272397794</v>
      </c>
      <c r="AL13" s="24">
        <f t="shared" si="22"/>
        <v>5641.605287527811</v>
      </c>
      <c r="AM13" s="24">
        <f t="shared" si="12"/>
        <v>-10793.198214296102</v>
      </c>
      <c r="AN13" s="24">
        <f t="shared" si="13"/>
        <v>143.77963319778428</v>
      </c>
      <c r="AO13" s="24">
        <f t="shared" si="14"/>
        <v>-10649.418581098318</v>
      </c>
      <c r="AT13" s="28">
        <f t="shared" si="23"/>
        <v>9</v>
      </c>
      <c r="AU13" s="26">
        <f t="shared" si="28"/>
        <v>0.98992511328646871</v>
      </c>
      <c r="AV13" s="26">
        <f t="shared" si="24"/>
        <v>1.4883723512282134E-3</v>
      </c>
      <c r="AW13" s="5">
        <f>ROUND((1000*NPV($AT$1,$AV14:$AV$79)-$AW$1*($AU14+NPV($AT$1,$AU15:$AU$79)))/AU14,3)</f>
        <v>83.897999999999996</v>
      </c>
      <c r="AX13" s="5">
        <f>ROUND(MAX(0,1000*NPV($AT$2,$AV14:$AV$79)-$AW$2*($AU14+NPV($AT$2,$AU15:$AU$79)))/AU14,3)</f>
        <v>30.256</v>
      </c>
    </row>
    <row r="14" spans="1:50" ht="15" x14ac:dyDescent="0.25">
      <c r="A14" s="10" t="s">
        <v>59</v>
      </c>
      <c r="B14" s="9"/>
      <c r="C14" s="35"/>
      <c r="D14" s="3"/>
      <c r="E14" s="41" t="s">
        <v>60</v>
      </c>
      <c r="F14" s="11"/>
      <c r="G14" s="11"/>
      <c r="H14" s="42">
        <v>0.01</v>
      </c>
      <c r="I14" s="28">
        <f t="shared" si="15"/>
        <v>10</v>
      </c>
      <c r="J14" s="16">
        <f t="shared" si="25"/>
        <v>0</v>
      </c>
      <c r="K14" s="16">
        <f t="shared" si="26"/>
        <v>0</v>
      </c>
      <c r="L14" s="17">
        <f t="shared" si="27"/>
        <v>0</v>
      </c>
      <c r="M14" s="16">
        <f t="shared" si="0"/>
        <v>2000000</v>
      </c>
      <c r="N14" s="18">
        <f t="shared" si="1"/>
        <v>35.552999999999997</v>
      </c>
      <c r="O14" s="19">
        <f t="shared" si="2"/>
        <v>91.795000000000002</v>
      </c>
      <c r="P14" s="20">
        <f t="shared" si="3"/>
        <v>71106</v>
      </c>
      <c r="Q14" s="21">
        <f t="shared" si="4"/>
        <v>183590</v>
      </c>
      <c r="R14" s="19"/>
      <c r="S14" s="19">
        <v>1.6840153724339044</v>
      </c>
      <c r="T14" s="29">
        <v>6.1819494223629336E-3</v>
      </c>
      <c r="U14" s="30">
        <f t="shared" si="16"/>
        <v>0.92822532503351829</v>
      </c>
      <c r="V14" s="30">
        <f t="shared" si="17"/>
        <v>1.5631457164389023E-3</v>
      </c>
      <c r="W14" s="30">
        <f t="shared" si="18"/>
        <v>5.7382420119136048E-3</v>
      </c>
      <c r="X14" s="23">
        <f t="shared" si="5"/>
        <v>0.92092393730516575</v>
      </c>
      <c r="Y14" s="31"/>
      <c r="Z14" s="24">
        <f t="shared" si="19"/>
        <v>155752.49663932424</v>
      </c>
      <c r="AA14" s="24">
        <f t="shared" si="19"/>
        <v>18564.506500670366</v>
      </c>
      <c r="AB14" s="24">
        <f t="shared" si="6"/>
        <v>169072.42564985537</v>
      </c>
      <c r="AC14" s="24">
        <f t="shared" si="7"/>
        <v>18418.478746103316</v>
      </c>
      <c r="AD14" s="31"/>
      <c r="AE14" s="24">
        <f t="shared" si="8"/>
        <v>0</v>
      </c>
      <c r="AF14" s="24">
        <f t="shared" si="9"/>
        <v>0</v>
      </c>
      <c r="AG14" s="24">
        <f t="shared" si="9"/>
        <v>0</v>
      </c>
      <c r="AH14" s="24">
        <f t="shared" si="20"/>
        <v>-3126.2914328778047</v>
      </c>
      <c r="AI14" s="24">
        <f t="shared" si="21"/>
        <v>-408.02343649912876</v>
      </c>
      <c r="AJ14" s="24">
        <f t="shared" si="10"/>
        <v>-3534.3148693769335</v>
      </c>
      <c r="AK14" s="24">
        <f t="shared" si="11"/>
        <v>-13319.929010531137</v>
      </c>
      <c r="AL14" s="24">
        <f t="shared" si="22"/>
        <v>6101.0951098998121</v>
      </c>
      <c r="AM14" s="24">
        <f t="shared" si="12"/>
        <v>-10753.148770008258</v>
      </c>
      <c r="AN14" s="24">
        <f t="shared" si="13"/>
        <v>146.02775456705058</v>
      </c>
      <c r="AO14" s="24">
        <f t="shared" si="14"/>
        <v>-10607.121015441207</v>
      </c>
      <c r="AT14" s="28">
        <f t="shared" si="23"/>
        <v>10</v>
      </c>
      <c r="AU14" s="26">
        <f t="shared" si="28"/>
        <v>0.98843674093524048</v>
      </c>
      <c r="AV14" s="26">
        <f t="shared" si="24"/>
        <v>1.6645426664134138E-3</v>
      </c>
      <c r="AW14" s="5">
        <f>ROUND((1000*NPV($AT$1,$AV15:$AV$79)-$AW$1*($AU15+NPV($AT$1,$AU16:$AU$79)))/AU15,3)</f>
        <v>91.795000000000002</v>
      </c>
      <c r="AX14" s="5">
        <f>ROUND(MAX(0,1000*NPV($AT$2,$AV15:$AV$79)-$AW$2*($AU15+NPV($AT$2,$AU16:$AU$79)))/AU15,3)</f>
        <v>35.552999999999997</v>
      </c>
    </row>
    <row r="15" spans="1:50" ht="15" x14ac:dyDescent="0.25">
      <c r="A15" s="10"/>
      <c r="B15" s="9" t="s">
        <v>53</v>
      </c>
      <c r="C15" s="9" t="s">
        <v>54</v>
      </c>
      <c r="D15" s="3"/>
      <c r="E15" s="3"/>
      <c r="F15" s="3"/>
      <c r="G15" s="3"/>
      <c r="H15" s="3"/>
      <c r="I15" s="28">
        <f t="shared" si="15"/>
        <v>11</v>
      </c>
      <c r="J15" s="16">
        <f t="shared" si="25"/>
        <v>0</v>
      </c>
      <c r="K15" s="16">
        <f t="shared" si="26"/>
        <v>0</v>
      </c>
      <c r="L15" s="17">
        <f t="shared" si="27"/>
        <v>0</v>
      </c>
      <c r="M15" s="16">
        <f t="shared" si="0"/>
        <v>2000000</v>
      </c>
      <c r="N15" s="18">
        <f t="shared" si="1"/>
        <v>41.094999999999999</v>
      </c>
      <c r="O15" s="19">
        <f t="shared" si="2"/>
        <v>99.944999999999993</v>
      </c>
      <c r="P15" s="20">
        <f t="shared" si="3"/>
        <v>82190</v>
      </c>
      <c r="Q15" s="21">
        <f t="shared" si="4"/>
        <v>199890</v>
      </c>
      <c r="R15" s="19"/>
      <c r="S15" s="19">
        <v>1.7689235214024659</v>
      </c>
      <c r="T15" s="29">
        <v>1.261842906860308E-2</v>
      </c>
      <c r="U15" s="30">
        <f t="shared" si="16"/>
        <v>0.92092393730516575</v>
      </c>
      <c r="V15" s="30">
        <f t="shared" si="17"/>
        <v>1.6290440141216776E-3</v>
      </c>
      <c r="W15" s="30">
        <f t="shared" si="18"/>
        <v>1.1620613380463904E-2</v>
      </c>
      <c r="X15" s="23">
        <f t="shared" si="5"/>
        <v>0.90767427991058014</v>
      </c>
      <c r="Y15" s="31"/>
      <c r="Z15" s="24">
        <f t="shared" si="19"/>
        <v>169072.42564985537</v>
      </c>
      <c r="AA15" s="24">
        <f t="shared" si="19"/>
        <v>18418.478746103316</v>
      </c>
      <c r="AB15" s="24">
        <f t="shared" si="6"/>
        <v>181435.01181132585</v>
      </c>
      <c r="AC15" s="24">
        <f t="shared" si="7"/>
        <v>18153.485598211602</v>
      </c>
      <c r="AD15" s="31"/>
      <c r="AE15" s="24">
        <f t="shared" si="8"/>
        <v>0</v>
      </c>
      <c r="AF15" s="24">
        <f t="shared" si="9"/>
        <v>0</v>
      </c>
      <c r="AG15" s="24">
        <f t="shared" si="9"/>
        <v>0</v>
      </c>
      <c r="AH15" s="24">
        <f t="shared" si="20"/>
        <v>-3258.0880282433554</v>
      </c>
      <c r="AI15" s="24">
        <f t="shared" si="21"/>
        <v>-955.09821374032822</v>
      </c>
      <c r="AJ15" s="24">
        <f t="shared" si="10"/>
        <v>-4213.1862419836834</v>
      </c>
      <c r="AK15" s="24">
        <f t="shared" si="11"/>
        <v>-12362.586161470477</v>
      </c>
      <c r="AL15" s="24">
        <f t="shared" si="22"/>
        <v>6562.1816538585554</v>
      </c>
      <c r="AM15" s="24">
        <f t="shared" si="12"/>
        <v>-10013.590749595605</v>
      </c>
      <c r="AN15" s="24">
        <f t="shared" si="13"/>
        <v>264.99314789171331</v>
      </c>
      <c r="AO15" s="24">
        <f t="shared" si="14"/>
        <v>-9748.597601703892</v>
      </c>
      <c r="AT15" s="28">
        <f t="shared" si="23"/>
        <v>11</v>
      </c>
      <c r="AU15" s="26">
        <f t="shared" si="28"/>
        <v>0.98677219826882712</v>
      </c>
      <c r="AV15" s="26">
        <f t="shared" si="24"/>
        <v>1.7455245517837459E-3</v>
      </c>
      <c r="AW15" s="5">
        <f>ROUND((1000*NPV($AT$1,$AV16:$AV$79)-$AW$1*($AU16+NPV($AT$1,$AU17:$AU$79)))/AU16,3)</f>
        <v>99.944999999999993</v>
      </c>
      <c r="AX15" s="5">
        <f>ROUND(MAX(0,1000*NPV($AT$2,$AV16:$AV$79)-$AW$2*($AU16+NPV($AT$2,$AU17:$AU$79)))/AU16,3)</f>
        <v>41.094999999999999</v>
      </c>
    </row>
    <row r="16" spans="1:50" ht="15" x14ac:dyDescent="0.25">
      <c r="A16" s="10"/>
      <c r="B16" s="9">
        <v>1</v>
      </c>
      <c r="C16" s="35">
        <v>0</v>
      </c>
      <c r="D16" s="3"/>
      <c r="E16" s="3"/>
      <c r="F16" s="3"/>
      <c r="G16" s="43"/>
      <c r="H16" s="3"/>
      <c r="I16" s="28">
        <f t="shared" si="15"/>
        <v>12</v>
      </c>
      <c r="J16" s="16">
        <f t="shared" si="25"/>
        <v>0</v>
      </c>
      <c r="K16" s="16">
        <f t="shared" si="26"/>
        <v>0</v>
      </c>
      <c r="L16" s="17">
        <f t="shared" si="27"/>
        <v>0</v>
      </c>
      <c r="M16" s="16">
        <f t="shared" si="0"/>
        <v>2000000</v>
      </c>
      <c r="N16" s="18">
        <f t="shared" si="1"/>
        <v>46.889000000000003</v>
      </c>
      <c r="O16" s="19">
        <f t="shared" si="2"/>
        <v>108.35</v>
      </c>
      <c r="P16" s="20">
        <f t="shared" si="3"/>
        <v>93778</v>
      </c>
      <c r="Q16" s="21">
        <f t="shared" si="4"/>
        <v>216700</v>
      </c>
      <c r="R16" s="19"/>
      <c r="S16" s="19">
        <v>1.8649577412464011</v>
      </c>
      <c r="T16" s="29">
        <v>1.2269556552067762E-2</v>
      </c>
      <c r="U16" s="30">
        <f t="shared" si="16"/>
        <v>0.90767427991058014</v>
      </c>
      <c r="V16" s="30">
        <f t="shared" si="17"/>
        <v>1.692774174849489E-3</v>
      </c>
      <c r="W16" s="30">
        <f t="shared" si="18"/>
        <v>1.1136760908220246E-2</v>
      </c>
      <c r="X16" s="23">
        <f t="shared" si="5"/>
        <v>0.89484474482751042</v>
      </c>
      <c r="Y16" s="31"/>
      <c r="Z16" s="24">
        <f t="shared" si="19"/>
        <v>181435.01181132585</v>
      </c>
      <c r="AA16" s="24">
        <f t="shared" si="19"/>
        <v>18153.485598211602</v>
      </c>
      <c r="AB16" s="24">
        <f t="shared" si="6"/>
        <v>193912.85620412152</v>
      </c>
      <c r="AC16" s="24">
        <f t="shared" si="7"/>
        <v>17896.89489655021</v>
      </c>
      <c r="AD16" s="31"/>
      <c r="AE16" s="24">
        <f t="shared" si="8"/>
        <v>0</v>
      </c>
      <c r="AF16" s="24">
        <f t="shared" si="9"/>
        <v>0</v>
      </c>
      <c r="AG16" s="24">
        <f t="shared" si="9"/>
        <v>0</v>
      </c>
      <c r="AH16" s="24">
        <f t="shared" si="20"/>
        <v>-3385.5483496989782</v>
      </c>
      <c r="AI16" s="24">
        <f t="shared" si="21"/>
        <v>-1044.3831644510783</v>
      </c>
      <c r="AJ16" s="24">
        <f t="shared" si="10"/>
        <v>-4429.9315141500565</v>
      </c>
      <c r="AK16" s="24">
        <f t="shared" si="11"/>
        <v>-12477.844392795669</v>
      </c>
      <c r="AL16" s="24">
        <f t="shared" si="22"/>
        <v>6985.5974093338118</v>
      </c>
      <c r="AM16" s="24">
        <f t="shared" si="12"/>
        <v>-9922.1784976119125</v>
      </c>
      <c r="AN16" s="24">
        <f t="shared" si="13"/>
        <v>256.59070166139281</v>
      </c>
      <c r="AO16" s="24">
        <f t="shared" si="14"/>
        <v>-9665.5877959505196</v>
      </c>
      <c r="AT16" s="28">
        <f t="shared" si="23"/>
        <v>12</v>
      </c>
      <c r="AU16" s="26">
        <f t="shared" si="28"/>
        <v>0.98502667371704333</v>
      </c>
      <c r="AV16" s="26">
        <f t="shared" si="24"/>
        <v>1.8370331204827931E-3</v>
      </c>
      <c r="AW16" s="5">
        <f>ROUND((1000*NPV($AT$1,$AV17:$AV$79)-$AW$1*($AU17+NPV($AT$1,$AU18:$AU$79)))/AU17,3)</f>
        <v>108.35</v>
      </c>
      <c r="AX16" s="5">
        <f>ROUND(MAX(0,1000*NPV($AT$2,$AV17:$AV$79)-$AW$2*($AU17+NPV($AT$2,$AU18:$AU$79)))/AU17,3)</f>
        <v>46.889000000000003</v>
      </c>
    </row>
    <row r="17" spans="1:50" ht="15" x14ac:dyDescent="0.25">
      <c r="A17" s="10"/>
      <c r="B17" s="44" t="s">
        <v>61</v>
      </c>
      <c r="C17" s="35">
        <v>0</v>
      </c>
      <c r="D17" s="3"/>
      <c r="E17" s="3"/>
      <c r="F17" s="3"/>
      <c r="G17" s="43"/>
      <c r="H17" s="3"/>
      <c r="I17" s="28">
        <f t="shared" si="15"/>
        <v>13</v>
      </c>
      <c r="J17" s="16">
        <f t="shared" si="25"/>
        <v>0</v>
      </c>
      <c r="K17" s="16">
        <f t="shared" si="26"/>
        <v>0</v>
      </c>
      <c r="L17" s="17">
        <f t="shared" si="27"/>
        <v>0</v>
      </c>
      <c r="M17" s="16">
        <f t="shared" si="0"/>
        <v>2000000</v>
      </c>
      <c r="N17" s="18">
        <f t="shared" si="1"/>
        <v>52.962000000000003</v>
      </c>
      <c r="O17" s="19">
        <f t="shared" si="2"/>
        <v>117.033</v>
      </c>
      <c r="P17" s="20">
        <f t="shared" si="3"/>
        <v>105924</v>
      </c>
      <c r="Q17" s="21">
        <f t="shared" si="4"/>
        <v>234066</v>
      </c>
      <c r="R17" s="19"/>
      <c r="S17" s="19">
        <v>1.948432464107823</v>
      </c>
      <c r="T17" s="29">
        <v>1.2548549918727009E-2</v>
      </c>
      <c r="U17" s="30">
        <f t="shared" si="16"/>
        <v>0.89484474482751042</v>
      </c>
      <c r="V17" s="30">
        <f t="shared" si="17"/>
        <v>1.7435445511582023E-3</v>
      </c>
      <c r="W17" s="30">
        <f t="shared" si="18"/>
        <v>1.1229003949978547E-2</v>
      </c>
      <c r="X17" s="23">
        <f t="shared" si="5"/>
        <v>0.8818721963263737</v>
      </c>
      <c r="Y17" s="31"/>
      <c r="Z17" s="24">
        <f t="shared" si="19"/>
        <v>193912.85620412152</v>
      </c>
      <c r="AA17" s="24">
        <f t="shared" si="19"/>
        <v>17896.89489655021</v>
      </c>
      <c r="AB17" s="24">
        <f t="shared" si="6"/>
        <v>206416.29750532898</v>
      </c>
      <c r="AC17" s="24">
        <f t="shared" si="7"/>
        <v>17637.443926527474</v>
      </c>
      <c r="AD17" s="31"/>
      <c r="AE17" s="24">
        <f t="shared" si="8"/>
        <v>0</v>
      </c>
      <c r="AF17" s="24">
        <f t="shared" si="9"/>
        <v>0</v>
      </c>
      <c r="AG17" s="24">
        <f t="shared" si="9"/>
        <v>0</v>
      </c>
      <c r="AH17" s="24">
        <f t="shared" si="20"/>
        <v>-3487.0891023164045</v>
      </c>
      <c r="AI17" s="24">
        <f t="shared" si="21"/>
        <v>-1189.4210143975276</v>
      </c>
      <c r="AJ17" s="24">
        <f t="shared" si="10"/>
        <v>-4676.5101167139319</v>
      </c>
      <c r="AK17" s="24">
        <f t="shared" si="11"/>
        <v>-12503.441301207466</v>
      </c>
      <c r="AL17" s="24">
        <f t="shared" si="22"/>
        <v>7413.3412885235111</v>
      </c>
      <c r="AM17" s="24">
        <f t="shared" si="12"/>
        <v>-9766.6101293978863</v>
      </c>
      <c r="AN17" s="24">
        <f t="shared" si="13"/>
        <v>259.45097002273542</v>
      </c>
      <c r="AO17" s="24">
        <f t="shared" si="14"/>
        <v>-9507.1591593751509</v>
      </c>
      <c r="AT17" s="28">
        <f t="shared" si="23"/>
        <v>13</v>
      </c>
      <c r="AU17" s="26">
        <f t="shared" si="28"/>
        <v>0.98318964059656055</v>
      </c>
      <c r="AV17" s="26">
        <f t="shared" si="24"/>
        <v>1.9156786141128414E-3</v>
      </c>
      <c r="AW17" s="5">
        <f>ROUND((1000*NPV($AT$1,$AV18:$AV$79)-$AW$1*($AU18+NPV($AT$1,$AU19:$AU$79)))/AU18,3)</f>
        <v>117.033</v>
      </c>
      <c r="AX17" s="5">
        <f>ROUND(MAX(0,1000*NPV($AT$2,$AV18:$AV$79)-$AW$2*($AU18+NPV($AT$2,$AU19:$AU$79)))/AU18,3)</f>
        <v>52.962000000000003</v>
      </c>
    </row>
    <row r="18" spans="1:50" ht="15" x14ac:dyDescent="0.25">
      <c r="A18" s="32" t="s">
        <v>62</v>
      </c>
      <c r="B18" s="39"/>
      <c r="C18" s="45"/>
      <c r="D18" s="3"/>
      <c r="E18" s="3"/>
      <c r="F18" s="3"/>
      <c r="G18" s="3"/>
      <c r="H18" s="3"/>
      <c r="I18" s="28">
        <f t="shared" si="15"/>
        <v>14</v>
      </c>
      <c r="J18" s="16">
        <f t="shared" si="25"/>
        <v>0</v>
      </c>
      <c r="K18" s="16">
        <f t="shared" si="26"/>
        <v>0</v>
      </c>
      <c r="L18" s="17">
        <f t="shared" si="27"/>
        <v>0</v>
      </c>
      <c r="M18" s="16">
        <f t="shared" si="0"/>
        <v>2000000</v>
      </c>
      <c r="N18" s="18">
        <f t="shared" si="1"/>
        <v>59.241999999999997</v>
      </c>
      <c r="O18" s="19">
        <f t="shared" si="2"/>
        <v>125.92400000000001</v>
      </c>
      <c r="P18" s="20">
        <f t="shared" si="3"/>
        <v>118484</v>
      </c>
      <c r="Q18" s="21">
        <f t="shared" si="4"/>
        <v>251848</v>
      </c>
      <c r="R18" s="19"/>
      <c r="S18" s="19">
        <v>2.1294626366224114</v>
      </c>
      <c r="T18" s="29">
        <v>1.2197977864437498E-2</v>
      </c>
      <c r="U18" s="30">
        <f t="shared" si="16"/>
        <v>0.8818721963263737</v>
      </c>
      <c r="V18" s="30">
        <f t="shared" si="17"/>
        <v>1.8779138923531566E-3</v>
      </c>
      <c r="W18" s="30">
        <f t="shared" si="18"/>
        <v>1.0757057530051985E-2</v>
      </c>
      <c r="X18" s="23">
        <f t="shared" si="5"/>
        <v>0.8692372249039686</v>
      </c>
      <c r="Y18" s="31"/>
      <c r="Z18" s="24">
        <f t="shared" si="19"/>
        <v>206416.29750532898</v>
      </c>
      <c r="AA18" s="24">
        <f t="shared" si="19"/>
        <v>17637.443926527474</v>
      </c>
      <c r="AB18" s="24">
        <f t="shared" si="6"/>
        <v>218915.65661761467</v>
      </c>
      <c r="AC18" s="24">
        <f t="shared" si="7"/>
        <v>17384.744498079373</v>
      </c>
      <c r="AD18" s="31"/>
      <c r="AE18" s="24">
        <f t="shared" si="8"/>
        <v>0</v>
      </c>
      <c r="AF18" s="24">
        <f t="shared" si="9"/>
        <v>0</v>
      </c>
      <c r="AG18" s="24">
        <f t="shared" si="9"/>
        <v>0</v>
      </c>
      <c r="AH18" s="24">
        <f t="shared" si="20"/>
        <v>-3755.8277847063132</v>
      </c>
      <c r="AI18" s="24">
        <f t="shared" si="21"/>
        <v>-1274.5392043906795</v>
      </c>
      <c r="AJ18" s="24">
        <f t="shared" si="10"/>
        <v>-5030.3669890969923</v>
      </c>
      <c r="AK18" s="24">
        <f t="shared" si="11"/>
        <v>-12499.359112285689</v>
      </c>
      <c r="AL18" s="24">
        <f t="shared" si="22"/>
        <v>7841.8809501149772</v>
      </c>
      <c r="AM18" s="24">
        <f t="shared" si="12"/>
        <v>-9687.845151267702</v>
      </c>
      <c r="AN18" s="24">
        <f t="shared" si="13"/>
        <v>252.69942844810066</v>
      </c>
      <c r="AO18" s="24">
        <f t="shared" si="14"/>
        <v>-9435.1457228196014</v>
      </c>
      <c r="AT18" s="28">
        <f t="shared" si="23"/>
        <v>14</v>
      </c>
      <c r="AU18" s="26">
        <f t="shared" si="28"/>
        <v>0.98127396198244776</v>
      </c>
      <c r="AV18" s="26">
        <f t="shared" si="24"/>
        <v>2.0895862383320633E-3</v>
      </c>
      <c r="AW18" s="5">
        <f>ROUND((1000*NPV($AT$1,$AV19:$AV$79)-$AW$1*($AU19+NPV($AT$1,$AU20:$AU$79)))/AU19,3)</f>
        <v>125.92400000000001</v>
      </c>
      <c r="AX18" s="5">
        <f>ROUND(MAX(0,1000*NPV($AT$2,$AV19:$AV$79)-$AW$2*($AU19+NPV($AT$2,$AU20:$AU$79)))/AU19,3)</f>
        <v>59.241999999999997</v>
      </c>
    </row>
    <row r="19" spans="1:50" ht="15" x14ac:dyDescent="0.25">
      <c r="A19" s="32"/>
      <c r="B19" s="11" t="s">
        <v>53</v>
      </c>
      <c r="C19" s="11" t="s">
        <v>54</v>
      </c>
      <c r="D19" s="3"/>
      <c r="E19" s="3"/>
      <c r="F19" s="3"/>
      <c r="G19" s="43"/>
      <c r="H19" s="43"/>
      <c r="I19" s="28">
        <f t="shared" si="15"/>
        <v>15</v>
      </c>
      <c r="J19" s="16">
        <f t="shared" si="25"/>
        <v>0</v>
      </c>
      <c r="K19" s="16">
        <f t="shared" si="26"/>
        <v>0</v>
      </c>
      <c r="L19" s="17">
        <f t="shared" si="27"/>
        <v>0</v>
      </c>
      <c r="M19" s="16">
        <f t="shared" si="0"/>
        <v>2000000</v>
      </c>
      <c r="N19" s="18">
        <f t="shared" si="1"/>
        <v>65.763000000000005</v>
      </c>
      <c r="O19" s="19">
        <f t="shared" si="2"/>
        <v>135.05000000000001</v>
      </c>
      <c r="P19" s="20">
        <f t="shared" si="3"/>
        <v>131526.00000000003</v>
      </c>
      <c r="Q19" s="21">
        <f t="shared" si="4"/>
        <v>270100</v>
      </c>
      <c r="R19" s="19"/>
      <c r="S19" s="19">
        <v>2.2901283979510891</v>
      </c>
      <c r="T19" s="29">
        <v>1.2020187707898981E-2</v>
      </c>
      <c r="U19" s="30">
        <f t="shared" si="16"/>
        <v>0.8692372249039686</v>
      </c>
      <c r="V19" s="30">
        <f t="shared" si="17"/>
        <v>1.9906648533087761E-3</v>
      </c>
      <c r="W19" s="30">
        <f t="shared" si="18"/>
        <v>1.0448394606038905E-2</v>
      </c>
      <c r="X19" s="23">
        <f t="shared" si="5"/>
        <v>0.85679816544462095</v>
      </c>
      <c r="Y19" s="31"/>
      <c r="Z19" s="24">
        <f t="shared" si="19"/>
        <v>218915.65661761467</v>
      </c>
      <c r="AA19" s="24">
        <f t="shared" si="19"/>
        <v>17384.744498079373</v>
      </c>
      <c r="AB19" s="24">
        <f t="shared" si="6"/>
        <v>231421.18448659213</v>
      </c>
      <c r="AC19" s="24">
        <f t="shared" si="7"/>
        <v>17135.96330889242</v>
      </c>
      <c r="AD19" s="31"/>
      <c r="AE19" s="24">
        <f t="shared" si="8"/>
        <v>0</v>
      </c>
      <c r="AF19" s="24">
        <f t="shared" si="9"/>
        <v>0</v>
      </c>
      <c r="AG19" s="24">
        <f t="shared" si="9"/>
        <v>0</v>
      </c>
      <c r="AH19" s="24">
        <f t="shared" si="20"/>
        <v>-3981.3297066175523</v>
      </c>
      <c r="AI19" s="24">
        <f t="shared" si="21"/>
        <v>-1374.2355489538734</v>
      </c>
      <c r="AJ19" s="24">
        <f t="shared" si="10"/>
        <v>-5355.565255571426</v>
      </c>
      <c r="AK19" s="24">
        <f t="shared" si="11"/>
        <v>-12505.527868977457</v>
      </c>
      <c r="AL19" s="24">
        <f t="shared" si="22"/>
        <v>8270.5140390492925</v>
      </c>
      <c r="AM19" s="24">
        <f t="shared" si="12"/>
        <v>-9590.5790854995903</v>
      </c>
      <c r="AN19" s="24">
        <f t="shared" si="13"/>
        <v>248.78118918695327</v>
      </c>
      <c r="AO19" s="24">
        <f t="shared" si="14"/>
        <v>-9341.797896312637</v>
      </c>
      <c r="AT19" s="28">
        <f t="shared" si="23"/>
        <v>15</v>
      </c>
      <c r="AU19" s="26">
        <f t="shared" si="28"/>
        <v>0.97918437574411565</v>
      </c>
      <c r="AV19" s="26">
        <f t="shared" si="24"/>
        <v>2.2424579457216089E-3</v>
      </c>
      <c r="AW19" s="5">
        <f>ROUND((1000*NPV($AT$1,$AV20:$AV$79)-$AW$1*($AU20+NPV($AT$1,$AU21:$AU$79)))/AU20,3)</f>
        <v>135.05000000000001</v>
      </c>
      <c r="AX19" s="5">
        <f>ROUND(MAX(0,1000*NPV($AT$2,$AV20:$AV$79)-$AW$2*($AU20+NPV($AT$2,$AU21:$AU$79)))/AU20,3)</f>
        <v>65.763000000000005</v>
      </c>
    </row>
    <row r="20" spans="1:50" ht="15" x14ac:dyDescent="0.25">
      <c r="A20" s="32"/>
      <c r="B20" s="11">
        <v>1</v>
      </c>
      <c r="C20" s="46">
        <v>0</v>
      </c>
      <c r="D20" s="3"/>
      <c r="E20" s="3"/>
      <c r="F20" s="3"/>
      <c r="G20" s="3"/>
      <c r="H20" s="3"/>
      <c r="I20" s="28">
        <f t="shared" si="15"/>
        <v>16</v>
      </c>
      <c r="J20" s="16">
        <f t="shared" si="25"/>
        <v>0</v>
      </c>
      <c r="K20" s="16">
        <f t="shared" si="26"/>
        <v>0</v>
      </c>
      <c r="L20" s="17">
        <f t="shared" si="27"/>
        <v>0</v>
      </c>
      <c r="M20" s="16">
        <f t="shared" si="0"/>
        <v>2000000</v>
      </c>
      <c r="N20" s="18">
        <f t="shared" si="1"/>
        <v>72.650999999999996</v>
      </c>
      <c r="O20" s="19">
        <f t="shared" si="2"/>
        <v>144.52600000000001</v>
      </c>
      <c r="P20" s="20">
        <f t="shared" si="3"/>
        <v>145302</v>
      </c>
      <c r="Q20" s="21">
        <f t="shared" si="4"/>
        <v>289052</v>
      </c>
      <c r="R20" s="19"/>
      <c r="S20" s="19">
        <v>2.3327596261894943</v>
      </c>
      <c r="T20" s="29">
        <v>1.2131204675540542E-2</v>
      </c>
      <c r="U20" s="30">
        <f t="shared" si="16"/>
        <v>0.85679816544462095</v>
      </c>
      <c r="V20" s="30">
        <f t="shared" si="17"/>
        <v>1.9987041681424384E-3</v>
      </c>
      <c r="W20" s="30">
        <f t="shared" si="18"/>
        <v>1.0393993910636345E-2</v>
      </c>
      <c r="X20" s="23">
        <f t="shared" si="5"/>
        <v>0.84440546736584221</v>
      </c>
      <c r="Y20" s="31"/>
      <c r="Z20" s="24">
        <f t="shared" si="19"/>
        <v>231421.18448659213</v>
      </c>
      <c r="AA20" s="24">
        <f t="shared" si="19"/>
        <v>17135.96330889242</v>
      </c>
      <c r="AB20" s="24">
        <f t="shared" si="6"/>
        <v>244077.08915303141</v>
      </c>
      <c r="AC20" s="24">
        <f t="shared" si="7"/>
        <v>16888.109347316844</v>
      </c>
      <c r="AD20" s="31"/>
      <c r="AE20" s="24">
        <f t="shared" si="8"/>
        <v>0</v>
      </c>
      <c r="AF20" s="24">
        <f t="shared" si="9"/>
        <v>0</v>
      </c>
      <c r="AG20" s="24">
        <f t="shared" si="9"/>
        <v>0</v>
      </c>
      <c r="AH20" s="24">
        <f t="shared" si="20"/>
        <v>-3997.4083362848769</v>
      </c>
      <c r="AI20" s="24">
        <f t="shared" si="21"/>
        <v>-1510.2681032032822</v>
      </c>
      <c r="AJ20" s="24">
        <f t="shared" si="10"/>
        <v>-5507.6764394881593</v>
      </c>
      <c r="AK20" s="24">
        <f t="shared" si="11"/>
        <v>-12655.904666439281</v>
      </c>
      <c r="AL20" s="24">
        <f t="shared" si="22"/>
        <v>8699.5001728419593</v>
      </c>
      <c r="AM20" s="24">
        <f t="shared" si="12"/>
        <v>-9464.0809330854827</v>
      </c>
      <c r="AN20" s="24">
        <f t="shared" si="13"/>
        <v>247.85396157557625</v>
      </c>
      <c r="AO20" s="24">
        <f t="shared" si="14"/>
        <v>-9216.2269715099064</v>
      </c>
      <c r="AT20" s="28">
        <f t="shared" si="23"/>
        <v>16</v>
      </c>
      <c r="AU20" s="26">
        <f t="shared" si="28"/>
        <v>0.97694191779839401</v>
      </c>
      <c r="AV20" s="26">
        <f t="shared" si="24"/>
        <v>2.2789706629722292E-3</v>
      </c>
      <c r="AW20" s="5">
        <f>ROUND((1000*NPV($AT$1,$AV21:$AV$79)-$AW$1*($AU21+NPV($AT$1,$AU22:$AU$79)))/AU21,3)</f>
        <v>144.52600000000001</v>
      </c>
      <c r="AX20" s="5">
        <f>ROUND(MAX(0,1000*NPV($AT$2,$AV21:$AV$79)-$AW$2*($AU21+NPV($AT$2,$AU22:$AU$79)))/AU21,3)</f>
        <v>72.650999999999996</v>
      </c>
    </row>
    <row r="21" spans="1:50" ht="15" x14ac:dyDescent="0.25">
      <c r="A21" s="32"/>
      <c r="B21" s="39" t="s">
        <v>61</v>
      </c>
      <c r="C21" s="46">
        <v>0</v>
      </c>
      <c r="D21" s="3"/>
      <c r="E21" s="3"/>
      <c r="F21" s="3"/>
      <c r="G21" s="43"/>
      <c r="H21" s="43"/>
      <c r="I21" s="28">
        <f t="shared" si="15"/>
        <v>17</v>
      </c>
      <c r="J21" s="16">
        <f t="shared" si="25"/>
        <v>0</v>
      </c>
      <c r="K21" s="16">
        <f t="shared" si="26"/>
        <v>0</v>
      </c>
      <c r="L21" s="17">
        <f t="shared" si="27"/>
        <v>0</v>
      </c>
      <c r="M21" s="16">
        <f t="shared" si="0"/>
        <v>2000000</v>
      </c>
      <c r="N21" s="18">
        <f t="shared" si="1"/>
        <v>79.787999999999997</v>
      </c>
      <c r="O21" s="19">
        <f t="shared" si="2"/>
        <v>154.239</v>
      </c>
      <c r="P21" s="20">
        <f t="shared" si="3"/>
        <v>159576</v>
      </c>
      <c r="Q21" s="21">
        <f t="shared" si="4"/>
        <v>308478</v>
      </c>
      <c r="R21" s="19"/>
      <c r="S21" s="19">
        <v>2.5287218300034962</v>
      </c>
      <c r="T21" s="29">
        <v>1.1899915238966049E-2</v>
      </c>
      <c r="U21" s="30">
        <f t="shared" si="16"/>
        <v>0.84440546736584221</v>
      </c>
      <c r="V21" s="30">
        <f t="shared" si="17"/>
        <v>2.13526653870231E-3</v>
      </c>
      <c r="W21" s="30">
        <f t="shared" si="18"/>
        <v>1.0048353488973035E-2</v>
      </c>
      <c r="X21" s="23">
        <f t="shared" si="5"/>
        <v>0.83222184733816684</v>
      </c>
      <c r="Y21" s="31"/>
      <c r="Z21" s="24">
        <f t="shared" si="19"/>
        <v>244077.08915303141</v>
      </c>
      <c r="AA21" s="24">
        <f t="shared" si="19"/>
        <v>16888.109347316844</v>
      </c>
      <c r="AB21" s="24">
        <f t="shared" si="6"/>
        <v>256722.13102318303</v>
      </c>
      <c r="AC21" s="24">
        <f t="shared" si="7"/>
        <v>16644.436946763337</v>
      </c>
      <c r="AD21" s="31"/>
      <c r="AE21" s="24">
        <f t="shared" si="8"/>
        <v>0</v>
      </c>
      <c r="AF21" s="24">
        <f t="shared" si="9"/>
        <v>0</v>
      </c>
      <c r="AG21" s="24">
        <f t="shared" si="9"/>
        <v>0</v>
      </c>
      <c r="AH21" s="24">
        <f t="shared" si="20"/>
        <v>-4270.5330774046197</v>
      </c>
      <c r="AI21" s="24">
        <f t="shared" si="21"/>
        <v>-1603.4760563563611</v>
      </c>
      <c r="AJ21" s="24">
        <f t="shared" si="10"/>
        <v>-5874.0091337609811</v>
      </c>
      <c r="AK21" s="24">
        <f t="shared" si="11"/>
        <v>-12645.041870151617</v>
      </c>
      <c r="AL21" s="24">
        <f t="shared" si="22"/>
        <v>9133.7819475121905</v>
      </c>
      <c r="AM21" s="24">
        <f t="shared" si="12"/>
        <v>-9385.2690564004079</v>
      </c>
      <c r="AN21" s="24">
        <f t="shared" si="13"/>
        <v>243.67240055350703</v>
      </c>
      <c r="AO21" s="24">
        <f t="shared" si="14"/>
        <v>-9141.5966558469008</v>
      </c>
      <c r="AT21" s="28">
        <f t="shared" si="23"/>
        <v>17</v>
      </c>
      <c r="AU21" s="26">
        <f t="shared" si="28"/>
        <v>0.97466294713542179</v>
      </c>
      <c r="AV21" s="26">
        <f t="shared" si="24"/>
        <v>2.4646514713168844E-3</v>
      </c>
      <c r="AW21" s="5">
        <f>ROUND((1000*NPV($AT$1,$AV22:$AV$79)-$AW$1*($AU22+NPV($AT$1,$AU23:$AU$79)))/AU22,3)</f>
        <v>154.239</v>
      </c>
      <c r="AX21" s="5">
        <f>ROUND(MAX(0,1000*NPV($AT$2,$AV22:$AV$79)-$AW$2*($AU22+NPV($AT$2,$AU23:$AU$79)))/AU22,3)</f>
        <v>79.787999999999997</v>
      </c>
    </row>
    <row r="22" spans="1:50" ht="15" x14ac:dyDescent="0.25">
      <c r="B22" s="3"/>
      <c r="C22" s="3"/>
      <c r="D22" s="3"/>
      <c r="F22" s="3"/>
      <c r="G22" s="3"/>
      <c r="H22" s="3"/>
      <c r="I22" s="28">
        <f t="shared" si="15"/>
        <v>18</v>
      </c>
      <c r="J22" s="16">
        <f t="shared" si="25"/>
        <v>0</v>
      </c>
      <c r="K22" s="16">
        <f t="shared" si="26"/>
        <v>0</v>
      </c>
      <c r="L22" s="17">
        <f t="shared" si="27"/>
        <v>0</v>
      </c>
      <c r="M22" s="16">
        <f t="shared" si="0"/>
        <v>2000000</v>
      </c>
      <c r="N22" s="18">
        <f t="shared" si="1"/>
        <v>87.093000000000004</v>
      </c>
      <c r="O22" s="19">
        <f t="shared" si="2"/>
        <v>164.108</v>
      </c>
      <c r="P22" s="20">
        <f t="shared" si="3"/>
        <v>174186</v>
      </c>
      <c r="Q22" s="21">
        <f t="shared" si="4"/>
        <v>328216</v>
      </c>
      <c r="R22" s="19"/>
      <c r="S22" s="19">
        <v>2.8351175626410106</v>
      </c>
      <c r="T22" s="29">
        <v>1.1672789534052562E-2</v>
      </c>
      <c r="U22" s="30">
        <f t="shared" si="16"/>
        <v>0.83222184733816684</v>
      </c>
      <c r="V22" s="30">
        <f t="shared" si="17"/>
        <v>2.3594467754019829E-3</v>
      </c>
      <c r="W22" s="30">
        <f t="shared" si="18"/>
        <v>9.7143504696188421E-3</v>
      </c>
      <c r="X22" s="23">
        <f t="shared" si="5"/>
        <v>0.82014805009314606</v>
      </c>
      <c r="Y22" s="31"/>
      <c r="Z22" s="24">
        <f t="shared" si="19"/>
        <v>256722.13102318303</v>
      </c>
      <c r="AA22" s="24">
        <f t="shared" si="19"/>
        <v>16644.436946763337</v>
      </c>
      <c r="AB22" s="24">
        <f t="shared" si="6"/>
        <v>269185.71240937203</v>
      </c>
      <c r="AC22" s="24">
        <f t="shared" si="7"/>
        <v>16402.961001862921</v>
      </c>
      <c r="AD22" s="31"/>
      <c r="AE22" s="24">
        <f t="shared" si="8"/>
        <v>0</v>
      </c>
      <c r="AF22" s="24">
        <f t="shared" si="9"/>
        <v>0</v>
      </c>
      <c r="AG22" s="24">
        <f t="shared" si="9"/>
        <v>0</v>
      </c>
      <c r="AH22" s="24">
        <f t="shared" si="20"/>
        <v>-4718.8935508039658</v>
      </c>
      <c r="AI22" s="24">
        <f t="shared" si="21"/>
        <v>-1692.1038509010277</v>
      </c>
      <c r="AJ22" s="24">
        <f t="shared" si="10"/>
        <v>-6410.9974017049935</v>
      </c>
      <c r="AK22" s="24">
        <f t="shared" si="11"/>
        <v>-12463.581386189006</v>
      </c>
      <c r="AL22" s="24">
        <f t="shared" si="22"/>
        <v>9567.8298789481232</v>
      </c>
      <c r="AM22" s="24">
        <f t="shared" si="12"/>
        <v>-9306.7489089458759</v>
      </c>
      <c r="AN22" s="24">
        <f t="shared" si="13"/>
        <v>241.47594490041593</v>
      </c>
      <c r="AO22" s="24">
        <f t="shared" si="14"/>
        <v>-9065.27296404546</v>
      </c>
      <c r="AT22" s="28">
        <f t="shared" si="23"/>
        <v>18</v>
      </c>
      <c r="AU22" s="26">
        <f t="shared" si="28"/>
        <v>0.97219829566410487</v>
      </c>
      <c r="AV22" s="26">
        <f t="shared" si="24"/>
        <v>2.7562964624069613E-3</v>
      </c>
      <c r="AW22" s="5">
        <f>ROUND((1000*NPV($AT$1,$AV23:$AV$79)-$AW$1*($AU23+NPV($AT$1,$AU24:$AU$79)))/AU23,3)</f>
        <v>164.108</v>
      </c>
      <c r="AX22" s="5">
        <f>ROUND(MAX(0,1000*NPV($AT$2,$AV23:$AV$79)-$AW$2*($AU23+NPV($AT$2,$AU24:$AU$79)))/AU23,3)</f>
        <v>87.093000000000004</v>
      </c>
    </row>
    <row r="23" spans="1:50" ht="15" x14ac:dyDescent="0.25">
      <c r="B23" s="3"/>
      <c r="C23" s="3"/>
      <c r="D23" s="3"/>
      <c r="F23" s="3"/>
      <c r="G23" s="3"/>
      <c r="H23" s="3"/>
      <c r="I23" s="28">
        <f t="shared" si="15"/>
        <v>19</v>
      </c>
      <c r="J23" s="16">
        <f t="shared" si="25"/>
        <v>0</v>
      </c>
      <c r="K23" s="16">
        <f t="shared" si="26"/>
        <v>0</v>
      </c>
      <c r="L23" s="17">
        <f t="shared" si="27"/>
        <v>0</v>
      </c>
      <c r="M23" s="16">
        <f t="shared" si="0"/>
        <v>2000000</v>
      </c>
      <c r="N23" s="18">
        <f t="shared" si="1"/>
        <v>94.442999999999998</v>
      </c>
      <c r="O23" s="19">
        <f t="shared" si="2"/>
        <v>174.02500000000001</v>
      </c>
      <c r="P23" s="20">
        <f t="shared" si="3"/>
        <v>188886</v>
      </c>
      <c r="Q23" s="21">
        <f t="shared" si="4"/>
        <v>348050</v>
      </c>
      <c r="R23" s="19"/>
      <c r="S23" s="19">
        <v>3.2908756803588521</v>
      </c>
      <c r="T23" s="29">
        <v>1.1818474071275408E-2</v>
      </c>
      <c r="U23" s="30">
        <f t="shared" si="16"/>
        <v>0.82014805009314606</v>
      </c>
      <c r="V23" s="30">
        <f t="shared" si="17"/>
        <v>2.6990052723452683E-3</v>
      </c>
      <c r="W23" s="30">
        <f t="shared" si="18"/>
        <v>9.6928984646329312E-3</v>
      </c>
      <c r="X23" s="23">
        <f t="shared" si="5"/>
        <v>0.80775614635616788</v>
      </c>
      <c r="Y23" s="31"/>
      <c r="Z23" s="24">
        <f t="shared" si="19"/>
        <v>269185.71240937203</v>
      </c>
      <c r="AA23" s="24">
        <f t="shared" si="19"/>
        <v>16402.961001862921</v>
      </c>
      <c r="AB23" s="24">
        <f t="shared" si="6"/>
        <v>281139.52673926426</v>
      </c>
      <c r="AC23" s="24">
        <f t="shared" si="7"/>
        <v>16155.122927123357</v>
      </c>
      <c r="AD23" s="31"/>
      <c r="AE23" s="24">
        <f t="shared" si="8"/>
        <v>0</v>
      </c>
      <c r="AF23" s="24">
        <f t="shared" si="9"/>
        <v>0</v>
      </c>
      <c r="AG23" s="24">
        <f t="shared" si="9"/>
        <v>0</v>
      </c>
      <c r="AH23" s="24">
        <f t="shared" si="20"/>
        <v>-5398.0105446905363</v>
      </c>
      <c r="AI23" s="24">
        <f t="shared" si="21"/>
        <v>-1830.8528193906559</v>
      </c>
      <c r="AJ23" s="24">
        <f t="shared" si="10"/>
        <v>-7228.8633640811922</v>
      </c>
      <c r="AK23" s="24">
        <f t="shared" si="11"/>
        <v>-11953.814329892222</v>
      </c>
      <c r="AL23" s="24">
        <f t="shared" si="22"/>
        <v>9995.6035693932245</v>
      </c>
      <c r="AM23" s="24">
        <f t="shared" si="12"/>
        <v>-9187.074124580191</v>
      </c>
      <c r="AN23" s="24">
        <f t="shared" si="13"/>
        <v>247.83807473956404</v>
      </c>
      <c r="AO23" s="24">
        <f t="shared" si="14"/>
        <v>-8939.2360498406269</v>
      </c>
      <c r="AT23" s="28">
        <f t="shared" si="23"/>
        <v>19</v>
      </c>
      <c r="AU23" s="26">
        <f t="shared" si="28"/>
        <v>0.96944199920169793</v>
      </c>
      <c r="AV23" s="26">
        <f t="shared" si="24"/>
        <v>3.1903130986913335E-3</v>
      </c>
      <c r="AW23" s="5">
        <f>ROUND((1000*NPV($AT$1,$AV24:$AV$79)-$AW$1*($AU24+NPV($AT$1,$AU25:$AU$79)))/AU24,3)</f>
        <v>174.02500000000001</v>
      </c>
      <c r="AX23" s="5">
        <f>ROUND(MAX(0,1000*NPV($AT$2,$AV24:$AV$79)-$AW$2*($AU24+NPV($AT$2,$AU25:$AU$79)))/AU24,3)</f>
        <v>94.442999999999998</v>
      </c>
    </row>
    <row r="24" spans="1:50" ht="15" x14ac:dyDescent="0.25">
      <c r="B24" s="3"/>
      <c r="C24" s="3"/>
      <c r="D24" s="3"/>
      <c r="F24" s="3"/>
      <c r="G24" s="3"/>
      <c r="H24" s="3"/>
      <c r="I24" s="28">
        <f t="shared" si="15"/>
        <v>20</v>
      </c>
      <c r="J24" s="16">
        <f t="shared" si="25"/>
        <v>0</v>
      </c>
      <c r="K24" s="16">
        <f t="shared" si="26"/>
        <v>0</v>
      </c>
      <c r="L24" s="17">
        <f t="shared" si="27"/>
        <v>0</v>
      </c>
      <c r="M24" s="16">
        <f t="shared" si="0"/>
        <v>2000000</v>
      </c>
      <c r="N24" s="18">
        <f t="shared" si="1"/>
        <v>102.446</v>
      </c>
      <c r="O24" s="19">
        <f t="shared" si="2"/>
        <v>184.53899999999999</v>
      </c>
      <c r="P24" s="20">
        <f t="shared" si="3"/>
        <v>204892</v>
      </c>
      <c r="Q24" s="21">
        <f t="shared" si="4"/>
        <v>369078</v>
      </c>
      <c r="R24" s="19"/>
      <c r="S24" s="19">
        <v>3.0856888121142889</v>
      </c>
      <c r="T24" s="29">
        <v>1.164636848964363E-2</v>
      </c>
      <c r="U24" s="30">
        <f t="shared" si="16"/>
        <v>0.80775614635616788</v>
      </c>
      <c r="V24" s="30">
        <f t="shared" si="17"/>
        <v>2.4924841037277795E-3</v>
      </c>
      <c r="W24" s="30">
        <f t="shared" si="18"/>
        <v>9.4074257302384414E-3</v>
      </c>
      <c r="X24" s="23">
        <f t="shared" si="5"/>
        <v>0.79585623652220161</v>
      </c>
      <c r="Y24" s="31"/>
      <c r="Z24" s="24">
        <f t="shared" si="19"/>
        <v>281139.52673926426</v>
      </c>
      <c r="AA24" s="24">
        <f t="shared" si="19"/>
        <v>16155.122927123357</v>
      </c>
      <c r="AB24" s="24">
        <f t="shared" si="6"/>
        <v>293733.0280631411</v>
      </c>
      <c r="AC24" s="24">
        <f t="shared" si="7"/>
        <v>15917.124730444033</v>
      </c>
      <c r="AD24" s="31"/>
      <c r="AE24" s="24">
        <f t="shared" si="8"/>
        <v>0</v>
      </c>
      <c r="AF24" s="24">
        <f t="shared" si="9"/>
        <v>0</v>
      </c>
      <c r="AG24" s="24">
        <f t="shared" si="9"/>
        <v>0</v>
      </c>
      <c r="AH24" s="24">
        <f t="shared" si="20"/>
        <v>-4984.9682074555594</v>
      </c>
      <c r="AI24" s="24">
        <f t="shared" si="21"/>
        <v>-1927.5062727200147</v>
      </c>
      <c r="AJ24" s="24">
        <f t="shared" si="10"/>
        <v>-6912.4744801755742</v>
      </c>
      <c r="AK24" s="24">
        <f t="shared" si="11"/>
        <v>-12593.501323876844</v>
      </c>
      <c r="AL24" s="24">
        <f t="shared" si="22"/>
        <v>10405.312738323566</v>
      </c>
      <c r="AM24" s="24">
        <f t="shared" si="12"/>
        <v>-9100.6630657288515</v>
      </c>
      <c r="AN24" s="24">
        <f t="shared" si="13"/>
        <v>237.99819667932388</v>
      </c>
      <c r="AO24" s="24">
        <f t="shared" si="14"/>
        <v>-8862.6648690495276</v>
      </c>
      <c r="AT24" s="28">
        <f t="shared" si="23"/>
        <v>20</v>
      </c>
      <c r="AU24" s="26">
        <f t="shared" si="28"/>
        <v>0.9662516861030066</v>
      </c>
      <c r="AV24" s="26">
        <f t="shared" si="24"/>
        <v>2.9815520174946153E-3</v>
      </c>
      <c r="AW24" s="5">
        <f>ROUND((1000*NPV($AT$1,$AV25:$AV$79)-$AW$1*($AU25+NPV($AT$1,$AU26:$AU$79)))/AU25,3)</f>
        <v>184.53899999999999</v>
      </c>
      <c r="AX24" s="5">
        <f>ROUND(MAX(0,1000*NPV($AT$2,$AV25:$AV$79)-$AW$2*($AU25+NPV($AT$2,$AU26:$AU$79)))/AU25,3)</f>
        <v>102.446</v>
      </c>
    </row>
    <row r="25" spans="1:50" ht="15" x14ac:dyDescent="0.25">
      <c r="B25" s="3"/>
      <c r="C25" s="47"/>
      <c r="D25" s="43"/>
      <c r="F25" s="3"/>
      <c r="G25" s="47"/>
      <c r="H25" s="48"/>
      <c r="I25" s="28">
        <f t="shared" si="15"/>
        <v>21</v>
      </c>
      <c r="J25" s="16">
        <f t="shared" si="25"/>
        <v>0</v>
      </c>
      <c r="K25" s="16">
        <f t="shared" si="26"/>
        <v>0</v>
      </c>
      <c r="L25" s="17">
        <f t="shared" si="27"/>
        <v>0</v>
      </c>
      <c r="M25" s="16">
        <f t="shared" si="0"/>
        <v>2000000</v>
      </c>
      <c r="N25" s="18">
        <f t="shared" si="1"/>
        <v>110.645</v>
      </c>
      <c r="O25" s="19">
        <f t="shared" si="2"/>
        <v>195.22800000000001</v>
      </c>
      <c r="P25" s="20">
        <f t="shared" si="3"/>
        <v>221290</v>
      </c>
      <c r="Q25" s="21">
        <f t="shared" si="4"/>
        <v>390456</v>
      </c>
      <c r="R25" s="19"/>
      <c r="S25" s="19">
        <v>3.4327807959043133</v>
      </c>
      <c r="T25" s="29">
        <v>1.20933767285103E-2</v>
      </c>
      <c r="U25" s="30">
        <f t="shared" si="16"/>
        <v>0.79585623652220161</v>
      </c>
      <c r="V25" s="30">
        <f t="shared" si="17"/>
        <v>2.7320000050340947E-3</v>
      </c>
      <c r="W25" s="30">
        <f t="shared" si="18"/>
        <v>9.6245892899973814E-3</v>
      </c>
      <c r="X25" s="23">
        <f t="shared" si="5"/>
        <v>0.78349964722717014</v>
      </c>
      <c r="Y25" s="31"/>
      <c r="Z25" s="24">
        <f t="shared" si="19"/>
        <v>293733.0280631411</v>
      </c>
      <c r="AA25" s="24">
        <f t="shared" si="19"/>
        <v>15917.124730444033</v>
      </c>
      <c r="AB25" s="24">
        <f t="shared" si="6"/>
        <v>305922.13825773192</v>
      </c>
      <c r="AC25" s="24">
        <f t="shared" si="7"/>
        <v>15669.992944543403</v>
      </c>
      <c r="AD25" s="31"/>
      <c r="AE25" s="24">
        <f t="shared" si="8"/>
        <v>0</v>
      </c>
      <c r="AF25" s="24">
        <f t="shared" si="9"/>
        <v>0</v>
      </c>
      <c r="AG25" s="24">
        <f t="shared" si="9"/>
        <v>0</v>
      </c>
      <c r="AH25" s="24">
        <f t="shared" si="20"/>
        <v>-5464.0000100681891</v>
      </c>
      <c r="AI25" s="24">
        <f t="shared" si="21"/>
        <v>-2129.8253639835207</v>
      </c>
      <c r="AJ25" s="24">
        <f t="shared" si="10"/>
        <v>-7593.8253740517102</v>
      </c>
      <c r="AK25" s="24">
        <f t="shared" si="11"/>
        <v>-12189.110194590816</v>
      </c>
      <c r="AL25" s="24">
        <f t="shared" si="22"/>
        <v>10837.755347775481</v>
      </c>
      <c r="AM25" s="24">
        <f t="shared" si="12"/>
        <v>-8945.1802208670451</v>
      </c>
      <c r="AN25" s="24">
        <f t="shared" si="13"/>
        <v>247.13178590063035</v>
      </c>
      <c r="AO25" s="24">
        <f t="shared" si="14"/>
        <v>-8698.0484349664148</v>
      </c>
      <c r="AQ25" s="49"/>
      <c r="AT25" s="28">
        <f t="shared" si="23"/>
        <v>21</v>
      </c>
      <c r="AU25" s="26">
        <f t="shared" si="28"/>
        <v>0.96327013408551199</v>
      </c>
      <c r="AV25" s="26">
        <f t="shared" si="24"/>
        <v>3.3066952175569183E-3</v>
      </c>
      <c r="AW25" s="5">
        <f>ROUND((1000*NPV($AT$1,$AV26:$AV$79)-$AW$1*($AU26+NPV($AT$1,$AU27:$AU$79)))/AU26,3)</f>
        <v>195.22800000000001</v>
      </c>
      <c r="AX25" s="5">
        <f>ROUND(MAX(0,1000*NPV($AT$2,$AV26:$AV$79)-$AW$2*($AU26+NPV($AT$2,$AU27:$AU$79)))/AU26,3)</f>
        <v>110.645</v>
      </c>
    </row>
    <row r="26" spans="1:50" ht="15" x14ac:dyDescent="0.25">
      <c r="B26" s="28"/>
      <c r="C26" s="47"/>
      <c r="D26" s="43"/>
      <c r="E26" s="43"/>
      <c r="F26" s="28"/>
      <c r="G26" s="47"/>
      <c r="H26" s="48"/>
      <c r="I26" s="28">
        <f t="shared" si="15"/>
        <v>22</v>
      </c>
      <c r="J26" s="16">
        <f t="shared" si="25"/>
        <v>0</v>
      </c>
      <c r="K26" s="16">
        <f t="shared" si="26"/>
        <v>0</v>
      </c>
      <c r="L26" s="17">
        <f t="shared" si="27"/>
        <v>0</v>
      </c>
      <c r="M26" s="16">
        <f t="shared" si="0"/>
        <v>2000000</v>
      </c>
      <c r="N26" s="18">
        <f t="shared" si="1"/>
        <v>119.20699999999999</v>
      </c>
      <c r="O26" s="19">
        <f t="shared" si="2"/>
        <v>206.24</v>
      </c>
      <c r="P26" s="20">
        <f t="shared" si="3"/>
        <v>238414</v>
      </c>
      <c r="Q26" s="21">
        <f t="shared" si="4"/>
        <v>412480</v>
      </c>
      <c r="R26" s="19"/>
      <c r="S26" s="19">
        <v>3.6128081676997836</v>
      </c>
      <c r="T26" s="29">
        <v>1.1941618752764263E-2</v>
      </c>
      <c r="U26" s="30">
        <f t="shared" si="16"/>
        <v>0.78349964722717014</v>
      </c>
      <c r="V26" s="30">
        <f t="shared" si="17"/>
        <v>2.8306339248922196E-3</v>
      </c>
      <c r="W26" s="30">
        <f t="shared" si="18"/>
        <v>9.3562540801121596E-3</v>
      </c>
      <c r="X26" s="23">
        <f t="shared" si="5"/>
        <v>0.7713127592221658</v>
      </c>
      <c r="Y26" s="31"/>
      <c r="Z26" s="24">
        <f t="shared" si="19"/>
        <v>305922.13825773192</v>
      </c>
      <c r="AA26" s="24">
        <f t="shared" si="19"/>
        <v>15669.992944543403</v>
      </c>
      <c r="AB26" s="24">
        <f t="shared" si="6"/>
        <v>318151.08692395897</v>
      </c>
      <c r="AC26" s="24">
        <f t="shared" si="7"/>
        <v>15426.255184443316</v>
      </c>
      <c r="AD26" s="31"/>
      <c r="AE26" s="24">
        <f t="shared" si="8"/>
        <v>0</v>
      </c>
      <c r="AF26" s="24">
        <f t="shared" si="9"/>
        <v>0</v>
      </c>
      <c r="AG26" s="24">
        <f t="shared" si="9"/>
        <v>0</v>
      </c>
      <c r="AH26" s="24">
        <f t="shared" si="20"/>
        <v>-5661.267849784439</v>
      </c>
      <c r="AI26" s="24">
        <f t="shared" si="21"/>
        <v>-2230.6619602558603</v>
      </c>
      <c r="AJ26" s="24">
        <f t="shared" si="10"/>
        <v>-7891.9298100402993</v>
      </c>
      <c r="AK26" s="24">
        <f t="shared" si="11"/>
        <v>-12228.94866622705</v>
      </c>
      <c r="AL26" s="24">
        <f t="shared" si="22"/>
        <v>11255.724592079638</v>
      </c>
      <c r="AM26" s="24">
        <f t="shared" si="12"/>
        <v>-8865.1538841877118</v>
      </c>
      <c r="AN26" s="24">
        <f t="shared" si="13"/>
        <v>243.73776010008623</v>
      </c>
      <c r="AO26" s="24">
        <f t="shared" si="14"/>
        <v>-8621.4161240876256</v>
      </c>
      <c r="AQ26" s="49"/>
      <c r="AT26" s="28">
        <f t="shared" si="23"/>
        <v>22</v>
      </c>
      <c r="AU26" s="26">
        <f t="shared" si="28"/>
        <v>0.9599634388679551</v>
      </c>
      <c r="AV26" s="26">
        <f t="shared" si="24"/>
        <v>3.4681637526353198E-3</v>
      </c>
      <c r="AW26" s="5">
        <f>ROUND((1000*NPV($AT$1,$AV27:$AV$79)-$AW$1*($AU27+NPV($AT$1,$AU28:$AU$79)))/AU27,3)</f>
        <v>206.24</v>
      </c>
      <c r="AX26" s="5">
        <f>ROUND(MAX(0,1000*NPV($AT$2,$AV27:$AV$79)-$AW$2*($AU27+NPV($AT$2,$AU28:$AU$79)))/AU27,3)</f>
        <v>119.20699999999999</v>
      </c>
    </row>
    <row r="27" spans="1:50" ht="15" x14ac:dyDescent="0.25">
      <c r="B27" s="28"/>
      <c r="C27" s="47"/>
      <c r="D27" s="43"/>
      <c r="E27" s="43"/>
      <c r="F27" s="28"/>
      <c r="G27" s="47"/>
      <c r="H27" s="48"/>
      <c r="I27" s="28">
        <f t="shared" si="15"/>
        <v>23</v>
      </c>
      <c r="J27" s="16">
        <f t="shared" si="25"/>
        <v>0</v>
      </c>
      <c r="K27" s="16">
        <f t="shared" si="26"/>
        <v>0</v>
      </c>
      <c r="L27" s="17">
        <f t="shared" si="27"/>
        <v>0</v>
      </c>
      <c r="M27" s="16">
        <f t="shared" si="0"/>
        <v>2000000</v>
      </c>
      <c r="N27" s="18">
        <f t="shared" si="1"/>
        <v>128.37100000000001</v>
      </c>
      <c r="O27" s="19">
        <f t="shared" si="2"/>
        <v>217.78299999999999</v>
      </c>
      <c r="P27" s="20">
        <f t="shared" si="3"/>
        <v>256742.00000000003</v>
      </c>
      <c r="Q27" s="21">
        <f t="shared" si="4"/>
        <v>435566</v>
      </c>
      <c r="R27" s="19"/>
      <c r="S27" s="19">
        <v>3.5499379158839823</v>
      </c>
      <c r="T27" s="29">
        <v>1.1816811014374153E-2</v>
      </c>
      <c r="U27" s="30">
        <f t="shared" si="16"/>
        <v>0.7713127592221658</v>
      </c>
      <c r="V27" s="30">
        <f t="shared" si="17"/>
        <v>2.7381124089678592E-3</v>
      </c>
      <c r="W27" s="30">
        <f t="shared" si="18"/>
        <v>9.1144571087038075E-3</v>
      </c>
      <c r="X27" s="23">
        <f t="shared" si="5"/>
        <v>0.75946018970449414</v>
      </c>
      <c r="Y27" s="31"/>
      <c r="Z27" s="24">
        <f t="shared" si="19"/>
        <v>318151.08692395897</v>
      </c>
      <c r="AA27" s="24">
        <f t="shared" si="19"/>
        <v>15426.255184443316</v>
      </c>
      <c r="AB27" s="24">
        <f t="shared" si="6"/>
        <v>330795.03698882769</v>
      </c>
      <c r="AC27" s="24">
        <f t="shared" si="7"/>
        <v>15189.203794089883</v>
      </c>
      <c r="AD27" s="31"/>
      <c r="AE27" s="24">
        <f t="shared" si="8"/>
        <v>0</v>
      </c>
      <c r="AF27" s="24">
        <f t="shared" si="9"/>
        <v>0</v>
      </c>
      <c r="AG27" s="24">
        <f t="shared" si="9"/>
        <v>0</v>
      </c>
      <c r="AH27" s="24">
        <f t="shared" si="20"/>
        <v>-5476.2248179357184</v>
      </c>
      <c r="AI27" s="24">
        <f t="shared" si="21"/>
        <v>-2340.0639470028332</v>
      </c>
      <c r="AJ27" s="24">
        <f t="shared" si="10"/>
        <v>-7816.288764938552</v>
      </c>
      <c r="AK27" s="24">
        <f t="shared" si="11"/>
        <v>-12643.950064868724</v>
      </c>
      <c r="AL27" s="24">
        <f t="shared" si="22"/>
        <v>11675.206973794082</v>
      </c>
      <c r="AM27" s="24">
        <f t="shared" si="12"/>
        <v>-8785.0318560131946</v>
      </c>
      <c r="AN27" s="24">
        <f t="shared" si="13"/>
        <v>237.05139035343382</v>
      </c>
      <c r="AO27" s="24">
        <f t="shared" si="14"/>
        <v>-8547.9804656597607</v>
      </c>
      <c r="AQ27" s="49"/>
      <c r="AT27" s="28">
        <f t="shared" si="23"/>
        <v>23</v>
      </c>
      <c r="AU27" s="26">
        <f t="shared" si="28"/>
        <v>0.95649527511531973</v>
      </c>
      <c r="AV27" s="26">
        <f t="shared" si="24"/>
        <v>3.3954988434957544E-3</v>
      </c>
      <c r="AW27" s="5">
        <f>ROUND((1000*NPV($AT$1,$AV28:$AV$79)-$AW$1*($AU28+NPV($AT$1,$AU29:$AU$79)))/AU28,3)</f>
        <v>217.78299999999999</v>
      </c>
      <c r="AX27" s="5">
        <f>ROUND(MAX(0,1000*NPV($AT$2,$AV28:$AV$79)-$AW$2*($AU28+NPV($AT$2,$AU29:$AU$79)))/AU28,3)</f>
        <v>128.37100000000001</v>
      </c>
    </row>
    <row r="28" spans="1:50" ht="15" x14ac:dyDescent="0.25">
      <c r="B28" s="28"/>
      <c r="C28" s="47"/>
      <c r="D28" s="43"/>
      <c r="E28" s="43"/>
      <c r="F28" s="28"/>
      <c r="G28" s="47"/>
      <c r="H28" s="48"/>
      <c r="I28" s="28">
        <f t="shared" si="15"/>
        <v>24</v>
      </c>
      <c r="J28" s="16">
        <f t="shared" si="25"/>
        <v>0</v>
      </c>
      <c r="K28" s="16">
        <f t="shared" si="26"/>
        <v>0</v>
      </c>
      <c r="L28" s="17">
        <f t="shared" si="27"/>
        <v>0</v>
      </c>
      <c r="M28" s="16">
        <f t="shared" si="0"/>
        <v>2000000</v>
      </c>
      <c r="N28" s="18">
        <f t="shared" si="1"/>
        <v>137.69399999999999</v>
      </c>
      <c r="O28" s="19">
        <f t="shared" si="2"/>
        <v>229.45099999999999</v>
      </c>
      <c r="P28" s="20">
        <f t="shared" si="3"/>
        <v>275388</v>
      </c>
      <c r="Q28" s="21">
        <f t="shared" si="4"/>
        <v>458902</v>
      </c>
      <c r="R28" s="19"/>
      <c r="S28" s="19">
        <v>4.0402318445277867</v>
      </c>
      <c r="T28" s="29">
        <v>1.246801770702189E-2</v>
      </c>
      <c r="U28" s="30">
        <f t="shared" si="16"/>
        <v>0.75946018970449414</v>
      </c>
      <c r="V28" s="30">
        <f t="shared" si="17"/>
        <v>3.0683952430952113E-3</v>
      </c>
      <c r="W28" s="30">
        <f t="shared" si="18"/>
        <v>9.4689630930138366E-3</v>
      </c>
      <c r="X28" s="23">
        <f t="shared" si="5"/>
        <v>0.74692283136838511</v>
      </c>
      <c r="Y28" s="31"/>
      <c r="Z28" s="24">
        <f t="shared" si="19"/>
        <v>330795.03698882769</v>
      </c>
      <c r="AA28" s="24">
        <f t="shared" si="19"/>
        <v>15189.203794089883</v>
      </c>
      <c r="AB28" s="24">
        <f t="shared" si="6"/>
        <v>342764.38116061466</v>
      </c>
      <c r="AC28" s="24">
        <f t="shared" si="7"/>
        <v>14938.456627367703</v>
      </c>
      <c r="AD28" s="31"/>
      <c r="AE28" s="24">
        <f t="shared" si="8"/>
        <v>0</v>
      </c>
      <c r="AF28" s="24">
        <f t="shared" si="9"/>
        <v>0</v>
      </c>
      <c r="AG28" s="24">
        <f t="shared" si="9"/>
        <v>0</v>
      </c>
      <c r="AH28" s="24">
        <f t="shared" si="20"/>
        <v>-6136.7904861904226</v>
      </c>
      <c r="AI28" s="24">
        <f t="shared" si="21"/>
        <v>-2607.6388082588946</v>
      </c>
      <c r="AJ28" s="24">
        <f t="shared" si="10"/>
        <v>-8744.4292944493172</v>
      </c>
      <c r="AK28" s="24">
        <f t="shared" si="11"/>
        <v>-11969.344171786972</v>
      </c>
      <c r="AL28" s="24">
        <f t="shared" si="22"/>
        <v>12109.448427402116</v>
      </c>
      <c r="AM28" s="24">
        <f t="shared" si="12"/>
        <v>-8604.325038834173</v>
      </c>
      <c r="AN28" s="24">
        <f t="shared" si="13"/>
        <v>250.74716672217983</v>
      </c>
      <c r="AO28" s="24">
        <f t="shared" si="14"/>
        <v>-8353.5778721119932</v>
      </c>
      <c r="AQ28" s="49"/>
      <c r="AT28" s="28">
        <f t="shared" si="23"/>
        <v>24</v>
      </c>
      <c r="AU28" s="26">
        <f t="shared" si="28"/>
        <v>0.95309977627182396</v>
      </c>
      <c r="AV28" s="26">
        <f t="shared" si="24"/>
        <v>3.8507440671057321E-3</v>
      </c>
      <c r="AW28" s="5">
        <f>ROUND((1000*NPV($AT$1,$AV29:$AV$79)-$AW$1*($AU29+NPV($AT$1,$AU30:$AU$79)))/AU29,3)</f>
        <v>229.45099999999999</v>
      </c>
      <c r="AX28" s="5">
        <f>ROUND(MAX(0,1000*NPV($AT$2,$AV29:$AV$79)-$AW$2*($AU29+NPV($AT$2,$AU30:$AU$79)))/AU29,3)</f>
        <v>137.69399999999999</v>
      </c>
    </row>
    <row r="29" spans="1:50" ht="15" x14ac:dyDescent="0.25">
      <c r="B29" s="28"/>
      <c r="C29" s="47"/>
      <c r="D29" s="43"/>
      <c r="E29" s="43"/>
      <c r="F29" s="28"/>
      <c r="G29" s="47"/>
      <c r="H29" s="48"/>
      <c r="I29" s="28">
        <f t="shared" si="15"/>
        <v>25</v>
      </c>
      <c r="J29" s="16">
        <f t="shared" si="25"/>
        <v>0</v>
      </c>
      <c r="K29" s="16">
        <f t="shared" si="26"/>
        <v>0</v>
      </c>
      <c r="L29" s="17">
        <f t="shared" si="27"/>
        <v>0</v>
      </c>
      <c r="M29" s="16">
        <f t="shared" si="0"/>
        <v>2000000</v>
      </c>
      <c r="N29" s="18">
        <f t="shared" si="1"/>
        <v>147.59</v>
      </c>
      <c r="O29" s="19">
        <f t="shared" si="2"/>
        <v>241.61</v>
      </c>
      <c r="P29" s="20">
        <f t="shared" si="3"/>
        <v>295180</v>
      </c>
      <c r="Q29" s="21">
        <f t="shared" si="4"/>
        <v>483220</v>
      </c>
      <c r="R29" s="19"/>
      <c r="S29" s="19">
        <v>4.0728449576259571</v>
      </c>
      <c r="T29" s="29">
        <v>1.2071601894165465E-2</v>
      </c>
      <c r="U29" s="30">
        <f t="shared" si="16"/>
        <v>0.74692283136838511</v>
      </c>
      <c r="V29" s="30">
        <f t="shared" si="17"/>
        <v>3.0421008874744306E-3</v>
      </c>
      <c r="W29" s="30">
        <f t="shared" si="18"/>
        <v>9.0165550659420304E-3</v>
      </c>
      <c r="X29" s="23">
        <f t="shared" si="5"/>
        <v>0.73486417541496862</v>
      </c>
      <c r="Y29" s="31"/>
      <c r="Z29" s="24">
        <f t="shared" si="19"/>
        <v>342764.38116061466</v>
      </c>
      <c r="AA29" s="24">
        <f t="shared" si="19"/>
        <v>14938.456627367703</v>
      </c>
      <c r="AB29" s="24">
        <f t="shared" si="6"/>
        <v>355101.06684402114</v>
      </c>
      <c r="AC29" s="24">
        <f t="shared" si="7"/>
        <v>14697.283508299373</v>
      </c>
      <c r="AD29" s="31"/>
      <c r="AE29" s="24">
        <f t="shared" si="8"/>
        <v>0</v>
      </c>
      <c r="AF29" s="24">
        <f t="shared" si="9"/>
        <v>0</v>
      </c>
      <c r="AG29" s="24">
        <f t="shared" si="9"/>
        <v>0</v>
      </c>
      <c r="AH29" s="24">
        <f t="shared" si="20"/>
        <v>-6084.2017749488614</v>
      </c>
      <c r="AI29" s="24">
        <f t="shared" si="21"/>
        <v>-2661.5067243647686</v>
      </c>
      <c r="AJ29" s="24">
        <f t="shared" si="10"/>
        <v>-8745.7084993136305</v>
      </c>
      <c r="AK29" s="24">
        <f t="shared" si="11"/>
        <v>-12336.685683406482</v>
      </c>
      <c r="AL29" s="24">
        <f t="shared" si="22"/>
        <v>12519.599322579385</v>
      </c>
      <c r="AM29" s="24">
        <f t="shared" si="12"/>
        <v>-8562.7948601407279</v>
      </c>
      <c r="AN29" s="24">
        <f t="shared" si="13"/>
        <v>241.17311906832947</v>
      </c>
      <c r="AO29" s="24">
        <f t="shared" si="14"/>
        <v>-8321.6217410723984</v>
      </c>
      <c r="AQ29" s="49"/>
      <c r="AT29" s="28">
        <f t="shared" si="23"/>
        <v>25</v>
      </c>
      <c r="AU29" s="26">
        <f t="shared" si="28"/>
        <v>0.94924903220471823</v>
      </c>
      <c r="AV29" s="26">
        <f t="shared" si="24"/>
        <v>3.8661441343463064E-3</v>
      </c>
      <c r="AW29" s="5">
        <f>ROUND((1000*NPV($AT$1,$AV30:$AV$79)-$AW$1*($AU30+NPV($AT$1,$AU31:$AU$79)))/AU30,3)</f>
        <v>241.61</v>
      </c>
      <c r="AX29" s="5">
        <f>ROUND(MAX(0,1000*NPV($AT$2,$AV30:$AV$79)-$AW$2*($AU30+NPV($AT$2,$AU31:$AU$79)))/AU30,3)</f>
        <v>147.59</v>
      </c>
    </row>
    <row r="30" spans="1:50" ht="15" x14ac:dyDescent="0.25">
      <c r="B30" s="28"/>
      <c r="C30" s="47"/>
      <c r="D30" s="43"/>
      <c r="E30" s="43"/>
      <c r="F30" s="28"/>
      <c r="G30" s="47"/>
      <c r="H30" s="48"/>
      <c r="I30" s="28">
        <f t="shared" si="15"/>
        <v>26</v>
      </c>
      <c r="J30" s="16">
        <f t="shared" si="25"/>
        <v>0</v>
      </c>
      <c r="K30" s="16">
        <f t="shared" si="26"/>
        <v>0</v>
      </c>
      <c r="L30" s="17">
        <f t="shared" si="27"/>
        <v>0</v>
      </c>
      <c r="M30" s="16">
        <f t="shared" si="0"/>
        <v>2000000</v>
      </c>
      <c r="N30" s="18">
        <f t="shared" si="1"/>
        <v>157.977</v>
      </c>
      <c r="O30" s="19">
        <f t="shared" si="2"/>
        <v>254.18</v>
      </c>
      <c r="P30" s="20">
        <f t="shared" si="3"/>
        <v>315954</v>
      </c>
      <c r="Q30" s="21">
        <f t="shared" si="4"/>
        <v>508360</v>
      </c>
      <c r="R30" s="19"/>
      <c r="S30" s="19">
        <v>4.2433507771309857</v>
      </c>
      <c r="T30" s="29">
        <v>1.2065639320064089E-2</v>
      </c>
      <c r="U30" s="30">
        <f t="shared" si="16"/>
        <v>0.73486417541496862</v>
      </c>
      <c r="V30" s="30">
        <f t="shared" si="17"/>
        <v>3.1182864698328281E-3</v>
      </c>
      <c r="W30" s="30">
        <f t="shared" si="18"/>
        <v>8.8666060897933194E-3</v>
      </c>
      <c r="X30" s="23">
        <f t="shared" si="5"/>
        <v>0.72287928285534253</v>
      </c>
      <c r="Y30" s="31"/>
      <c r="Z30" s="24">
        <f t="shared" si="19"/>
        <v>355101.06684402114</v>
      </c>
      <c r="AA30" s="24">
        <f t="shared" si="19"/>
        <v>14697.283508299373</v>
      </c>
      <c r="AB30" s="24">
        <f t="shared" si="6"/>
        <v>367482.91223234194</v>
      </c>
      <c r="AC30" s="24">
        <f t="shared" si="7"/>
        <v>14457.585657106851</v>
      </c>
      <c r="AD30" s="31"/>
      <c r="AE30" s="24">
        <f t="shared" si="8"/>
        <v>0</v>
      </c>
      <c r="AF30" s="24">
        <f t="shared" si="9"/>
        <v>0</v>
      </c>
      <c r="AG30" s="24">
        <f t="shared" si="9"/>
        <v>0</v>
      </c>
      <c r="AH30" s="24">
        <f t="shared" si="20"/>
        <v>-6236.5729396656561</v>
      </c>
      <c r="AI30" s="24">
        <f t="shared" si="21"/>
        <v>-2801.4396604945587</v>
      </c>
      <c r="AJ30" s="24">
        <f t="shared" si="10"/>
        <v>-9038.0126001602148</v>
      </c>
      <c r="AK30" s="24">
        <f t="shared" si="11"/>
        <v>-12381.845388320799</v>
      </c>
      <c r="AL30" s="24">
        <f t="shared" si="22"/>
        <v>12942.94226233122</v>
      </c>
      <c r="AM30" s="24">
        <f t="shared" si="12"/>
        <v>-8476.915726149793</v>
      </c>
      <c r="AN30" s="24">
        <f t="shared" si="13"/>
        <v>239.69785119252265</v>
      </c>
      <c r="AO30" s="24">
        <f t="shared" si="14"/>
        <v>-8237.2178749572704</v>
      </c>
      <c r="AQ30" s="49"/>
      <c r="AT30" s="28">
        <f t="shared" si="23"/>
        <v>26</v>
      </c>
      <c r="AU30" s="26">
        <f t="shared" si="28"/>
        <v>0.94538288807037196</v>
      </c>
      <c r="AV30" s="26">
        <f t="shared" si="24"/>
        <v>4.0115912127797488E-3</v>
      </c>
      <c r="AW30" s="5">
        <f>ROUND((1000*NPV($AT$1,$AV31:$AV$79)-$AW$1*($AU31+NPV($AT$1,$AU32:$AU$79)))/AU31,3)</f>
        <v>254.18</v>
      </c>
      <c r="AX30" s="5">
        <f>ROUND(MAX(0,1000*NPV($AT$2,$AV31:$AV$79)-$AW$2*($AU31+NPV($AT$2,$AU32:$AU$79)))/AU31,3)</f>
        <v>157.977</v>
      </c>
    </row>
    <row r="31" spans="1:50" ht="15" x14ac:dyDescent="0.25">
      <c r="B31" s="28"/>
      <c r="C31" s="47"/>
      <c r="D31" s="43"/>
      <c r="E31" s="43"/>
      <c r="F31" s="28"/>
      <c r="G31" s="47"/>
      <c r="H31" s="48"/>
      <c r="I31" s="28">
        <f t="shared" si="15"/>
        <v>27</v>
      </c>
      <c r="J31" s="16">
        <f t="shared" si="25"/>
        <v>0</v>
      </c>
      <c r="K31" s="16">
        <f t="shared" si="26"/>
        <v>0</v>
      </c>
      <c r="L31" s="17">
        <f t="shared" si="27"/>
        <v>0</v>
      </c>
      <c r="M31" s="16">
        <f t="shared" si="0"/>
        <v>2000000</v>
      </c>
      <c r="N31" s="18">
        <f t="shared" si="1"/>
        <v>168.53399999999999</v>
      </c>
      <c r="O31" s="19">
        <f t="shared" si="2"/>
        <v>266.86599999999999</v>
      </c>
      <c r="P31" s="20">
        <f t="shared" si="3"/>
        <v>337068</v>
      </c>
      <c r="Q31" s="21">
        <f t="shared" si="4"/>
        <v>533732</v>
      </c>
      <c r="R31" s="19"/>
      <c r="S31" s="19">
        <v>4.8441239467303472</v>
      </c>
      <c r="T31" s="29">
        <v>1.2735036332309536E-2</v>
      </c>
      <c r="U31" s="30">
        <f t="shared" si="16"/>
        <v>0.72287928285534253</v>
      </c>
      <c r="V31" s="30">
        <f t="shared" si="17"/>
        <v>3.5017168446748246E-3</v>
      </c>
      <c r="W31" s="30">
        <f t="shared" si="18"/>
        <v>9.2058939310366485E-3</v>
      </c>
      <c r="X31" s="23">
        <f t="shared" si="5"/>
        <v>0.71017167207963106</v>
      </c>
      <c r="Y31" s="31"/>
      <c r="Z31" s="24">
        <f t="shared" si="19"/>
        <v>367482.91223234194</v>
      </c>
      <c r="AA31" s="24">
        <f t="shared" si="19"/>
        <v>14457.585657106851</v>
      </c>
      <c r="AB31" s="24">
        <f t="shared" si="6"/>
        <v>379041.34688240563</v>
      </c>
      <c r="AC31" s="24">
        <f t="shared" si="7"/>
        <v>14203.433441592621</v>
      </c>
      <c r="AD31" s="31"/>
      <c r="AE31" s="24">
        <f t="shared" si="8"/>
        <v>0</v>
      </c>
      <c r="AF31" s="24">
        <f t="shared" si="9"/>
        <v>0</v>
      </c>
      <c r="AG31" s="24">
        <f t="shared" si="9"/>
        <v>0</v>
      </c>
      <c r="AH31" s="24">
        <f t="shared" si="20"/>
        <v>-7003.4336893496493</v>
      </c>
      <c r="AI31" s="24">
        <f t="shared" si="21"/>
        <v>-3103.012255546661</v>
      </c>
      <c r="AJ31" s="24">
        <f t="shared" si="10"/>
        <v>-10106.44594489631</v>
      </c>
      <c r="AK31" s="24">
        <f t="shared" si="11"/>
        <v>-11558.434650063689</v>
      </c>
      <c r="AL31" s="24">
        <f t="shared" si="22"/>
        <v>13367.917426130709</v>
      </c>
      <c r="AM31" s="24">
        <f t="shared" si="12"/>
        <v>-8296.9631688292902</v>
      </c>
      <c r="AN31" s="24">
        <f t="shared" si="13"/>
        <v>254.15221551423019</v>
      </c>
      <c r="AO31" s="24">
        <f t="shared" si="14"/>
        <v>-8042.81095331506</v>
      </c>
      <c r="AQ31" s="49"/>
      <c r="AT31" s="28">
        <f t="shared" si="23"/>
        <v>27</v>
      </c>
      <c r="AU31" s="26">
        <f t="shared" si="28"/>
        <v>0.94137129685759224</v>
      </c>
      <c r="AV31" s="26">
        <f t="shared" si="24"/>
        <v>4.5601192418724653E-3</v>
      </c>
      <c r="AW31" s="5">
        <f>ROUND((1000*NPV($AT$1,$AV32:$AV$79)-$AW$1*($AU32+NPV($AT$1,$AU33:$AU$79)))/AU32,3)</f>
        <v>266.86599999999999</v>
      </c>
      <c r="AX31" s="5">
        <f>ROUND(MAX(0,1000*NPV($AT$2,$AV32:$AV$79)-$AW$2*($AU32+NPV($AT$2,$AU33:$AU$79)))/AU32,3)</f>
        <v>168.53399999999999</v>
      </c>
    </row>
    <row r="32" spans="1:50" ht="15" x14ac:dyDescent="0.25">
      <c r="B32" s="28"/>
      <c r="C32" s="47"/>
      <c r="D32" s="43"/>
      <c r="E32" s="43"/>
      <c r="F32" s="28"/>
      <c r="G32" s="47"/>
      <c r="H32" s="48"/>
      <c r="I32" s="28">
        <f t="shared" si="15"/>
        <v>28</v>
      </c>
      <c r="J32" s="16">
        <f t="shared" si="25"/>
        <v>0</v>
      </c>
      <c r="K32" s="16">
        <f t="shared" si="26"/>
        <v>0</v>
      </c>
      <c r="L32" s="17">
        <f t="shared" si="27"/>
        <v>0</v>
      </c>
      <c r="M32" s="16">
        <f t="shared" si="0"/>
        <v>2000000</v>
      </c>
      <c r="N32" s="18">
        <f t="shared" si="1"/>
        <v>179.73099999999999</v>
      </c>
      <c r="O32" s="19">
        <f t="shared" si="2"/>
        <v>280.08199999999999</v>
      </c>
      <c r="P32" s="20">
        <f t="shared" si="3"/>
        <v>359462</v>
      </c>
      <c r="Q32" s="21">
        <f t="shared" si="4"/>
        <v>560164</v>
      </c>
      <c r="R32" s="19"/>
      <c r="S32" s="19">
        <v>4.9012743313261451</v>
      </c>
      <c r="T32" s="29">
        <v>1.2894021085705431E-2</v>
      </c>
      <c r="U32" s="30">
        <f t="shared" si="16"/>
        <v>0.71017167207963106</v>
      </c>
      <c r="V32" s="30">
        <f t="shared" si="17"/>
        <v>3.4807461871988643E-3</v>
      </c>
      <c r="W32" s="30">
        <f t="shared" si="18"/>
        <v>9.1569685142654459E-3</v>
      </c>
      <c r="X32" s="23">
        <f t="shared" si="5"/>
        <v>0.6975339573781667</v>
      </c>
      <c r="Y32" s="31"/>
      <c r="Z32" s="24">
        <f t="shared" si="19"/>
        <v>379041.34688240563</v>
      </c>
      <c r="AA32" s="24">
        <f t="shared" si="19"/>
        <v>14203.433441592621</v>
      </c>
      <c r="AB32" s="24">
        <f t="shared" si="6"/>
        <v>390733.41170078336</v>
      </c>
      <c r="AC32" s="24">
        <f t="shared" si="7"/>
        <v>13950.679147563334</v>
      </c>
      <c r="AD32" s="31"/>
      <c r="AE32" s="24">
        <f t="shared" si="8"/>
        <v>0</v>
      </c>
      <c r="AF32" s="24">
        <f t="shared" si="9"/>
        <v>0</v>
      </c>
      <c r="AG32" s="24">
        <f t="shared" si="9"/>
        <v>0</v>
      </c>
      <c r="AH32" s="24">
        <f t="shared" si="20"/>
        <v>-6961.4923743977288</v>
      </c>
      <c r="AI32" s="24">
        <f t="shared" si="21"/>
        <v>-3291.5822160748858</v>
      </c>
      <c r="AJ32" s="24">
        <f t="shared" si="10"/>
        <v>-10253.074590472614</v>
      </c>
      <c r="AK32" s="24">
        <f t="shared" si="11"/>
        <v>-11692.064818377723</v>
      </c>
      <c r="AL32" s="24">
        <f t="shared" si="22"/>
        <v>13763.567311339941</v>
      </c>
      <c r="AM32" s="24">
        <f t="shared" si="12"/>
        <v>-8181.5720975103959</v>
      </c>
      <c r="AN32" s="24">
        <f t="shared" si="13"/>
        <v>252.75429402928603</v>
      </c>
      <c r="AO32" s="24">
        <f t="shared" si="14"/>
        <v>-7928.8178034811099</v>
      </c>
      <c r="AQ32" s="49"/>
      <c r="AT32" s="28">
        <f t="shared" si="23"/>
        <v>28</v>
      </c>
      <c r="AU32" s="26">
        <f t="shared" si="28"/>
        <v>0.93681117761571975</v>
      </c>
      <c r="AV32" s="26">
        <f t="shared" si="24"/>
        <v>4.5915685781473458E-3</v>
      </c>
      <c r="AW32" s="5">
        <f>ROUND((1000*NPV($AT$1,$AV33:$AV$79)-$AW$1*($AU33+NPV($AT$1,$AU34:$AU$79)))/AU33,3)</f>
        <v>280.08199999999999</v>
      </c>
      <c r="AX32" s="5">
        <f>ROUND(MAX(0,1000*NPV($AT$2,$AV33:$AV$79)-$AW$2*($AU33+NPV($AT$2,$AU34:$AU$79)))/AU33,3)</f>
        <v>179.73099999999999</v>
      </c>
    </row>
    <row r="33" spans="2:50" ht="15" x14ac:dyDescent="0.25">
      <c r="B33" s="28"/>
      <c r="C33" s="47"/>
      <c r="D33" s="43"/>
      <c r="E33" s="43"/>
      <c r="F33" s="28"/>
      <c r="G33" s="47"/>
      <c r="H33" s="48"/>
      <c r="I33" s="28">
        <f t="shared" si="15"/>
        <v>29</v>
      </c>
      <c r="J33" s="16">
        <f t="shared" si="25"/>
        <v>0</v>
      </c>
      <c r="K33" s="16">
        <f t="shared" si="26"/>
        <v>0</v>
      </c>
      <c r="L33" s="17">
        <f t="shared" si="27"/>
        <v>0</v>
      </c>
      <c r="M33" s="16">
        <f t="shared" si="0"/>
        <v>2000000</v>
      </c>
      <c r="N33" s="18">
        <f t="shared" si="1"/>
        <v>191.33799999999999</v>
      </c>
      <c r="O33" s="19">
        <f t="shared" si="2"/>
        <v>293.61500000000001</v>
      </c>
      <c r="P33" s="20">
        <f t="shared" si="3"/>
        <v>382676</v>
      </c>
      <c r="Q33" s="21">
        <f t="shared" si="4"/>
        <v>587230</v>
      </c>
      <c r="R33" s="19"/>
      <c r="S33" s="19">
        <v>5.2948082129423319</v>
      </c>
      <c r="T33" s="29">
        <v>1.3269536023021845E-2</v>
      </c>
      <c r="U33" s="30">
        <f t="shared" si="16"/>
        <v>0.6975339573781667</v>
      </c>
      <c r="V33" s="30">
        <f t="shared" si="17"/>
        <v>3.6933085263320836E-3</v>
      </c>
      <c r="W33" s="30">
        <f t="shared" si="18"/>
        <v>9.2559519747105676E-3</v>
      </c>
      <c r="X33" s="23">
        <f t="shared" si="5"/>
        <v>0.68458469687712409</v>
      </c>
      <c r="Y33" s="31"/>
      <c r="Z33" s="24">
        <f t="shared" si="19"/>
        <v>390733.41170078336</v>
      </c>
      <c r="AA33" s="24">
        <f t="shared" si="19"/>
        <v>13950.679147563334</v>
      </c>
      <c r="AB33" s="24">
        <f t="shared" si="6"/>
        <v>402008.67154715356</v>
      </c>
      <c r="AC33" s="24">
        <f t="shared" si="7"/>
        <v>13691.693937542481</v>
      </c>
      <c r="AD33" s="31"/>
      <c r="AE33" s="24">
        <f t="shared" si="8"/>
        <v>0</v>
      </c>
      <c r="AF33" s="24">
        <f t="shared" si="9"/>
        <v>0</v>
      </c>
      <c r="AG33" s="24">
        <f t="shared" si="9"/>
        <v>0</v>
      </c>
      <c r="AH33" s="24">
        <f t="shared" si="20"/>
        <v>-7386.6170526641672</v>
      </c>
      <c r="AI33" s="24">
        <f t="shared" si="21"/>
        <v>-3542.0306778743411</v>
      </c>
      <c r="AJ33" s="24">
        <f t="shared" si="10"/>
        <v>-10928.647730538509</v>
      </c>
      <c r="AK33" s="24">
        <f t="shared" si="11"/>
        <v>-11275.259846370202</v>
      </c>
      <c r="AL33" s="24">
        <f t="shared" si="22"/>
        <v>14163.943179692136</v>
      </c>
      <c r="AM33" s="24">
        <f t="shared" si="12"/>
        <v>-8039.9643972165741</v>
      </c>
      <c r="AN33" s="24">
        <f t="shared" si="13"/>
        <v>258.98521002085363</v>
      </c>
      <c r="AO33" s="24">
        <f t="shared" si="14"/>
        <v>-7780.9791871957204</v>
      </c>
      <c r="AQ33" s="49"/>
      <c r="AT33" s="28">
        <f t="shared" si="23"/>
        <v>29</v>
      </c>
      <c r="AU33" s="26">
        <f t="shared" si="28"/>
        <v>0.93221960903757239</v>
      </c>
      <c r="AV33" s="26">
        <f t="shared" si="24"/>
        <v>4.9359240421980284E-3</v>
      </c>
      <c r="AW33" s="5">
        <f>ROUND((1000*NPV($AT$1,$AV34:$AV$79)-$AW$1*($AU34+NPV($AT$1,$AU35:$AU$79)))/AU34,3)</f>
        <v>293.61500000000001</v>
      </c>
      <c r="AX33" s="5">
        <f>ROUND(MAX(0,1000*NPV($AT$2,$AV34:$AV$79)-$AW$2*($AU34+NPV($AT$2,$AU35:$AU$79)))/AU34,3)</f>
        <v>191.33799999999999</v>
      </c>
    </row>
    <row r="34" spans="2:50" ht="15" x14ac:dyDescent="0.25">
      <c r="B34" s="28"/>
      <c r="C34" s="47"/>
      <c r="D34" s="43"/>
      <c r="E34" s="43"/>
      <c r="F34" s="28"/>
      <c r="G34" s="47"/>
      <c r="H34" s="48"/>
      <c r="I34" s="28">
        <f t="shared" si="15"/>
        <v>30</v>
      </c>
      <c r="J34" s="16">
        <f t="shared" si="25"/>
        <v>0</v>
      </c>
      <c r="K34" s="16">
        <f t="shared" si="26"/>
        <v>0</v>
      </c>
      <c r="L34" s="17">
        <f t="shared" si="27"/>
        <v>0</v>
      </c>
      <c r="M34" s="16">
        <f t="shared" si="0"/>
        <v>2000000</v>
      </c>
      <c r="N34" s="18">
        <f t="shared" si="1"/>
        <v>203.54400000000001</v>
      </c>
      <c r="O34" s="19">
        <f t="shared" si="2"/>
        <v>307.62200000000001</v>
      </c>
      <c r="P34" s="20">
        <f t="shared" si="3"/>
        <v>407088</v>
      </c>
      <c r="Q34" s="21">
        <f t="shared" si="4"/>
        <v>615244</v>
      </c>
      <c r="R34" s="19"/>
      <c r="S34" s="19">
        <v>5.49970582968818</v>
      </c>
      <c r="T34" s="29">
        <v>1.3477548584339734E-2</v>
      </c>
      <c r="U34" s="30">
        <f t="shared" si="16"/>
        <v>0.68458469687712409</v>
      </c>
      <c r="V34" s="30">
        <f t="shared" si="17"/>
        <v>3.765014448330435E-3</v>
      </c>
      <c r="W34" s="30">
        <f t="shared" si="18"/>
        <v>9.2265235122569299E-3</v>
      </c>
      <c r="X34" s="23">
        <f t="shared" si="5"/>
        <v>0.6715931589165367</v>
      </c>
      <c r="Y34" s="31"/>
      <c r="Z34" s="24">
        <f t="shared" si="19"/>
        <v>402008.67154715356</v>
      </c>
      <c r="AA34" s="24">
        <f t="shared" si="19"/>
        <v>13691.693937542481</v>
      </c>
      <c r="AB34" s="24">
        <f t="shared" si="6"/>
        <v>413193.6614644457</v>
      </c>
      <c r="AC34" s="24">
        <f t="shared" si="7"/>
        <v>13431.863178330734</v>
      </c>
      <c r="AD34" s="31"/>
      <c r="AE34" s="24">
        <f t="shared" si="8"/>
        <v>0</v>
      </c>
      <c r="AF34" s="24">
        <f t="shared" si="9"/>
        <v>0</v>
      </c>
      <c r="AG34" s="24">
        <f t="shared" si="9"/>
        <v>0</v>
      </c>
      <c r="AH34" s="24">
        <f t="shared" si="20"/>
        <v>-7530.0288966608696</v>
      </c>
      <c r="AI34" s="24">
        <f t="shared" si="21"/>
        <v>-3756.0070035576491</v>
      </c>
      <c r="AJ34" s="24">
        <f t="shared" si="10"/>
        <v>-11286.035900218518</v>
      </c>
      <c r="AK34" s="24">
        <f t="shared" si="11"/>
        <v>-11184.989917292143</v>
      </c>
      <c r="AL34" s="24">
        <f t="shared" si="22"/>
        <v>14549.512791964364</v>
      </c>
      <c r="AM34" s="24">
        <f t="shared" si="12"/>
        <v>-7921.5130255462973</v>
      </c>
      <c r="AN34" s="24">
        <f t="shared" si="13"/>
        <v>259.83075921174714</v>
      </c>
      <c r="AO34" s="24">
        <f t="shared" si="14"/>
        <v>-7661.6822663345501</v>
      </c>
      <c r="AQ34" s="49"/>
      <c r="AT34" s="28">
        <f t="shared" si="23"/>
        <v>30</v>
      </c>
      <c r="AU34" s="26">
        <f t="shared" si="28"/>
        <v>0.92728368499537439</v>
      </c>
      <c r="AV34" s="26">
        <f t="shared" si="24"/>
        <v>5.0997874881437985E-3</v>
      </c>
      <c r="AW34" s="5">
        <f>ROUND((1000*NPV($AT$1,$AV35:$AV$79)-$AW$1*($AU35+NPV($AT$1,$AU36:$AU$79)))/AU35,3)</f>
        <v>307.62200000000001</v>
      </c>
      <c r="AX34" s="5">
        <f>ROUND(MAX(0,1000*NPV($AT$2,$AV35:$AV$79)-$AW$2*($AU35+NPV($AT$2,$AU36:$AU$79)))/AU35,3)</f>
        <v>203.54400000000001</v>
      </c>
    </row>
    <row r="35" spans="2:50" ht="15" x14ac:dyDescent="0.25">
      <c r="B35" s="28"/>
      <c r="C35" s="47"/>
      <c r="D35" s="43"/>
      <c r="E35" s="43"/>
      <c r="F35" s="28"/>
      <c r="G35" s="47"/>
      <c r="H35" s="48"/>
      <c r="I35" s="28">
        <f t="shared" si="15"/>
        <v>31</v>
      </c>
      <c r="J35" s="16">
        <f t="shared" si="25"/>
        <v>0</v>
      </c>
      <c r="K35" s="16">
        <f t="shared" si="26"/>
        <v>0</v>
      </c>
      <c r="L35" s="17">
        <f t="shared" si="27"/>
        <v>0</v>
      </c>
      <c r="M35" s="16">
        <f t="shared" si="0"/>
        <v>2000000</v>
      </c>
      <c r="N35" s="18">
        <f t="shared" si="1"/>
        <v>216.21199999999999</v>
      </c>
      <c r="O35" s="19">
        <f t="shared" si="2"/>
        <v>321.97500000000002</v>
      </c>
      <c r="P35" s="20">
        <f t="shared" si="3"/>
        <v>432424</v>
      </c>
      <c r="Q35" s="21">
        <f t="shared" si="4"/>
        <v>643950</v>
      </c>
      <c r="R35" s="19"/>
      <c r="S35" s="19">
        <v>5.932429019067059</v>
      </c>
      <c r="T35" s="29">
        <v>1.2911690015522606E-2</v>
      </c>
      <c r="U35" s="30">
        <f t="shared" si="16"/>
        <v>0.6715931589165367</v>
      </c>
      <c r="V35" s="30">
        <f t="shared" si="17"/>
        <v>3.9841787449633771E-3</v>
      </c>
      <c r="W35" s="30">
        <f t="shared" si="18"/>
        <v>8.6714026844759342E-3</v>
      </c>
      <c r="X35" s="23">
        <f t="shared" si="5"/>
        <v>0.65893757748709736</v>
      </c>
      <c r="Y35" s="31"/>
      <c r="Z35" s="24">
        <f t="shared" si="19"/>
        <v>413193.6614644457</v>
      </c>
      <c r="AA35" s="24">
        <f t="shared" si="19"/>
        <v>13431.863178330734</v>
      </c>
      <c r="AB35" s="24">
        <f t="shared" si="6"/>
        <v>424322.85302281636</v>
      </c>
      <c r="AC35" s="24">
        <f t="shared" si="7"/>
        <v>13178.751549741946</v>
      </c>
      <c r="AD35" s="31"/>
      <c r="AE35" s="24">
        <f t="shared" si="8"/>
        <v>0</v>
      </c>
      <c r="AF35" s="24">
        <f t="shared" si="9"/>
        <v>0</v>
      </c>
      <c r="AG35" s="24">
        <f t="shared" si="9"/>
        <v>0</v>
      </c>
      <c r="AH35" s="24">
        <f t="shared" si="20"/>
        <v>-7968.3574899267542</v>
      </c>
      <c r="AI35" s="24">
        <f t="shared" si="21"/>
        <v>-3749.7226344318215</v>
      </c>
      <c r="AJ35" s="24">
        <f t="shared" si="10"/>
        <v>-11718.080124358576</v>
      </c>
      <c r="AK35" s="24">
        <f t="shared" si="11"/>
        <v>-11129.191558370658</v>
      </c>
      <c r="AL35" s="24">
        <f t="shared" si="22"/>
        <v>14931.893362497176</v>
      </c>
      <c r="AM35" s="24">
        <f t="shared" si="12"/>
        <v>-7915.3783202320556</v>
      </c>
      <c r="AN35" s="24">
        <f t="shared" si="13"/>
        <v>253.11162858878743</v>
      </c>
      <c r="AO35" s="24">
        <f t="shared" si="14"/>
        <v>-7662.2666916432681</v>
      </c>
      <c r="AQ35" s="49"/>
      <c r="AT35" s="28">
        <f t="shared" si="23"/>
        <v>31</v>
      </c>
      <c r="AU35" s="26">
        <f t="shared" si="28"/>
        <v>0.92218389750723062</v>
      </c>
      <c r="AV35" s="26">
        <f t="shared" si="24"/>
        <v>5.4707905144882572E-3</v>
      </c>
      <c r="AW35" s="5">
        <f>ROUND((1000*NPV($AT$1,$AV36:$AV$79)-$AW$1*($AU36+NPV($AT$1,$AU37:$AU$79)))/AU36,3)</f>
        <v>321.97500000000002</v>
      </c>
      <c r="AX35" s="5">
        <f>ROUND(MAX(0,1000*NPV($AT$2,$AV36:$AV$79)-$AW$2*($AU36+NPV($AT$2,$AU37:$AU$79)))/AU36,3)</f>
        <v>216.21199999999999</v>
      </c>
    </row>
    <row r="36" spans="2:50" ht="15" x14ac:dyDescent="0.25">
      <c r="B36" s="28"/>
      <c r="C36" s="47"/>
      <c r="D36" s="43"/>
      <c r="E36" s="43"/>
      <c r="F36" s="28"/>
      <c r="G36" s="47"/>
      <c r="H36" s="48"/>
      <c r="I36" s="28">
        <f t="shared" si="15"/>
        <v>32</v>
      </c>
      <c r="J36" s="16">
        <f t="shared" si="25"/>
        <v>0</v>
      </c>
      <c r="K36" s="16">
        <f t="shared" si="26"/>
        <v>0</v>
      </c>
      <c r="L36" s="17">
        <f t="shared" si="27"/>
        <v>0</v>
      </c>
      <c r="M36" s="16">
        <f t="shared" si="0"/>
        <v>2000000</v>
      </c>
      <c r="N36" s="18">
        <f t="shared" si="1"/>
        <v>229.44900000000001</v>
      </c>
      <c r="O36" s="19">
        <f t="shared" si="2"/>
        <v>336.75700000000001</v>
      </c>
      <c r="P36" s="20">
        <f t="shared" si="3"/>
        <v>458898</v>
      </c>
      <c r="Q36" s="21">
        <f t="shared" si="4"/>
        <v>673514</v>
      </c>
      <c r="R36" s="19"/>
      <c r="S36" s="19">
        <v>6.2829043435706788</v>
      </c>
      <c r="T36" s="29">
        <v>1.5184854196862397E-2</v>
      </c>
      <c r="U36" s="30">
        <f t="shared" si="16"/>
        <v>0.65893757748709736</v>
      </c>
      <c r="V36" s="30">
        <f t="shared" si="17"/>
        <v>4.1400417677356248E-3</v>
      </c>
      <c r="W36" s="30">
        <f t="shared" si="18"/>
        <v>1.0005871038975291E-2</v>
      </c>
      <c r="X36" s="23">
        <f t="shared" si="5"/>
        <v>0.6447916646803864</v>
      </c>
      <c r="Y36" s="31"/>
      <c r="Z36" s="24">
        <f t="shared" si="19"/>
        <v>424322.85302281636</v>
      </c>
      <c r="AA36" s="24">
        <f t="shared" si="19"/>
        <v>13178.751549741946</v>
      </c>
      <c r="AB36" s="24">
        <f t="shared" si="6"/>
        <v>434276.21324554575</v>
      </c>
      <c r="AC36" s="24">
        <f t="shared" si="7"/>
        <v>12895.833293607728</v>
      </c>
      <c r="AD36" s="31"/>
      <c r="AE36" s="24">
        <f t="shared" si="8"/>
        <v>0</v>
      </c>
      <c r="AF36" s="24">
        <f t="shared" ref="AF36:AG67" si="29">-$X36*K36</f>
        <v>0</v>
      </c>
      <c r="AG36" s="24">
        <f t="shared" si="29"/>
        <v>0</v>
      </c>
      <c r="AH36" s="24">
        <f t="shared" si="20"/>
        <v>-8280.083535471249</v>
      </c>
      <c r="AI36" s="24">
        <f t="shared" si="21"/>
        <v>-4591.6742080436834</v>
      </c>
      <c r="AJ36" s="24">
        <f t="shared" si="10"/>
        <v>-12871.757743514932</v>
      </c>
      <c r="AK36" s="24">
        <f t="shared" si="11"/>
        <v>-9953.3602227293886</v>
      </c>
      <c r="AL36" s="24">
        <f t="shared" si="22"/>
        <v>15312.556160039543</v>
      </c>
      <c r="AM36" s="24">
        <f t="shared" si="12"/>
        <v>-7512.5618062047779</v>
      </c>
      <c r="AN36" s="24">
        <f t="shared" si="13"/>
        <v>282.91825613421861</v>
      </c>
      <c r="AO36" s="24">
        <f t="shared" si="14"/>
        <v>-7229.6435500705593</v>
      </c>
      <c r="AQ36" s="49"/>
      <c r="AT36" s="28">
        <f t="shared" si="23"/>
        <v>32</v>
      </c>
      <c r="AU36" s="26">
        <f t="shared" si="28"/>
        <v>0.91671310699274233</v>
      </c>
      <c r="AV36" s="26">
        <f t="shared" si="24"/>
        <v>5.759620761732873E-3</v>
      </c>
      <c r="AW36" s="5">
        <f>ROUND((1000*NPV($AT$1,$AV37:$AV$79)-$AW$1*($AU37+NPV($AT$1,$AU38:$AU$79)))/AU37,3)</f>
        <v>336.75700000000001</v>
      </c>
      <c r="AX36" s="5">
        <f>ROUND(MAX(0,1000*NPV($AT$2,$AV37:$AV$79)-$AW$2*($AU37+NPV($AT$2,$AU38:$AU$79)))/AU37,3)</f>
        <v>229.44900000000001</v>
      </c>
    </row>
    <row r="37" spans="2:50" ht="15" x14ac:dyDescent="0.25">
      <c r="B37" s="28"/>
      <c r="C37" s="47"/>
      <c r="D37" s="43"/>
      <c r="E37" s="43"/>
      <c r="F37" s="28"/>
      <c r="G37" s="47"/>
      <c r="H37" s="48"/>
      <c r="I37" s="28">
        <f t="shared" si="15"/>
        <v>33</v>
      </c>
      <c r="J37" s="16">
        <f t="shared" si="25"/>
        <v>0</v>
      </c>
      <c r="K37" s="16">
        <f t="shared" si="26"/>
        <v>0</v>
      </c>
      <c r="L37" s="17">
        <f t="shared" si="27"/>
        <v>0</v>
      </c>
      <c r="M37" s="16">
        <f t="shared" si="0"/>
        <v>2000000</v>
      </c>
      <c r="N37" s="18">
        <f t="shared" si="1"/>
        <v>243.01900000000001</v>
      </c>
      <c r="O37" s="19">
        <f t="shared" si="2"/>
        <v>351.75599999999997</v>
      </c>
      <c r="P37" s="20">
        <f t="shared" si="3"/>
        <v>486038</v>
      </c>
      <c r="Q37" s="21">
        <f t="shared" si="4"/>
        <v>703512</v>
      </c>
      <c r="R37" s="19"/>
      <c r="S37" s="19">
        <v>7.0045742272328235</v>
      </c>
      <c r="T37" s="29">
        <v>1.6521953105775655E-2</v>
      </c>
      <c r="U37" s="30">
        <f t="shared" si="16"/>
        <v>0.6447916646803864</v>
      </c>
      <c r="V37" s="30">
        <f t="shared" si="17"/>
        <v>4.5164910763547828E-3</v>
      </c>
      <c r="W37" s="30">
        <f t="shared" si="18"/>
        <v>1.0653217646844364E-2</v>
      </c>
      <c r="X37" s="23">
        <f t="shared" si="5"/>
        <v>0.62962195595718728</v>
      </c>
      <c r="Y37" s="31"/>
      <c r="Z37" s="24">
        <f t="shared" ref="Z37:AA68" si="30">AB36</f>
        <v>434276.21324554575</v>
      </c>
      <c r="AA37" s="24">
        <f t="shared" si="30"/>
        <v>12895.833293607728</v>
      </c>
      <c r="AB37" s="24">
        <f t="shared" si="6"/>
        <v>442946.60147935274</v>
      </c>
      <c r="AC37" s="24">
        <f t="shared" si="7"/>
        <v>12592.439119143746</v>
      </c>
      <c r="AD37" s="31"/>
      <c r="AE37" s="24">
        <f t="shared" si="8"/>
        <v>0</v>
      </c>
      <c r="AF37" s="24">
        <f t="shared" si="29"/>
        <v>0</v>
      </c>
      <c r="AG37" s="24">
        <f t="shared" si="29"/>
        <v>0</v>
      </c>
      <c r="AH37" s="24">
        <f t="shared" si="20"/>
        <v>-9032.9821527095664</v>
      </c>
      <c r="AI37" s="24">
        <f t="shared" si="21"/>
        <v>-5177.868598636941</v>
      </c>
      <c r="AJ37" s="24">
        <f t="shared" si="10"/>
        <v>-14210.850751346508</v>
      </c>
      <c r="AK37" s="24">
        <f t="shared" si="11"/>
        <v>-8670.3882338069961</v>
      </c>
      <c r="AL37" s="24">
        <f t="shared" si="22"/>
        <v>15651.021628870374</v>
      </c>
      <c r="AM37" s="24">
        <f t="shared" si="12"/>
        <v>-7230.2173562831304</v>
      </c>
      <c r="AN37" s="24">
        <f t="shared" si="13"/>
        <v>303.39417446398147</v>
      </c>
      <c r="AO37" s="24">
        <f t="shared" si="14"/>
        <v>-6926.8231818191489</v>
      </c>
      <c r="AQ37" s="49"/>
      <c r="AT37" s="28">
        <f t="shared" si="23"/>
        <v>33</v>
      </c>
      <c r="AU37" s="26">
        <f t="shared" si="28"/>
        <v>0.91095348623100947</v>
      </c>
      <c r="AV37" s="26">
        <f t="shared" si="24"/>
        <v>6.3808413118616198E-3</v>
      </c>
      <c r="AW37" s="5">
        <f>ROUND((1000*NPV($AT$1,$AV38:$AV$79)-$AW$1*($AU38+NPV($AT$1,$AU39:$AU$79)))/AU38,3)</f>
        <v>351.75599999999997</v>
      </c>
      <c r="AX37" s="5">
        <f>ROUND(MAX(0,1000*NPV($AT$2,$AV38:$AV$79)-$AW$2*($AU38+NPV($AT$2,$AU39:$AU$79)))/AU38,3)</f>
        <v>243.01900000000001</v>
      </c>
    </row>
    <row r="38" spans="2:50" ht="15" x14ac:dyDescent="0.25">
      <c r="B38" s="28"/>
      <c r="C38" s="47"/>
      <c r="D38" s="43"/>
      <c r="E38" s="43"/>
      <c r="F38" s="28"/>
      <c r="G38" s="47"/>
      <c r="H38" s="48"/>
      <c r="I38" s="28">
        <f t="shared" si="15"/>
        <v>34</v>
      </c>
      <c r="J38" s="16">
        <f t="shared" si="25"/>
        <v>0</v>
      </c>
      <c r="K38" s="16">
        <f t="shared" si="26"/>
        <v>0</v>
      </c>
      <c r="L38" s="17">
        <f t="shared" si="27"/>
        <v>0</v>
      </c>
      <c r="M38" s="16">
        <f t="shared" si="0"/>
        <v>2000000</v>
      </c>
      <c r="N38" s="18">
        <f t="shared" si="1"/>
        <v>257.48500000000001</v>
      </c>
      <c r="O38" s="19">
        <f t="shared" si="2"/>
        <v>367.45</v>
      </c>
      <c r="P38" s="20">
        <f t="shared" si="3"/>
        <v>514970</v>
      </c>
      <c r="Q38" s="21">
        <f t="shared" si="4"/>
        <v>734900</v>
      </c>
      <c r="R38" s="19"/>
      <c r="S38" s="19">
        <v>7.0300870339986741</v>
      </c>
      <c r="T38" s="29">
        <v>1.9306613805777528E-2</v>
      </c>
      <c r="U38" s="30">
        <f t="shared" si="16"/>
        <v>0.62962195595718728</v>
      </c>
      <c r="V38" s="30">
        <f t="shared" si="17"/>
        <v>4.4262971488955062E-3</v>
      </c>
      <c r="W38" s="30">
        <f t="shared" si="18"/>
        <v>1.2155867947303682E-2</v>
      </c>
      <c r="X38" s="23">
        <f t="shared" si="5"/>
        <v>0.61303979086098814</v>
      </c>
      <c r="Y38" s="31"/>
      <c r="Z38" s="24">
        <f t="shared" si="30"/>
        <v>442946.60147935274</v>
      </c>
      <c r="AA38" s="24">
        <f t="shared" si="30"/>
        <v>12592.439119143746</v>
      </c>
      <c r="AB38" s="24">
        <f t="shared" si="6"/>
        <v>450522.94230374019</v>
      </c>
      <c r="AC38" s="24">
        <f t="shared" si="7"/>
        <v>12260.795817219763</v>
      </c>
      <c r="AD38" s="31"/>
      <c r="AE38" s="24">
        <f t="shared" si="8"/>
        <v>0</v>
      </c>
      <c r="AF38" s="24">
        <f t="shared" si="29"/>
        <v>0</v>
      </c>
      <c r="AG38" s="24">
        <f t="shared" si="29"/>
        <v>0</v>
      </c>
      <c r="AH38" s="24">
        <f t="shared" si="20"/>
        <v>-8852.5942977910127</v>
      </c>
      <c r="AI38" s="24">
        <f t="shared" si="21"/>
        <v>-6259.907316822977</v>
      </c>
      <c r="AJ38" s="24">
        <f t="shared" si="10"/>
        <v>-15112.50161461399</v>
      </c>
      <c r="AK38" s="24">
        <f t="shared" si="11"/>
        <v>-7576.3408243874437</v>
      </c>
      <c r="AL38" s="24">
        <f t="shared" si="22"/>
        <v>15943.866420947379</v>
      </c>
      <c r="AM38" s="24">
        <f t="shared" si="12"/>
        <v>-6744.9760180540543</v>
      </c>
      <c r="AN38" s="24">
        <f t="shared" si="13"/>
        <v>331.64330192398302</v>
      </c>
      <c r="AO38" s="24">
        <f t="shared" si="14"/>
        <v>-6413.3327161300713</v>
      </c>
      <c r="AQ38" s="49"/>
      <c r="AT38" s="28">
        <f t="shared" si="23"/>
        <v>34</v>
      </c>
      <c r="AU38" s="26">
        <f t="shared" si="28"/>
        <v>0.90457264491914779</v>
      </c>
      <c r="AV38" s="26">
        <f t="shared" si="24"/>
        <v>6.359224422355988E-3</v>
      </c>
      <c r="AW38" s="5">
        <f>ROUND((1000*NPV($AT$1,$AV39:$AV$79)-$AW$1*($AU39+NPV($AT$1,$AU40:$AU$79)))/AU39,3)</f>
        <v>367.45</v>
      </c>
      <c r="AX38" s="5">
        <f>ROUND(MAX(0,1000*NPV($AT$2,$AV39:$AV$79)-$AW$2*($AU39+NPV($AT$2,$AU40:$AU$79)))/AU39,3)</f>
        <v>257.48500000000001</v>
      </c>
    </row>
    <row r="39" spans="2:50" ht="15" x14ac:dyDescent="0.25">
      <c r="B39" s="28"/>
      <c r="C39" s="47"/>
      <c r="D39" s="43"/>
      <c r="E39" s="43"/>
      <c r="F39" s="28"/>
      <c r="G39" s="47"/>
      <c r="H39" s="48"/>
      <c r="I39" s="28">
        <f t="shared" si="15"/>
        <v>35</v>
      </c>
      <c r="J39" s="16">
        <f t="shared" si="25"/>
        <v>0</v>
      </c>
      <c r="K39" s="16">
        <f t="shared" si="26"/>
        <v>0</v>
      </c>
      <c r="L39" s="17">
        <f t="shared" si="27"/>
        <v>0</v>
      </c>
      <c r="M39" s="16">
        <f t="shared" si="0"/>
        <v>2000000</v>
      </c>
      <c r="N39" s="18">
        <f t="shared" si="1"/>
        <v>272.803</v>
      </c>
      <c r="O39" s="19">
        <f t="shared" si="2"/>
        <v>383.78</v>
      </c>
      <c r="P39" s="20">
        <f t="shared" si="3"/>
        <v>545606</v>
      </c>
      <c r="Q39" s="21">
        <f t="shared" si="4"/>
        <v>767560</v>
      </c>
      <c r="R39" s="19"/>
      <c r="S39" s="19">
        <v>7.2016859961470328</v>
      </c>
      <c r="T39" s="29">
        <v>2.2551126942209666E-2</v>
      </c>
      <c r="U39" s="30">
        <f t="shared" si="16"/>
        <v>0.61303979086098814</v>
      </c>
      <c r="V39" s="30">
        <f t="shared" si="17"/>
        <v>4.4149200769244843E-3</v>
      </c>
      <c r="W39" s="30">
        <f t="shared" si="18"/>
        <v>1.3824738144331808E-2</v>
      </c>
      <c r="X39" s="23">
        <f t="shared" si="5"/>
        <v>0.59480013263973186</v>
      </c>
      <c r="Y39" s="31"/>
      <c r="Z39" s="24">
        <f t="shared" si="30"/>
        <v>450522.94230374019</v>
      </c>
      <c r="AA39" s="24">
        <f t="shared" si="30"/>
        <v>12260.795817219763</v>
      </c>
      <c r="AB39" s="24">
        <f t="shared" si="6"/>
        <v>456544.7898089526</v>
      </c>
      <c r="AC39" s="24">
        <f t="shared" si="7"/>
        <v>11896.002652794637</v>
      </c>
      <c r="AD39" s="31"/>
      <c r="AE39" s="24">
        <f t="shared" si="8"/>
        <v>0</v>
      </c>
      <c r="AF39" s="24">
        <f t="shared" si="29"/>
        <v>0</v>
      </c>
      <c r="AG39" s="24">
        <f t="shared" si="29"/>
        <v>0</v>
      </c>
      <c r="AH39" s="24">
        <f t="shared" si="20"/>
        <v>-8829.8401538489688</v>
      </c>
      <c r="AI39" s="24">
        <f t="shared" si="21"/>
        <v>-7542.8600799763008</v>
      </c>
      <c r="AJ39" s="24">
        <f t="shared" si="10"/>
        <v>-16372.70023382527</v>
      </c>
      <c r="AK39" s="24">
        <f t="shared" si="11"/>
        <v>-6021.8475052124122</v>
      </c>
      <c r="AL39" s="24">
        <f t="shared" si="22"/>
        <v>16197.430834233601</v>
      </c>
      <c r="AM39" s="24">
        <f t="shared" si="12"/>
        <v>-6197.1169048040829</v>
      </c>
      <c r="AN39" s="24">
        <f t="shared" si="13"/>
        <v>364.79316442512572</v>
      </c>
      <c r="AO39" s="24">
        <f t="shared" si="14"/>
        <v>-5832.3237403789572</v>
      </c>
      <c r="AQ39" s="49"/>
      <c r="AT39" s="28">
        <f t="shared" si="23"/>
        <v>35</v>
      </c>
      <c r="AU39" s="26">
        <f t="shared" si="28"/>
        <v>0.89821342049679176</v>
      </c>
      <c r="AV39" s="26">
        <f t="shared" si="24"/>
        <v>6.4686510119430721E-3</v>
      </c>
      <c r="AW39" s="5">
        <f>ROUND((1000*NPV($AT$1,$AV40:$AV$79)-$AW$1*($AU40+NPV($AT$1,$AU41:$AU$79)))/AU40,3)</f>
        <v>383.78</v>
      </c>
      <c r="AX39" s="5">
        <f>ROUND(MAX(0,1000*NPV($AT$2,$AV40:$AV$79)-$AW$2*($AU40+NPV($AT$2,$AU41:$AU$79)))/AU40,3)</f>
        <v>272.803</v>
      </c>
    </row>
    <row r="40" spans="2:50" ht="15" x14ac:dyDescent="0.25">
      <c r="B40" s="28"/>
      <c r="C40" s="47"/>
      <c r="D40" s="43"/>
      <c r="E40" s="43"/>
      <c r="F40" s="28"/>
      <c r="G40" s="47"/>
      <c r="H40" s="48"/>
      <c r="I40" s="28">
        <f t="shared" si="15"/>
        <v>36</v>
      </c>
      <c r="J40" s="16">
        <f t="shared" si="25"/>
        <v>0</v>
      </c>
      <c r="K40" s="16">
        <f t="shared" si="26"/>
        <v>0</v>
      </c>
      <c r="L40" s="17">
        <f t="shared" si="27"/>
        <v>0</v>
      </c>
      <c r="M40" s="16">
        <f t="shared" si="0"/>
        <v>2000000</v>
      </c>
      <c r="N40" s="18">
        <f t="shared" si="1"/>
        <v>288.48500000000001</v>
      </c>
      <c r="O40" s="19">
        <f t="shared" si="2"/>
        <v>400.32</v>
      </c>
      <c r="P40" s="20">
        <f t="shared" si="3"/>
        <v>576970</v>
      </c>
      <c r="Q40" s="21">
        <f t="shared" si="4"/>
        <v>800640</v>
      </c>
      <c r="R40" s="19"/>
      <c r="S40" s="19">
        <v>8.1400778210116727</v>
      </c>
      <c r="T40" s="29">
        <v>2.5733120491900199E-2</v>
      </c>
      <c r="U40" s="30">
        <f t="shared" si="16"/>
        <v>0.59480013263973186</v>
      </c>
      <c r="V40" s="30">
        <f t="shared" si="17"/>
        <v>4.8417193676354824E-3</v>
      </c>
      <c r="W40" s="30">
        <f t="shared" si="18"/>
        <v>1.5306063481816441E-2</v>
      </c>
      <c r="X40" s="23">
        <f t="shared" si="5"/>
        <v>0.5746523497902799</v>
      </c>
      <c r="Y40" s="31"/>
      <c r="Z40" s="24">
        <f t="shared" si="30"/>
        <v>456544.7898089526</v>
      </c>
      <c r="AA40" s="24">
        <f t="shared" si="30"/>
        <v>11896.002652794637</v>
      </c>
      <c r="AB40" s="24">
        <f t="shared" si="6"/>
        <v>460089.6573360897</v>
      </c>
      <c r="AC40" s="24">
        <f t="shared" si="7"/>
        <v>11493.046995805598</v>
      </c>
      <c r="AD40" s="31"/>
      <c r="AE40" s="24">
        <f t="shared" si="8"/>
        <v>0</v>
      </c>
      <c r="AF40" s="24">
        <f t="shared" si="29"/>
        <v>0</v>
      </c>
      <c r="AG40" s="24">
        <f t="shared" si="29"/>
        <v>0</v>
      </c>
      <c r="AH40" s="24">
        <f t="shared" si="20"/>
        <v>-9683.4387352709655</v>
      </c>
      <c r="AI40" s="24">
        <f t="shared" si="21"/>
        <v>-8831.139447103631</v>
      </c>
      <c r="AJ40" s="24">
        <f t="shared" si="10"/>
        <v>-18514.578182374597</v>
      </c>
      <c r="AK40" s="24">
        <f t="shared" si="11"/>
        <v>-3544.867527137103</v>
      </c>
      <c r="AL40" s="24">
        <f t="shared" si="22"/>
        <v>16395.427736161157</v>
      </c>
      <c r="AM40" s="24">
        <f t="shared" si="12"/>
        <v>-5664.0179733505429</v>
      </c>
      <c r="AN40" s="24">
        <f t="shared" si="13"/>
        <v>402.9556569890392</v>
      </c>
      <c r="AO40" s="24">
        <f t="shared" si="14"/>
        <v>-5261.0623163615037</v>
      </c>
      <c r="AQ40" s="49"/>
      <c r="AT40" s="28">
        <f t="shared" si="23"/>
        <v>36</v>
      </c>
      <c r="AU40" s="26">
        <f t="shared" si="28"/>
        <v>0.89174476948484871</v>
      </c>
      <c r="AV40" s="26">
        <f t="shared" si="24"/>
        <v>7.2588718200867833E-3</v>
      </c>
      <c r="AW40" s="5">
        <f>ROUND((1000*NPV($AT$1,$AV41:$AV$79)-$AW$1*($AU41+NPV($AT$1,$AU42:$AU$79)))/AU41,3)</f>
        <v>400.32</v>
      </c>
      <c r="AX40" s="5">
        <f>ROUND(MAX(0,1000*NPV($AT$2,$AV41:$AV$79)-$AW$2*($AU41+NPV($AT$2,$AU42:$AU$79)))/AU41,3)</f>
        <v>288.48500000000001</v>
      </c>
    </row>
    <row r="41" spans="2:50" ht="15" x14ac:dyDescent="0.25">
      <c r="B41" s="28"/>
      <c r="C41" s="47"/>
      <c r="D41" s="43"/>
      <c r="E41" s="43"/>
      <c r="F41" s="28"/>
      <c r="G41" s="47"/>
      <c r="H41" s="48"/>
      <c r="I41" s="28">
        <f t="shared" si="15"/>
        <v>37</v>
      </c>
      <c r="J41" s="16">
        <f t="shared" si="25"/>
        <v>0</v>
      </c>
      <c r="K41" s="16">
        <f t="shared" si="26"/>
        <v>0</v>
      </c>
      <c r="L41" s="17">
        <f t="shared" si="27"/>
        <v>0</v>
      </c>
      <c r="M41" s="16">
        <f t="shared" si="0"/>
        <v>2000000</v>
      </c>
      <c r="N41" s="18">
        <f t="shared" si="1"/>
        <v>304.858</v>
      </c>
      <c r="O41" s="19">
        <f t="shared" si="2"/>
        <v>417.339</v>
      </c>
      <c r="P41" s="20">
        <f t="shared" si="3"/>
        <v>609716</v>
      </c>
      <c r="Q41" s="21">
        <f t="shared" si="4"/>
        <v>834678</v>
      </c>
      <c r="R41" s="19"/>
      <c r="S41" s="19">
        <v>8.6913711158660121</v>
      </c>
      <c r="T41" s="29">
        <v>2.9678601584535509E-2</v>
      </c>
      <c r="U41" s="30">
        <f t="shared" si="16"/>
        <v>0.5746523497902799</v>
      </c>
      <c r="V41" s="30">
        <f t="shared" si="17"/>
        <v>4.9945168346317709E-3</v>
      </c>
      <c r="W41" s="30">
        <f t="shared" si="18"/>
        <v>1.7054878139042856E-2</v>
      </c>
      <c r="X41" s="23">
        <f t="shared" si="5"/>
        <v>0.55260295481660526</v>
      </c>
      <c r="Y41" s="31"/>
      <c r="Z41" s="24">
        <f t="shared" si="30"/>
        <v>460089.6573360897</v>
      </c>
      <c r="AA41" s="24">
        <f t="shared" si="30"/>
        <v>11493.046995805598</v>
      </c>
      <c r="AB41" s="24">
        <f t="shared" si="6"/>
        <v>461245.52912041446</v>
      </c>
      <c r="AC41" s="24">
        <f t="shared" si="7"/>
        <v>11052.059096332105</v>
      </c>
      <c r="AD41" s="31"/>
      <c r="AE41" s="24">
        <f t="shared" si="8"/>
        <v>0</v>
      </c>
      <c r="AF41" s="24">
        <f t="shared" si="29"/>
        <v>0</v>
      </c>
      <c r="AG41" s="24">
        <f t="shared" si="29"/>
        <v>0</v>
      </c>
      <c r="AH41" s="24">
        <f t="shared" si="20"/>
        <v>-9989.033669263541</v>
      </c>
      <c r="AI41" s="24">
        <f t="shared" si="21"/>
        <v>-10398.632079424655</v>
      </c>
      <c r="AJ41" s="24">
        <f t="shared" si="10"/>
        <v>-20387.665748688196</v>
      </c>
      <c r="AK41" s="24">
        <f t="shared" si="11"/>
        <v>-1155.8717843247578</v>
      </c>
      <c r="AL41" s="24">
        <f t="shared" si="22"/>
        <v>16505.394651616338</v>
      </c>
      <c r="AM41" s="24">
        <f t="shared" si="12"/>
        <v>-5038.1428813966158</v>
      </c>
      <c r="AN41" s="24">
        <f t="shared" si="13"/>
        <v>440.9878994734936</v>
      </c>
      <c r="AO41" s="24">
        <f t="shared" si="14"/>
        <v>-4597.1549819231223</v>
      </c>
      <c r="AQ41" s="49"/>
      <c r="AT41" s="28">
        <f t="shared" si="23"/>
        <v>37</v>
      </c>
      <c r="AU41" s="26">
        <f t="shared" si="28"/>
        <v>0.88448589766476193</v>
      </c>
      <c r="AV41" s="26">
        <f t="shared" si="24"/>
        <v>7.6873951833543331E-3</v>
      </c>
      <c r="AW41" s="5">
        <f>ROUND((1000*NPV($AT$1,$AV42:$AV$79)-$AW$1*($AU42+NPV($AT$1,$AU43:$AU$79)))/AU42,3)</f>
        <v>417.339</v>
      </c>
      <c r="AX41" s="5">
        <f>ROUND(MAX(0,1000*NPV($AT$2,$AV42:$AV$79)-$AW$2*($AU42+NPV($AT$2,$AU43:$AU$79)))/AU42,3)</f>
        <v>304.858</v>
      </c>
    </row>
    <row r="42" spans="2:50" ht="15" x14ac:dyDescent="0.25">
      <c r="B42" s="28"/>
      <c r="C42" s="47"/>
      <c r="D42" s="43"/>
      <c r="E42" s="43"/>
      <c r="F42" s="28"/>
      <c r="G42" s="47"/>
      <c r="H42" s="48"/>
      <c r="I42" s="28">
        <f t="shared" si="15"/>
        <v>38</v>
      </c>
      <c r="J42" s="16">
        <f t="shared" si="25"/>
        <v>0</v>
      </c>
      <c r="K42" s="16">
        <f t="shared" si="26"/>
        <v>0</v>
      </c>
      <c r="L42" s="17">
        <f t="shared" si="27"/>
        <v>0</v>
      </c>
      <c r="M42" s="16">
        <f t="shared" si="0"/>
        <v>2000000</v>
      </c>
      <c r="N42" s="18">
        <f t="shared" si="1"/>
        <v>322.38799999999998</v>
      </c>
      <c r="O42" s="19">
        <f t="shared" si="2"/>
        <v>435.21300000000002</v>
      </c>
      <c r="P42" s="20">
        <f t="shared" si="3"/>
        <v>644776</v>
      </c>
      <c r="Q42" s="21">
        <f t="shared" si="4"/>
        <v>870426</v>
      </c>
      <c r="R42" s="19"/>
      <c r="S42" s="19">
        <v>8.65780715432774</v>
      </c>
      <c r="T42" s="29">
        <v>3.8325835759019142E-2</v>
      </c>
      <c r="U42" s="30">
        <f t="shared" si="16"/>
        <v>0.55260295481660526</v>
      </c>
      <c r="V42" s="30">
        <f t="shared" si="17"/>
        <v>4.7843298157138545E-3</v>
      </c>
      <c r="W42" s="30">
        <f t="shared" si="18"/>
        <v>2.1178970086249888E-2</v>
      </c>
      <c r="X42" s="23">
        <f t="shared" si="5"/>
        <v>0.52663965491464149</v>
      </c>
      <c r="Y42" s="31"/>
      <c r="Z42" s="24">
        <f t="shared" si="30"/>
        <v>461245.52912041446</v>
      </c>
      <c r="AA42" s="24">
        <f t="shared" si="30"/>
        <v>11052.059096332105</v>
      </c>
      <c r="AB42" s="24">
        <f t="shared" si="6"/>
        <v>458400.84826873173</v>
      </c>
      <c r="AC42" s="24">
        <f t="shared" si="7"/>
        <v>10532.79309829283</v>
      </c>
      <c r="AD42" s="31"/>
      <c r="AE42" s="24">
        <f t="shared" si="8"/>
        <v>0</v>
      </c>
      <c r="AF42" s="24">
        <f t="shared" si="29"/>
        <v>0</v>
      </c>
      <c r="AG42" s="24">
        <f t="shared" si="29"/>
        <v>0</v>
      </c>
      <c r="AH42" s="24">
        <f t="shared" si="20"/>
        <v>-9568.6596314277085</v>
      </c>
      <c r="AI42" s="24">
        <f t="shared" si="21"/>
        <v>-13655.691616331858</v>
      </c>
      <c r="AJ42" s="24">
        <f t="shared" si="10"/>
        <v>-23224.351247759565</v>
      </c>
      <c r="AK42" s="24">
        <f t="shared" si="11"/>
        <v>2844.6808516827296</v>
      </c>
      <c r="AL42" s="24">
        <f t="shared" si="22"/>
        <v>16530.415587586132</v>
      </c>
      <c r="AM42" s="24">
        <f t="shared" si="12"/>
        <v>-3849.254808490703</v>
      </c>
      <c r="AN42" s="24">
        <f t="shared" si="13"/>
        <v>519.26599803927456</v>
      </c>
      <c r="AO42" s="24">
        <f t="shared" si="14"/>
        <v>-3329.9888104514284</v>
      </c>
      <c r="AQ42" s="49"/>
      <c r="AT42" s="28">
        <f t="shared" si="23"/>
        <v>38</v>
      </c>
      <c r="AU42" s="26">
        <f t="shared" si="28"/>
        <v>0.87679850248140756</v>
      </c>
      <c r="AV42" s="26">
        <f t="shared" si="24"/>
        <v>7.5911523476873792E-3</v>
      </c>
      <c r="AW42" s="5">
        <f>ROUND((1000*NPV($AT$1,$AV43:$AV$79)-$AW$1*($AU43+NPV($AT$1,$AU44:$AU$79)))/AU43,3)</f>
        <v>435.21300000000002</v>
      </c>
      <c r="AX42" s="5">
        <f>ROUND(MAX(0,1000*NPV($AT$2,$AV43:$AV$79)-$AW$2*($AU43+NPV($AT$2,$AU44:$AU$79)))/AU43,3)</f>
        <v>322.38799999999998</v>
      </c>
    </row>
    <row r="43" spans="2:50" ht="15" x14ac:dyDescent="0.25">
      <c r="B43" s="28"/>
      <c r="C43" s="47"/>
      <c r="D43" s="43"/>
      <c r="E43" s="43"/>
      <c r="F43" s="28"/>
      <c r="G43" s="47"/>
      <c r="H43" s="48"/>
      <c r="I43" s="28">
        <f t="shared" si="15"/>
        <v>39</v>
      </c>
      <c r="J43" s="16">
        <f t="shared" si="25"/>
        <v>0</v>
      </c>
      <c r="K43" s="16">
        <f t="shared" si="26"/>
        <v>0</v>
      </c>
      <c r="L43" s="17">
        <f t="shared" si="27"/>
        <v>0</v>
      </c>
      <c r="M43" s="16">
        <f t="shared" si="0"/>
        <v>2000000</v>
      </c>
      <c r="N43" s="18">
        <f t="shared" si="1"/>
        <v>340.31900000000002</v>
      </c>
      <c r="O43" s="19">
        <f t="shared" si="2"/>
        <v>453.29</v>
      </c>
      <c r="P43" s="20">
        <f t="shared" si="3"/>
        <v>680638</v>
      </c>
      <c r="Q43" s="21">
        <f t="shared" si="4"/>
        <v>906580</v>
      </c>
      <c r="R43" s="19"/>
      <c r="S43" s="19">
        <v>9.880213342659788</v>
      </c>
      <c r="T43" s="29">
        <v>4.033103448275862E-2</v>
      </c>
      <c r="U43" s="30">
        <f t="shared" si="16"/>
        <v>0.52663965491464149</v>
      </c>
      <c r="V43" s="30">
        <f t="shared" si="17"/>
        <v>5.203312145261387E-3</v>
      </c>
      <c r="W43" s="30">
        <f t="shared" si="18"/>
        <v>2.1239922082350506E-2</v>
      </c>
      <c r="X43" s="23">
        <f t="shared" si="5"/>
        <v>0.50019642068702963</v>
      </c>
      <c r="Y43" s="31"/>
      <c r="Z43" s="24">
        <f t="shared" si="30"/>
        <v>458400.84826873173</v>
      </c>
      <c r="AA43" s="24">
        <f t="shared" si="30"/>
        <v>10532.79309829283</v>
      </c>
      <c r="AB43" s="24">
        <f t="shared" si="6"/>
        <v>453468.0710664473</v>
      </c>
      <c r="AC43" s="24">
        <f t="shared" si="7"/>
        <v>10003.928413740592</v>
      </c>
      <c r="AD43" s="31"/>
      <c r="AE43" s="24">
        <f t="shared" si="8"/>
        <v>0</v>
      </c>
      <c r="AF43" s="24">
        <f t="shared" si="29"/>
        <v>0</v>
      </c>
      <c r="AG43" s="24">
        <f t="shared" si="29"/>
        <v>0</v>
      </c>
      <c r="AH43" s="24">
        <f t="shared" si="20"/>
        <v>-10406.624290522774</v>
      </c>
      <c r="AI43" s="24">
        <f t="shared" si="21"/>
        <v>-14456.698086286884</v>
      </c>
      <c r="AJ43" s="24">
        <f t="shared" si="10"/>
        <v>-24863.322376809658</v>
      </c>
      <c r="AK43" s="24">
        <f t="shared" si="11"/>
        <v>4932.7772022844292</v>
      </c>
      <c r="AL43" s="24">
        <f t="shared" si="22"/>
        <v>16412.677447845861</v>
      </c>
      <c r="AM43" s="24">
        <f t="shared" si="12"/>
        <v>-3517.8677266793675</v>
      </c>
      <c r="AN43" s="24">
        <f t="shared" si="13"/>
        <v>528.86468455223803</v>
      </c>
      <c r="AO43" s="24">
        <f t="shared" si="14"/>
        <v>-2989.0030421271294</v>
      </c>
      <c r="AQ43" s="49"/>
      <c r="AT43" s="28">
        <f t="shared" si="23"/>
        <v>39</v>
      </c>
      <c r="AU43" s="26">
        <f t="shared" si="28"/>
        <v>0.86920735013372019</v>
      </c>
      <c r="AV43" s="26">
        <f t="shared" si="24"/>
        <v>8.5879540583291402E-3</v>
      </c>
      <c r="AW43" s="5">
        <f>ROUND((1000*NPV($AT$1,$AV44:$AV$79)-$AW$1*($AU44+NPV($AT$1,$AU45:$AU$79)))/AU44,3)</f>
        <v>453.29</v>
      </c>
      <c r="AX43" s="5">
        <f>ROUND(MAX(0,1000*NPV($AT$2,$AV44:$AV$79)-$AW$2*($AU44+NPV($AT$2,$AU45:$AU$79)))/AU44,3)</f>
        <v>340.31900000000002</v>
      </c>
    </row>
    <row r="44" spans="2:50" ht="15" x14ac:dyDescent="0.25">
      <c r="B44" s="28"/>
      <c r="C44" s="47"/>
      <c r="D44" s="43"/>
      <c r="E44" s="43"/>
      <c r="F44" s="28"/>
      <c r="G44" s="47"/>
      <c r="H44" s="48"/>
      <c r="I44" s="28">
        <f t="shared" si="15"/>
        <v>40</v>
      </c>
      <c r="J44" s="16">
        <f t="shared" si="25"/>
        <v>0</v>
      </c>
      <c r="K44" s="16">
        <f t="shared" si="26"/>
        <v>0</v>
      </c>
      <c r="L44" s="17">
        <f t="shared" si="27"/>
        <v>0</v>
      </c>
      <c r="M44" s="16">
        <f t="shared" si="0"/>
        <v>2000000</v>
      </c>
      <c r="N44" s="18">
        <f t="shared" si="1"/>
        <v>358.99</v>
      </c>
      <c r="O44" s="19">
        <f t="shared" si="2"/>
        <v>471.84399999999999</v>
      </c>
      <c r="P44" s="20">
        <f t="shared" si="3"/>
        <v>717980</v>
      </c>
      <c r="Q44" s="21">
        <f t="shared" si="4"/>
        <v>943688</v>
      </c>
      <c r="R44" s="19"/>
      <c r="S44" s="19">
        <v>10.691847007385089</v>
      </c>
      <c r="T44" s="29">
        <v>5.3841878560511328E-2</v>
      </c>
      <c r="U44" s="30">
        <f t="shared" si="16"/>
        <v>0.50019642068702963</v>
      </c>
      <c r="V44" s="30">
        <f t="shared" si="17"/>
        <v>5.3480236036273516E-3</v>
      </c>
      <c r="W44" s="30">
        <f t="shared" si="18"/>
        <v>2.6931514939033487E-2</v>
      </c>
      <c r="X44" s="23">
        <f t="shared" si="5"/>
        <v>0.46791688214436877</v>
      </c>
      <c r="Y44" s="31"/>
      <c r="Z44" s="24">
        <f t="shared" si="30"/>
        <v>453468.0710664473</v>
      </c>
      <c r="AA44" s="24">
        <f t="shared" si="30"/>
        <v>10003.928413740592</v>
      </c>
      <c r="AB44" s="24">
        <f t="shared" si="6"/>
        <v>441567.54667705507</v>
      </c>
      <c r="AC44" s="24">
        <f t="shared" si="7"/>
        <v>9358.3376428873762</v>
      </c>
      <c r="AD44" s="31"/>
      <c r="AE44" s="24">
        <f t="shared" si="8"/>
        <v>0</v>
      </c>
      <c r="AF44" s="24">
        <f t="shared" si="29"/>
        <v>0</v>
      </c>
      <c r="AG44" s="24">
        <f t="shared" si="29"/>
        <v>0</v>
      </c>
      <c r="AH44" s="24">
        <f t="shared" si="20"/>
        <v>-10696.047207254704</v>
      </c>
      <c r="AI44" s="24">
        <f t="shared" si="21"/>
        <v>-19336.289095927263</v>
      </c>
      <c r="AJ44" s="24">
        <f t="shared" si="10"/>
        <v>-30032.336303181968</v>
      </c>
      <c r="AK44" s="24">
        <f t="shared" si="11"/>
        <v>11900.524389392231</v>
      </c>
      <c r="AL44" s="24">
        <f t="shared" si="22"/>
        <v>16221.519981806578</v>
      </c>
      <c r="AM44" s="24">
        <f t="shared" si="12"/>
        <v>-1910.2919319831599</v>
      </c>
      <c r="AN44" s="24">
        <f t="shared" si="13"/>
        <v>645.59077085321587</v>
      </c>
      <c r="AO44" s="24">
        <f t="shared" si="14"/>
        <v>-1264.701161129944</v>
      </c>
      <c r="AQ44" s="49"/>
      <c r="AT44" s="28">
        <f t="shared" si="23"/>
        <v>40</v>
      </c>
      <c r="AU44" s="26">
        <f t="shared" si="28"/>
        <v>0.86061939607539106</v>
      </c>
      <c r="AV44" s="26">
        <f t="shared" si="24"/>
        <v>9.2016109144262333E-3</v>
      </c>
      <c r="AW44" s="5">
        <f>ROUND((1000*NPV($AT$1,$AV45:$AV$79)-$AW$1*($AU45+NPV($AT$1,$AU46:$AU$79)))/AU45,3)</f>
        <v>471.84399999999999</v>
      </c>
      <c r="AX44" s="5">
        <f>ROUND(MAX(0,1000*NPV($AT$2,$AV45:$AV$79)-$AW$2*($AU45+NPV($AT$2,$AU46:$AU$79)))/AU45,3)</f>
        <v>358.99</v>
      </c>
    </row>
    <row r="45" spans="2:50" ht="15" x14ac:dyDescent="0.25">
      <c r="B45" s="28"/>
      <c r="C45" s="47"/>
      <c r="D45" s="43"/>
      <c r="E45" s="43"/>
      <c r="F45" s="28"/>
      <c r="G45" s="47"/>
      <c r="H45" s="48"/>
      <c r="I45" s="28">
        <f t="shared" si="15"/>
        <v>41</v>
      </c>
      <c r="J45" s="16">
        <f t="shared" si="25"/>
        <v>0</v>
      </c>
      <c r="K45" s="16">
        <f t="shared" si="26"/>
        <v>0</v>
      </c>
      <c r="L45" s="17">
        <f t="shared" si="27"/>
        <v>0</v>
      </c>
      <c r="M45" s="16">
        <f t="shared" si="0"/>
        <v>2000000</v>
      </c>
      <c r="N45" s="18">
        <f t="shared" si="1"/>
        <v>378.95100000000002</v>
      </c>
      <c r="O45" s="19">
        <f t="shared" si="2"/>
        <v>491.31400000000002</v>
      </c>
      <c r="P45" s="20">
        <f t="shared" si="3"/>
        <v>757902</v>
      </c>
      <c r="Q45" s="21">
        <f t="shared" si="4"/>
        <v>982628</v>
      </c>
      <c r="R45" s="19"/>
      <c r="S45" s="19">
        <v>10.760879916198457</v>
      </c>
      <c r="T45" s="29">
        <v>5.3841878560511328E-2</v>
      </c>
      <c r="U45" s="30">
        <f t="shared" si="16"/>
        <v>0.46791688214436877</v>
      </c>
      <c r="V45" s="30">
        <f t="shared" si="17"/>
        <v>5.0351973795175389E-3</v>
      </c>
      <c r="W45" s="30">
        <f t="shared" si="18"/>
        <v>2.5193523944830196E-2</v>
      </c>
      <c r="X45" s="23">
        <f t="shared" si="5"/>
        <v>0.43768816082002104</v>
      </c>
      <c r="Y45" s="31"/>
      <c r="Z45" s="24">
        <f t="shared" si="30"/>
        <v>441567.54667705507</v>
      </c>
      <c r="AA45" s="24">
        <f t="shared" si="30"/>
        <v>9358.3376428873762</v>
      </c>
      <c r="AB45" s="24">
        <f t="shared" si="6"/>
        <v>430084.64209025563</v>
      </c>
      <c r="AC45" s="24">
        <f t="shared" si="7"/>
        <v>8753.7632164004208</v>
      </c>
      <c r="AD45" s="31"/>
      <c r="AE45" s="24">
        <f t="shared" si="8"/>
        <v>0</v>
      </c>
      <c r="AF45" s="24">
        <f t="shared" si="29"/>
        <v>0</v>
      </c>
      <c r="AG45" s="24">
        <f t="shared" si="29"/>
        <v>0</v>
      </c>
      <c r="AH45" s="24">
        <f t="shared" si="20"/>
        <v>-10070.394759035078</v>
      </c>
      <c r="AI45" s="24">
        <f t="shared" si="21"/>
        <v>-19094.222184834696</v>
      </c>
      <c r="AJ45" s="24">
        <f t="shared" si="10"/>
        <v>-29164.616943869776</v>
      </c>
      <c r="AK45" s="24">
        <f t="shared" si="11"/>
        <v>11482.904586799443</v>
      </c>
      <c r="AL45" s="24">
        <f t="shared" si="22"/>
        <v>15782.405951197987</v>
      </c>
      <c r="AM45" s="24">
        <f t="shared" si="12"/>
        <v>-1899.3064058723467</v>
      </c>
      <c r="AN45" s="24">
        <f t="shared" si="13"/>
        <v>604.57442648695542</v>
      </c>
      <c r="AO45" s="24">
        <f t="shared" si="14"/>
        <v>-1294.7319793853912</v>
      </c>
      <c r="AQ45" s="49"/>
      <c r="AT45" s="28">
        <f t="shared" si="23"/>
        <v>41</v>
      </c>
      <c r="AU45" s="26">
        <f t="shared" si="28"/>
        <v>0.85141778516096478</v>
      </c>
      <c r="AV45" s="26">
        <f t="shared" si="24"/>
        <v>9.1620045446327986E-3</v>
      </c>
      <c r="AW45" s="5">
        <f>ROUND((1000*NPV($AT$1,$AV46:$AV$79)-$AW$1*($AU46+NPV($AT$1,$AU47:$AU$79)))/AU46,3)</f>
        <v>491.31400000000002</v>
      </c>
      <c r="AX45" s="5">
        <f>ROUND(MAX(0,1000*NPV($AT$2,$AV46:$AV$79)-$AW$2*($AU46+NPV($AT$2,$AU47:$AU$79)))/AU46,3)</f>
        <v>378.95100000000002</v>
      </c>
    </row>
    <row r="46" spans="2:50" ht="15" x14ac:dyDescent="0.25">
      <c r="B46" s="28"/>
      <c r="C46" s="47"/>
      <c r="D46" s="43"/>
      <c r="E46" s="43"/>
      <c r="F46" s="28"/>
      <c r="G46" s="47"/>
      <c r="H46" s="48"/>
      <c r="I46" s="28">
        <f t="shared" si="15"/>
        <v>42</v>
      </c>
      <c r="J46" s="16">
        <f t="shared" si="25"/>
        <v>0</v>
      </c>
      <c r="K46" s="16">
        <f t="shared" si="26"/>
        <v>0</v>
      </c>
      <c r="L46" s="17">
        <f t="shared" si="27"/>
        <v>0</v>
      </c>
      <c r="M46" s="16">
        <f t="shared" si="0"/>
        <v>2000000</v>
      </c>
      <c r="N46" s="18">
        <f t="shared" si="1"/>
        <v>400.04700000000003</v>
      </c>
      <c r="O46" s="19">
        <f t="shared" si="2"/>
        <v>511.54399999999998</v>
      </c>
      <c r="P46" s="20">
        <f t="shared" si="3"/>
        <v>800094</v>
      </c>
      <c r="Q46" s="21">
        <f t="shared" si="4"/>
        <v>1023088</v>
      </c>
      <c r="R46" s="19"/>
      <c r="S46" s="19">
        <v>11.245216367382985</v>
      </c>
      <c r="T46" s="29">
        <v>5.3841878560511328E-2</v>
      </c>
      <c r="U46" s="30">
        <f t="shared" si="16"/>
        <v>0.43768816082002104</v>
      </c>
      <c r="V46" s="30">
        <f t="shared" si="17"/>
        <v>4.9218980698630573E-3</v>
      </c>
      <c r="W46" s="30">
        <f t="shared" si="18"/>
        <v>2.3565952802245126E-2</v>
      </c>
      <c r="X46" s="23">
        <f t="shared" si="5"/>
        <v>0.40920030994791284</v>
      </c>
      <c r="Y46" s="31"/>
      <c r="Z46" s="24">
        <f t="shared" si="30"/>
        <v>430084.64209025563</v>
      </c>
      <c r="AA46" s="24">
        <f t="shared" si="30"/>
        <v>8753.7632164004208</v>
      </c>
      <c r="AB46" s="24">
        <f t="shared" si="6"/>
        <v>418647.92670399026</v>
      </c>
      <c r="AC46" s="24">
        <f t="shared" si="7"/>
        <v>8184.0061989582573</v>
      </c>
      <c r="AD46" s="31"/>
      <c r="AE46" s="24">
        <f t="shared" si="8"/>
        <v>0</v>
      </c>
      <c r="AF46" s="24">
        <f t="shared" si="29"/>
        <v>0</v>
      </c>
      <c r="AG46" s="24">
        <f t="shared" si="29"/>
        <v>0</v>
      </c>
      <c r="AH46" s="24">
        <f t="shared" si="20"/>
        <v>-9843.7961397261151</v>
      </c>
      <c r="AI46" s="24">
        <f t="shared" si="21"/>
        <v>-18854.977441359511</v>
      </c>
      <c r="AJ46" s="24">
        <f t="shared" si="10"/>
        <v>-28698.773581085625</v>
      </c>
      <c r="AK46" s="24">
        <f t="shared" si="11"/>
        <v>11436.715386265365</v>
      </c>
      <c r="AL46" s="24">
        <f t="shared" si="22"/>
        <v>15359.344185732962</v>
      </c>
      <c r="AM46" s="24">
        <f t="shared" si="12"/>
        <v>-1902.7140090872981</v>
      </c>
      <c r="AN46" s="24">
        <f t="shared" si="13"/>
        <v>569.75701744216349</v>
      </c>
      <c r="AO46" s="24">
        <f t="shared" si="14"/>
        <v>-1332.9569916451346</v>
      </c>
      <c r="AQ46" s="49"/>
      <c r="AT46" s="28">
        <f t="shared" si="23"/>
        <v>42</v>
      </c>
      <c r="AU46" s="26">
        <f t="shared" si="28"/>
        <v>0.84225578061633199</v>
      </c>
      <c r="AV46" s="26">
        <f t="shared" si="24"/>
        <v>9.4713484897097095E-3</v>
      </c>
      <c r="AW46" s="5">
        <f>ROUND((1000*NPV($AT$1,$AV47:$AV$79)-$AW$1*($AU47+NPV($AT$1,$AU48:$AU$79)))/AU47,3)</f>
        <v>511.54399999999998</v>
      </c>
      <c r="AX46" s="5">
        <f>ROUND(MAX(0,1000*NPV($AT$2,$AV47:$AV$79)-$AW$2*($AU47+NPV($AT$2,$AU48:$AU$79)))/AU47,3)</f>
        <v>400.04700000000003</v>
      </c>
    </row>
    <row r="47" spans="2:50" ht="15" x14ac:dyDescent="0.25">
      <c r="B47" s="28"/>
      <c r="C47" s="47"/>
      <c r="D47" s="43"/>
      <c r="E47" s="43"/>
      <c r="F47" s="28"/>
      <c r="G47" s="47"/>
      <c r="H47" s="48"/>
      <c r="I47" s="28">
        <f t="shared" si="15"/>
        <v>43</v>
      </c>
      <c r="J47" s="16">
        <f t="shared" si="25"/>
        <v>0</v>
      </c>
      <c r="K47" s="16">
        <f t="shared" si="26"/>
        <v>0</v>
      </c>
      <c r="L47" s="17">
        <f t="shared" si="27"/>
        <v>0</v>
      </c>
      <c r="M47" s="16">
        <f t="shared" si="0"/>
        <v>2000000</v>
      </c>
      <c r="N47" s="18">
        <f t="shared" si="1"/>
        <v>421.94900000000001</v>
      </c>
      <c r="O47" s="19">
        <f t="shared" si="2"/>
        <v>532.245</v>
      </c>
      <c r="P47" s="20">
        <f t="shared" si="3"/>
        <v>843898</v>
      </c>
      <c r="Q47" s="21">
        <f t="shared" si="4"/>
        <v>1064490</v>
      </c>
      <c r="R47" s="19"/>
      <c r="S47" s="19">
        <v>12.466607301869992</v>
      </c>
      <c r="T47" s="29">
        <v>5.3841878560511328E-2</v>
      </c>
      <c r="U47" s="30">
        <f t="shared" si="16"/>
        <v>0.40920030994791284</v>
      </c>
      <c r="V47" s="30">
        <f t="shared" si="17"/>
        <v>5.1013395719241138E-3</v>
      </c>
      <c r="W47" s="30">
        <f t="shared" si="18"/>
        <v>2.2032113395139118E-2</v>
      </c>
      <c r="X47" s="23">
        <f t="shared" si="5"/>
        <v>0.38206685698084963</v>
      </c>
      <c r="Y47" s="31"/>
      <c r="Z47" s="24">
        <f t="shared" si="30"/>
        <v>418647.92670399026</v>
      </c>
      <c r="AA47" s="24">
        <f t="shared" si="30"/>
        <v>8184.0061989582573</v>
      </c>
      <c r="AB47" s="24">
        <f t="shared" si="6"/>
        <v>406706.34858754463</v>
      </c>
      <c r="AC47" s="24">
        <f t="shared" si="7"/>
        <v>7641.3371396169923</v>
      </c>
      <c r="AD47" s="31"/>
      <c r="AE47" s="24">
        <f t="shared" si="8"/>
        <v>0</v>
      </c>
      <c r="AF47" s="24">
        <f t="shared" si="29"/>
        <v>0</v>
      </c>
      <c r="AG47" s="24">
        <f t="shared" si="29"/>
        <v>0</v>
      </c>
      <c r="AH47" s="24">
        <f t="shared" si="20"/>
        <v>-10202.679143848227</v>
      </c>
      <c r="AI47" s="24">
        <f t="shared" si="21"/>
        <v>-18592.856429931111</v>
      </c>
      <c r="AJ47" s="24">
        <f t="shared" si="10"/>
        <v>-28795.535573779336</v>
      </c>
      <c r="AK47" s="24">
        <f t="shared" si="11"/>
        <v>11941.578116445628</v>
      </c>
      <c r="AL47" s="24">
        <f t="shared" si="22"/>
        <v>14939.117651603199</v>
      </c>
      <c r="AM47" s="24">
        <f t="shared" si="12"/>
        <v>-1914.8398057305094</v>
      </c>
      <c r="AN47" s="24">
        <f t="shared" si="13"/>
        <v>542.66905934126498</v>
      </c>
      <c r="AO47" s="24">
        <f t="shared" si="14"/>
        <v>-1372.1707463892444</v>
      </c>
      <c r="AQ47" s="49"/>
      <c r="AT47" s="28">
        <f t="shared" si="23"/>
        <v>43</v>
      </c>
      <c r="AU47" s="26">
        <f t="shared" si="28"/>
        <v>0.83278443212662223</v>
      </c>
      <c r="AV47" s="26">
        <f t="shared" si="24"/>
        <v>1.0381996482433403E-2</v>
      </c>
      <c r="AW47" s="5">
        <f>ROUND((1000*NPV($AT$1,$AV48:$AV$79)-$AW$1*($AU48+NPV($AT$1,$AU49:$AU$79)))/AU48,3)</f>
        <v>532.245</v>
      </c>
      <c r="AX47" s="5">
        <f>ROUND(MAX(0,1000*NPV($AT$2,$AV48:$AV$79)-$AW$2*($AU48+NPV($AT$2,$AU49:$AU$79)))/AU48,3)</f>
        <v>421.94900000000001</v>
      </c>
    </row>
    <row r="48" spans="2:50" ht="15" x14ac:dyDescent="0.25">
      <c r="B48" s="28"/>
      <c r="C48" s="47"/>
      <c r="D48" s="43"/>
      <c r="E48" s="43"/>
      <c r="F48" s="28"/>
      <c r="G48" s="47"/>
      <c r="H48" s="48"/>
      <c r="I48" s="28">
        <f t="shared" si="15"/>
        <v>44</v>
      </c>
      <c r="J48" s="16">
        <f t="shared" si="25"/>
        <v>0</v>
      </c>
      <c r="K48" s="16">
        <f t="shared" si="26"/>
        <v>0</v>
      </c>
      <c r="L48" s="17">
        <f t="shared" si="27"/>
        <v>0</v>
      </c>
      <c r="M48" s="16">
        <f t="shared" si="0"/>
        <v>2000000</v>
      </c>
      <c r="N48" s="18">
        <f t="shared" si="1"/>
        <v>445.06599999999997</v>
      </c>
      <c r="O48" s="19">
        <f t="shared" si="2"/>
        <v>553.73</v>
      </c>
      <c r="P48" s="20">
        <f t="shared" si="3"/>
        <v>890132</v>
      </c>
      <c r="Q48" s="21">
        <f t="shared" si="4"/>
        <v>1107460</v>
      </c>
      <c r="R48" s="19"/>
      <c r="S48" s="19">
        <v>13.164080865068172</v>
      </c>
      <c r="T48" s="29">
        <v>5.3841878560511328E-2</v>
      </c>
      <c r="U48" s="30">
        <f t="shared" si="16"/>
        <v>0.38206685698084963</v>
      </c>
      <c r="V48" s="30">
        <f t="shared" si="17"/>
        <v>5.0295590011583411E-3</v>
      </c>
      <c r="W48" s="30">
        <f t="shared" si="18"/>
        <v>2.0571197315559155E-2</v>
      </c>
      <c r="X48" s="23">
        <f t="shared" si="5"/>
        <v>0.35646610066413215</v>
      </c>
      <c r="Y48" s="31"/>
      <c r="Z48" s="24">
        <f t="shared" si="30"/>
        <v>406706.34858754463</v>
      </c>
      <c r="AA48" s="24">
        <f t="shared" si="30"/>
        <v>7641.3371396169923</v>
      </c>
      <c r="AB48" s="24">
        <f t="shared" si="6"/>
        <v>394771.94784149976</v>
      </c>
      <c r="AC48" s="24">
        <f t="shared" si="7"/>
        <v>7129.3220132826427</v>
      </c>
      <c r="AD48" s="31"/>
      <c r="AE48" s="24">
        <f t="shared" si="8"/>
        <v>0</v>
      </c>
      <c r="AF48" s="24">
        <f t="shared" si="29"/>
        <v>0</v>
      </c>
      <c r="AG48" s="24">
        <f t="shared" si="29"/>
        <v>0</v>
      </c>
      <c r="AH48" s="24">
        <f t="shared" si="20"/>
        <v>-10059.118002316682</v>
      </c>
      <c r="AI48" s="24">
        <f t="shared" si="21"/>
        <v>-18311.081008893303</v>
      </c>
      <c r="AJ48" s="24">
        <f t="shared" si="10"/>
        <v>-28370.199011209985</v>
      </c>
      <c r="AK48" s="24">
        <f t="shared" si="11"/>
        <v>11934.400746044877</v>
      </c>
      <c r="AL48" s="24">
        <f t="shared" si="22"/>
        <v>14502.169000450658</v>
      </c>
      <c r="AM48" s="24">
        <f t="shared" si="12"/>
        <v>-1933.6292647144492</v>
      </c>
      <c r="AN48" s="24">
        <f t="shared" si="13"/>
        <v>512.01512633434959</v>
      </c>
      <c r="AO48" s="24">
        <f t="shared" si="14"/>
        <v>-1421.6141383800996</v>
      </c>
      <c r="AQ48" s="49"/>
      <c r="AT48" s="28">
        <f t="shared" si="23"/>
        <v>44</v>
      </c>
      <c r="AU48" s="26">
        <f t="shared" si="28"/>
        <v>0.8224024356441888</v>
      </c>
      <c r="AV48" s="26">
        <f t="shared" si="24"/>
        <v>1.0826172166449124E-2</v>
      </c>
      <c r="AW48" s="5">
        <f>ROUND((1000*NPV($AT$1,$AV49:$AV$79)-$AW$1*($AU49+NPV($AT$1,$AU50:$AU$79)))/AU49,3)</f>
        <v>553.73</v>
      </c>
      <c r="AX48" s="5">
        <f>ROUND(MAX(0,1000*NPV($AT$2,$AV49:$AV$79)-$AW$2*($AU49+NPV($AT$2,$AU50:$AU$79)))/AU49,3)</f>
        <v>445.06599999999997</v>
      </c>
    </row>
    <row r="49" spans="2:50" ht="15" x14ac:dyDescent="0.25">
      <c r="B49" s="28"/>
      <c r="C49" s="47"/>
      <c r="F49" s="28"/>
      <c r="G49" s="47"/>
      <c r="I49" s="28">
        <f t="shared" si="15"/>
        <v>45</v>
      </c>
      <c r="J49" s="16">
        <f t="shared" si="25"/>
        <v>0</v>
      </c>
      <c r="K49" s="16">
        <f t="shared" si="26"/>
        <v>0</v>
      </c>
      <c r="L49" s="17">
        <f t="shared" si="27"/>
        <v>0</v>
      </c>
      <c r="M49" s="16">
        <f t="shared" si="0"/>
        <v>2000000</v>
      </c>
      <c r="N49" s="18">
        <f t="shared" si="1"/>
        <v>469.80599999999998</v>
      </c>
      <c r="O49" s="19">
        <f t="shared" si="2"/>
        <v>576.29899999999998</v>
      </c>
      <c r="P49" s="20">
        <f t="shared" si="3"/>
        <v>939612</v>
      </c>
      <c r="Q49" s="21">
        <f t="shared" si="4"/>
        <v>1152598</v>
      </c>
      <c r="R49" s="19"/>
      <c r="S49" s="19">
        <v>13.334949690871621</v>
      </c>
      <c r="T49" s="29">
        <v>5.3841878560511328E-2</v>
      </c>
      <c r="U49" s="30">
        <f t="shared" si="16"/>
        <v>0.35646610066413215</v>
      </c>
      <c r="V49" s="30">
        <f t="shared" si="17"/>
        <v>4.7534575188573815E-3</v>
      </c>
      <c r="W49" s="30">
        <f t="shared" si="18"/>
        <v>1.9192804502897211E-2</v>
      </c>
      <c r="X49" s="23">
        <f t="shared" si="5"/>
        <v>0.33251983864237755</v>
      </c>
      <c r="Y49" s="31"/>
      <c r="Z49" s="24">
        <f t="shared" si="30"/>
        <v>394771.94784149976</v>
      </c>
      <c r="AA49" s="24">
        <f t="shared" si="30"/>
        <v>7129.3220132826427</v>
      </c>
      <c r="AB49" s="24">
        <f t="shared" si="6"/>
        <v>383261.70097952709</v>
      </c>
      <c r="AC49" s="24">
        <f t="shared" si="7"/>
        <v>6650.3967728475509</v>
      </c>
      <c r="AD49" s="31"/>
      <c r="AE49" s="24">
        <f t="shared" si="8"/>
        <v>0</v>
      </c>
      <c r="AF49" s="24">
        <f t="shared" si="29"/>
        <v>0</v>
      </c>
      <c r="AG49" s="24">
        <f t="shared" si="29"/>
        <v>0</v>
      </c>
      <c r="AH49" s="24">
        <f t="shared" si="20"/>
        <v>-9506.9150377147635</v>
      </c>
      <c r="AI49" s="24">
        <f t="shared" si="21"/>
        <v>-18033.789424576255</v>
      </c>
      <c r="AJ49" s="24">
        <f t="shared" si="10"/>
        <v>-27540.704462291018</v>
      </c>
      <c r="AK49" s="24">
        <f t="shared" si="11"/>
        <v>11510.246861972671</v>
      </c>
      <c r="AL49" s="24">
        <f t="shared" si="22"/>
        <v>14066.544444917385</v>
      </c>
      <c r="AM49" s="24">
        <f t="shared" si="12"/>
        <v>-1963.9131554009618</v>
      </c>
      <c r="AN49" s="24">
        <f t="shared" si="13"/>
        <v>478.92524043509184</v>
      </c>
      <c r="AO49" s="24">
        <f t="shared" si="14"/>
        <v>-1484.98791496587</v>
      </c>
      <c r="AT49" s="28">
        <f t="shared" si="23"/>
        <v>45</v>
      </c>
      <c r="AU49" s="26">
        <f t="shared" si="28"/>
        <v>0.8115762634777397</v>
      </c>
      <c r="AV49" s="26">
        <f t="shared" si="24"/>
        <v>1.0822328643781231E-2</v>
      </c>
      <c r="AW49" s="5">
        <f>ROUND((1000*NPV($AT$1,$AV50:$AV$79)-$AW$1*($AU50+NPV($AT$1,$AU51:$AU$79)))/AU50,3)</f>
        <v>576.29899999999998</v>
      </c>
      <c r="AX49" s="5">
        <f>ROUND(MAX(0,1000*NPV($AT$2,$AV50:$AV$79)-$AW$2*($AU50+NPV($AT$2,$AU51:$AU$79)))/AU50,3)</f>
        <v>469.80599999999998</v>
      </c>
    </row>
    <row r="50" spans="2:50" ht="15" x14ac:dyDescent="0.25">
      <c r="B50" s="28"/>
      <c r="C50" s="47"/>
      <c r="F50" s="28"/>
      <c r="G50" s="47"/>
      <c r="I50" s="28">
        <f t="shared" si="15"/>
        <v>46</v>
      </c>
      <c r="J50" s="16">
        <f t="shared" si="25"/>
        <v>0</v>
      </c>
      <c r="K50" s="16">
        <f t="shared" si="26"/>
        <v>0</v>
      </c>
      <c r="L50" s="17">
        <f t="shared" si="27"/>
        <v>0</v>
      </c>
      <c r="M50" s="16">
        <f t="shared" si="0"/>
        <v>2000000</v>
      </c>
      <c r="N50" s="18">
        <f t="shared" si="1"/>
        <v>495.452</v>
      </c>
      <c r="O50" s="19">
        <f t="shared" si="2"/>
        <v>599.34799999999996</v>
      </c>
      <c r="P50" s="20">
        <f t="shared" si="3"/>
        <v>990904</v>
      </c>
      <c r="Q50" s="21">
        <f t="shared" si="4"/>
        <v>1198696</v>
      </c>
      <c r="R50" s="19"/>
      <c r="S50" s="19">
        <v>15.156349712827057</v>
      </c>
      <c r="T50" s="29">
        <v>5.3841878560511328E-2</v>
      </c>
      <c r="U50" s="30">
        <f t="shared" si="16"/>
        <v>0.33251983864237755</v>
      </c>
      <c r="V50" s="30">
        <f t="shared" si="17"/>
        <v>5.0397869609166987E-3</v>
      </c>
      <c r="W50" s="30">
        <f t="shared" si="18"/>
        <v>1.7903492771143715E-2</v>
      </c>
      <c r="X50" s="23">
        <f t="shared" si="5"/>
        <v>0.30957655891031716</v>
      </c>
      <c r="Y50" s="31"/>
      <c r="Z50" s="24">
        <f t="shared" si="30"/>
        <v>383261.70097952709</v>
      </c>
      <c r="AA50" s="24">
        <f t="shared" si="30"/>
        <v>6650.3967728475509</v>
      </c>
      <c r="AB50" s="24">
        <f t="shared" si="6"/>
        <v>371088.18285956152</v>
      </c>
      <c r="AC50" s="24">
        <f t="shared" si="7"/>
        <v>6191.5311782063427</v>
      </c>
      <c r="AD50" s="31"/>
      <c r="AE50" s="24">
        <f t="shared" si="8"/>
        <v>0</v>
      </c>
      <c r="AF50" s="24">
        <f t="shared" si="29"/>
        <v>0</v>
      </c>
      <c r="AG50" s="24">
        <f t="shared" si="29"/>
        <v>0</v>
      </c>
      <c r="AH50" s="24">
        <f t="shared" si="20"/>
        <v>-10079.573921833398</v>
      </c>
      <c r="AI50" s="24">
        <f t="shared" si="21"/>
        <v>-17740.64260089739</v>
      </c>
      <c r="AJ50" s="24">
        <f t="shared" si="10"/>
        <v>-27820.216522730789</v>
      </c>
      <c r="AK50" s="24">
        <f t="shared" si="11"/>
        <v>12173.518119965564</v>
      </c>
      <c r="AL50" s="24">
        <f t="shared" si="22"/>
        <v>13646.923421333115</v>
      </c>
      <c r="AM50" s="24">
        <f t="shared" si="12"/>
        <v>-1999.7749814321105</v>
      </c>
      <c r="AN50" s="24">
        <f t="shared" si="13"/>
        <v>458.86559464120819</v>
      </c>
      <c r="AO50" s="24">
        <f t="shared" si="14"/>
        <v>-1540.9093867909023</v>
      </c>
      <c r="AT50" s="28">
        <f t="shared" si="23"/>
        <v>46</v>
      </c>
      <c r="AU50" s="26">
        <f t="shared" si="28"/>
        <v>0.80075393483395851</v>
      </c>
      <c r="AV50" s="26">
        <f t="shared" si="24"/>
        <v>1.2136506670265803E-2</v>
      </c>
      <c r="AW50" s="5">
        <f>ROUND((1000*NPV($AT$1,$AV51:$AV$79)-$AW$1*($AU51+NPV($AT$1,$AU52:$AU$79)))/AU51,3)</f>
        <v>599.34799999999996</v>
      </c>
      <c r="AX50" s="5">
        <f>ROUND(MAX(0,1000*NPV($AT$2,$AV51:$AV$79)-$AW$2*($AU51+NPV($AT$2,$AU52:$AU$79)))/AU51,3)</f>
        <v>495.452</v>
      </c>
    </row>
    <row r="51" spans="2:50" ht="15" x14ac:dyDescent="0.25">
      <c r="B51" s="28"/>
      <c r="C51" s="47"/>
      <c r="F51" s="28"/>
      <c r="G51" s="47"/>
      <c r="I51" s="28">
        <f t="shared" si="15"/>
        <v>47</v>
      </c>
      <c r="J51" s="16">
        <f t="shared" si="25"/>
        <v>0</v>
      </c>
      <c r="K51" s="16">
        <f t="shared" si="26"/>
        <v>0</v>
      </c>
      <c r="L51" s="17">
        <f t="shared" si="27"/>
        <v>0</v>
      </c>
      <c r="M51" s="16">
        <f t="shared" si="0"/>
        <v>2000000</v>
      </c>
      <c r="N51" s="18">
        <f t="shared" si="1"/>
        <v>523.88</v>
      </c>
      <c r="O51" s="19">
        <f t="shared" si="2"/>
        <v>624.33900000000006</v>
      </c>
      <c r="P51" s="20">
        <f t="shared" si="3"/>
        <v>1047760</v>
      </c>
      <c r="Q51" s="21">
        <f t="shared" si="4"/>
        <v>1248678</v>
      </c>
      <c r="R51" s="19"/>
      <c r="S51" s="19">
        <v>13.450937155457552</v>
      </c>
      <c r="T51" s="29">
        <v>5.3841878560511328E-2</v>
      </c>
      <c r="U51" s="30">
        <f t="shared" si="16"/>
        <v>0.30957655891031716</v>
      </c>
      <c r="V51" s="30">
        <f t="shared" si="17"/>
        <v>4.1640948387054785E-3</v>
      </c>
      <c r="W51" s="30">
        <f t="shared" si="18"/>
        <v>1.6668183490030276E-2</v>
      </c>
      <c r="X51" s="23">
        <f t="shared" si="5"/>
        <v>0.28874428058158141</v>
      </c>
      <c r="Y51" s="31"/>
      <c r="Z51" s="24">
        <f t="shared" si="30"/>
        <v>371088.18285956152</v>
      </c>
      <c r="AA51" s="24">
        <f t="shared" si="30"/>
        <v>6191.5311782063427</v>
      </c>
      <c r="AB51" s="24">
        <f t="shared" si="6"/>
        <v>360548.63078804791</v>
      </c>
      <c r="AC51" s="24">
        <f t="shared" si="7"/>
        <v>5774.8856116316283</v>
      </c>
      <c r="AD51" s="31"/>
      <c r="AE51" s="24">
        <f t="shared" si="8"/>
        <v>0</v>
      </c>
      <c r="AF51" s="24">
        <f t="shared" si="29"/>
        <v>0</v>
      </c>
      <c r="AG51" s="24">
        <f t="shared" si="29"/>
        <v>0</v>
      </c>
      <c r="AH51" s="24">
        <f t="shared" si="20"/>
        <v>-8328.1896774109573</v>
      </c>
      <c r="AI51" s="24">
        <f t="shared" si="21"/>
        <v>-17464.255933514123</v>
      </c>
      <c r="AJ51" s="24">
        <f t="shared" si="10"/>
        <v>-25792.445610925082</v>
      </c>
      <c r="AK51" s="24">
        <f t="shared" si="11"/>
        <v>10539.552071513608</v>
      </c>
      <c r="AL51" s="24">
        <f t="shared" si="22"/>
        <v>13204.789991321875</v>
      </c>
      <c r="AM51" s="24">
        <f t="shared" si="12"/>
        <v>-2048.1035480895989</v>
      </c>
      <c r="AN51" s="24">
        <f t="shared" si="13"/>
        <v>416.64556657471439</v>
      </c>
      <c r="AO51" s="24">
        <f t="shared" si="14"/>
        <v>-1631.4579815148845</v>
      </c>
      <c r="AT51" s="28">
        <f t="shared" si="23"/>
        <v>47</v>
      </c>
      <c r="AU51" s="26">
        <f t="shared" si="28"/>
        <v>0.78861742816369274</v>
      </c>
      <c r="AV51" s="26">
        <f t="shared" si="24"/>
        <v>1.0607643465928393E-2</v>
      </c>
      <c r="AW51" s="5">
        <f>ROUND((1000*NPV($AT$1,$AV52:$AV$79)-$AW$1*($AU52+NPV($AT$1,$AU53:$AU$79)))/AU52,3)</f>
        <v>624.33900000000006</v>
      </c>
      <c r="AX51" s="5">
        <f>ROUND(MAX(0,1000*NPV($AT$2,$AV52:$AV$79)-$AW$2*($AU52+NPV($AT$2,$AU53:$AU$79)))/AU52,3)</f>
        <v>523.88</v>
      </c>
    </row>
    <row r="52" spans="2:50" ht="15" x14ac:dyDescent="0.25">
      <c r="B52" s="28"/>
      <c r="C52" s="47"/>
      <c r="F52" s="28"/>
      <c r="G52" s="47"/>
      <c r="I52" s="28">
        <f t="shared" si="15"/>
        <v>48</v>
      </c>
      <c r="J52" s="16">
        <f t="shared" si="25"/>
        <v>0</v>
      </c>
      <c r="K52" s="16">
        <f t="shared" si="26"/>
        <v>0</v>
      </c>
      <c r="L52" s="17">
        <f t="shared" si="27"/>
        <v>0</v>
      </c>
      <c r="M52" s="16">
        <f t="shared" si="0"/>
        <v>2000000</v>
      </c>
      <c r="N52" s="18">
        <f t="shared" si="1"/>
        <v>553.423</v>
      </c>
      <c r="O52" s="19">
        <f t="shared" si="2"/>
        <v>649.899</v>
      </c>
      <c r="P52" s="20">
        <f t="shared" si="3"/>
        <v>1106846</v>
      </c>
      <c r="Q52" s="21">
        <f t="shared" si="4"/>
        <v>1299798</v>
      </c>
      <c r="R52" s="19"/>
      <c r="S52" s="19">
        <v>15.664160401002505</v>
      </c>
      <c r="T52" s="29">
        <v>5.3841878560511328E-2</v>
      </c>
      <c r="U52" s="30">
        <f t="shared" si="16"/>
        <v>0.28874428058158141</v>
      </c>
      <c r="V52" s="30">
        <f t="shared" si="17"/>
        <v>4.5229367259019635E-3</v>
      </c>
      <c r="W52" s="30">
        <f t="shared" si="18"/>
        <v>1.5546534490115716E-2</v>
      </c>
      <c r="X52" s="23">
        <f t="shared" si="5"/>
        <v>0.26867480936556376</v>
      </c>
      <c r="Y52" s="31"/>
      <c r="Z52" s="24">
        <f t="shared" si="30"/>
        <v>360548.63078804791</v>
      </c>
      <c r="AA52" s="24">
        <f t="shared" si="30"/>
        <v>5774.8856116316283</v>
      </c>
      <c r="AB52" s="24">
        <f t="shared" si="6"/>
        <v>349222.97986374103</v>
      </c>
      <c r="AC52" s="24">
        <f t="shared" si="7"/>
        <v>5373.4961873112752</v>
      </c>
      <c r="AD52" s="31"/>
      <c r="AE52" s="24">
        <f t="shared" si="8"/>
        <v>0</v>
      </c>
      <c r="AF52" s="24">
        <f t="shared" si="29"/>
        <v>0</v>
      </c>
      <c r="AG52" s="24">
        <f t="shared" si="29"/>
        <v>0</v>
      </c>
      <c r="AH52" s="24">
        <f t="shared" si="20"/>
        <v>-9045.8734518039273</v>
      </c>
      <c r="AI52" s="24">
        <f t="shared" si="21"/>
        <v>-17207.61951424662</v>
      </c>
      <c r="AJ52" s="24">
        <f t="shared" si="10"/>
        <v>-26253.492966050548</v>
      </c>
      <c r="AK52" s="24">
        <f t="shared" si="11"/>
        <v>11325.650924306887</v>
      </c>
      <c r="AL52" s="24">
        <f t="shared" si="22"/>
        <v>12821.323073988784</v>
      </c>
      <c r="AM52" s="24">
        <f t="shared" si="12"/>
        <v>-2106.5189677548769</v>
      </c>
      <c r="AN52" s="24">
        <f t="shared" si="13"/>
        <v>401.3894243203531</v>
      </c>
      <c r="AO52" s="24">
        <f t="shared" si="14"/>
        <v>-1705.1295434345238</v>
      </c>
      <c r="AT52" s="28">
        <f t="shared" si="23"/>
        <v>48</v>
      </c>
      <c r="AU52" s="26">
        <f t="shared" si="28"/>
        <v>0.77800978469776438</v>
      </c>
      <c r="AV52" s="26">
        <f t="shared" si="24"/>
        <v>1.2186870061055207E-2</v>
      </c>
      <c r="AW52" s="5">
        <f>ROUND((1000*NPV($AT$1,$AV53:$AV$79)-$AW$1*($AU53+NPV($AT$1,$AU54:$AU$79)))/AU53,3)</f>
        <v>649.899</v>
      </c>
      <c r="AX52" s="5">
        <f>ROUND(MAX(0,1000*NPV($AT$2,$AV53:$AV$79)-$AW$2*($AU53+NPV($AT$2,$AU54:$AU$79)))/AU53,3)</f>
        <v>553.423</v>
      </c>
    </row>
    <row r="53" spans="2:50" ht="15" x14ac:dyDescent="0.25">
      <c r="B53" s="28"/>
      <c r="C53" s="47"/>
      <c r="F53" s="28"/>
      <c r="G53" s="47"/>
      <c r="I53" s="28">
        <f t="shared" si="15"/>
        <v>49</v>
      </c>
      <c r="J53" s="16">
        <f t="shared" si="25"/>
        <v>0</v>
      </c>
      <c r="K53" s="16">
        <f t="shared" si="26"/>
        <v>0</v>
      </c>
      <c r="L53" s="17">
        <f t="shared" si="27"/>
        <v>0</v>
      </c>
      <c r="M53" s="16">
        <f t="shared" si="0"/>
        <v>2000000</v>
      </c>
      <c r="N53" s="18">
        <f t="shared" si="1"/>
        <v>586.173</v>
      </c>
      <c r="O53" s="19">
        <f t="shared" si="2"/>
        <v>677.63300000000004</v>
      </c>
      <c r="P53" s="20">
        <f t="shared" si="3"/>
        <v>1172346</v>
      </c>
      <c r="Q53" s="21">
        <f t="shared" si="4"/>
        <v>1355266</v>
      </c>
      <c r="R53" s="19"/>
      <c r="S53" s="19">
        <v>13.438368860055608</v>
      </c>
      <c r="T53" s="29">
        <v>5.3841878560511328E-2</v>
      </c>
      <c r="U53" s="30">
        <f t="shared" si="16"/>
        <v>0.26867480936556376</v>
      </c>
      <c r="V53" s="30">
        <f t="shared" si="17"/>
        <v>3.6105511916595689E-3</v>
      </c>
      <c r="W53" s="30">
        <f t="shared" si="18"/>
        <v>1.4465956458129215E-2</v>
      </c>
      <c r="X53" s="23">
        <f t="shared" si="5"/>
        <v>0.25059830171577496</v>
      </c>
      <c r="Y53" s="31"/>
      <c r="Z53" s="24">
        <f t="shared" si="30"/>
        <v>349222.97986374103</v>
      </c>
      <c r="AA53" s="24">
        <f t="shared" si="30"/>
        <v>5373.4961873112752</v>
      </c>
      <c r="AB53" s="24">
        <f t="shared" si="6"/>
        <v>339627.35797313147</v>
      </c>
      <c r="AC53" s="24">
        <f t="shared" si="7"/>
        <v>5011.9660343154992</v>
      </c>
      <c r="AD53" s="31"/>
      <c r="AE53" s="24">
        <f t="shared" si="8"/>
        <v>0</v>
      </c>
      <c r="AF53" s="24">
        <f t="shared" si="29"/>
        <v>0</v>
      </c>
      <c r="AG53" s="24">
        <f t="shared" si="29"/>
        <v>0</v>
      </c>
      <c r="AH53" s="24">
        <f t="shared" si="20"/>
        <v>-7221.1023833191375</v>
      </c>
      <c r="AI53" s="24">
        <f t="shared" si="21"/>
        <v>-16959.106189861952</v>
      </c>
      <c r="AJ53" s="24">
        <f t="shared" si="10"/>
        <v>-24180.208573181088</v>
      </c>
      <c r="AK53" s="24">
        <f t="shared" si="11"/>
        <v>9595.6218906095601</v>
      </c>
      <c r="AL53" s="24">
        <f t="shared" si="22"/>
        <v>12410.876661786831</v>
      </c>
      <c r="AM53" s="24">
        <f t="shared" si="12"/>
        <v>-2173.7100207846961</v>
      </c>
      <c r="AN53" s="24">
        <f t="shared" si="13"/>
        <v>361.53015299577601</v>
      </c>
      <c r="AO53" s="24">
        <f t="shared" si="14"/>
        <v>-1812.1798677889201</v>
      </c>
      <c r="AT53" s="28">
        <f t="shared" si="23"/>
        <v>49</v>
      </c>
      <c r="AU53" s="26">
        <f t="shared" si="28"/>
        <v>0.76582291463670915</v>
      </c>
      <c r="AV53" s="26">
        <f t="shared" si="24"/>
        <v>1.0291410808370977E-2</v>
      </c>
      <c r="AW53" s="5">
        <f>ROUND((1000*NPV($AT$1,$AV54:$AV$79)-$AW$1*($AU54+NPV($AT$1,$AU55:$AU$79)))/AU54,3)</f>
        <v>677.63300000000004</v>
      </c>
      <c r="AX53" s="5">
        <f>ROUND(MAX(0,1000*NPV($AT$2,$AV54:$AV$79)-$AW$2*($AU54+NPV($AT$2,$AU55:$AU$79)))/AU54,3)</f>
        <v>586.173</v>
      </c>
    </row>
    <row r="54" spans="2:50" ht="15" x14ac:dyDescent="0.25">
      <c r="B54" s="28"/>
      <c r="C54" s="47"/>
      <c r="F54" s="28"/>
      <c r="G54" s="47"/>
      <c r="I54" s="28">
        <f t="shared" si="15"/>
        <v>50</v>
      </c>
      <c r="J54" s="16">
        <f t="shared" si="25"/>
        <v>0</v>
      </c>
      <c r="K54" s="16">
        <f t="shared" si="26"/>
        <v>0</v>
      </c>
      <c r="L54" s="17">
        <f t="shared" si="27"/>
        <v>0</v>
      </c>
      <c r="M54" s="16">
        <f t="shared" si="0"/>
        <v>2000000</v>
      </c>
      <c r="N54" s="18">
        <f t="shared" si="1"/>
        <v>619.23299999999995</v>
      </c>
      <c r="O54" s="19">
        <f t="shared" si="2"/>
        <v>705.22199999999998</v>
      </c>
      <c r="P54" s="20">
        <f t="shared" si="3"/>
        <v>1238466</v>
      </c>
      <c r="Q54" s="21">
        <f t="shared" si="4"/>
        <v>1410444</v>
      </c>
      <c r="R54" s="19"/>
      <c r="S54" s="19">
        <v>18.950437317784257</v>
      </c>
      <c r="T54" s="29">
        <v>5.3841878560511328E-2</v>
      </c>
      <c r="U54" s="30">
        <f t="shared" si="16"/>
        <v>0.25059830171577496</v>
      </c>
      <c r="V54" s="30">
        <f t="shared" si="17"/>
        <v>4.7489474086079807E-3</v>
      </c>
      <c r="W54" s="30">
        <f t="shared" si="18"/>
        <v>1.3492683328451133E-2</v>
      </c>
      <c r="X54" s="23">
        <f t="shared" si="5"/>
        <v>0.23235667097871585</v>
      </c>
      <c r="Y54" s="31"/>
      <c r="Z54" s="24">
        <f t="shared" si="30"/>
        <v>339627.35797313147</v>
      </c>
      <c r="AA54" s="24">
        <f t="shared" si="30"/>
        <v>5011.9660343154992</v>
      </c>
      <c r="AB54" s="24">
        <f t="shared" si="6"/>
        <v>327726.07244190387</v>
      </c>
      <c r="AC54" s="24">
        <f t="shared" si="7"/>
        <v>4647.1334195743166</v>
      </c>
      <c r="AD54" s="31"/>
      <c r="AE54" s="24">
        <f t="shared" si="8"/>
        <v>0</v>
      </c>
      <c r="AF54" s="24">
        <f t="shared" si="29"/>
        <v>0</v>
      </c>
      <c r="AG54" s="24">
        <f t="shared" si="29"/>
        <v>0</v>
      </c>
      <c r="AH54" s="24">
        <f t="shared" si="20"/>
        <v>-9497.8948172159617</v>
      </c>
      <c r="AI54" s="24">
        <f t="shared" si="21"/>
        <v>-16710.229551053562</v>
      </c>
      <c r="AJ54" s="24">
        <f t="shared" si="10"/>
        <v>-26208.124368269524</v>
      </c>
      <c r="AK54" s="24">
        <f t="shared" si="11"/>
        <v>11901.285531227593</v>
      </c>
      <c r="AL54" s="24">
        <f t="shared" si="22"/>
        <v>12062.376340260646</v>
      </c>
      <c r="AM54" s="24">
        <f t="shared" si="12"/>
        <v>-2244.4624967812852</v>
      </c>
      <c r="AN54" s="24">
        <f t="shared" si="13"/>
        <v>364.83261474118262</v>
      </c>
      <c r="AO54" s="24">
        <f t="shared" si="14"/>
        <v>-1879.6298820401025</v>
      </c>
      <c r="AT54" s="28">
        <f t="shared" si="23"/>
        <v>50</v>
      </c>
      <c r="AU54" s="26">
        <f t="shared" si="28"/>
        <v>0.75553150382833822</v>
      </c>
      <c r="AV54" s="26">
        <f t="shared" si="24"/>
        <v>1.4317652404910201E-2</v>
      </c>
      <c r="AW54" s="5">
        <f>ROUND((1000*NPV($AT$1,$AV55:$AV$79)-$AW$1*($AU55+NPV($AT$1,$AU56:$AU$79)))/AU55,3)</f>
        <v>705.22199999999998</v>
      </c>
      <c r="AX54" s="5">
        <f>ROUND(MAX(0,1000*NPV($AT$2,$AV55:$AV$79)-$AW$2*($AU55+NPV($AT$2,$AU56:$AU$79)))/AU55,3)</f>
        <v>619.23299999999995</v>
      </c>
    </row>
    <row r="55" spans="2:50" ht="15" x14ac:dyDescent="0.25">
      <c r="B55" s="28"/>
      <c r="C55" s="47"/>
      <c r="F55" s="28"/>
      <c r="G55" s="47"/>
      <c r="I55" s="28">
        <f t="shared" si="15"/>
        <v>51</v>
      </c>
      <c r="J55" s="16">
        <f t="shared" si="25"/>
        <v>0</v>
      </c>
      <c r="K55" s="16">
        <f t="shared" si="26"/>
        <v>0</v>
      </c>
      <c r="L55" s="17">
        <f t="shared" si="27"/>
        <v>0</v>
      </c>
      <c r="M55" s="16">
        <f t="shared" si="0"/>
        <v>2000000</v>
      </c>
      <c r="N55" s="18">
        <f t="shared" si="1"/>
        <v>654.47900000000004</v>
      </c>
      <c r="O55" s="19">
        <f t="shared" si="2"/>
        <v>734.10400000000004</v>
      </c>
      <c r="P55" s="20">
        <f t="shared" si="3"/>
        <v>1308958</v>
      </c>
      <c r="Q55" s="21">
        <f t="shared" si="4"/>
        <v>1468208</v>
      </c>
      <c r="R55" s="19"/>
      <c r="S55" s="19">
        <v>20.297699594046009</v>
      </c>
      <c r="T55" s="29">
        <v>5.3841878560511328E-2</v>
      </c>
      <c r="U55" s="30">
        <f t="shared" si="16"/>
        <v>0.23235667097871585</v>
      </c>
      <c r="V55" s="30">
        <f t="shared" si="17"/>
        <v>4.7163059061985629E-3</v>
      </c>
      <c r="W55" s="30">
        <f t="shared" si="18"/>
        <v>1.2510519661560705E-2</v>
      </c>
      <c r="X55" s="23">
        <f t="shared" si="5"/>
        <v>0.21512984541095659</v>
      </c>
      <c r="Y55" s="31"/>
      <c r="Z55" s="24">
        <f t="shared" si="30"/>
        <v>327726.07244190387</v>
      </c>
      <c r="AA55" s="24">
        <f t="shared" si="30"/>
        <v>4647.1334195743166</v>
      </c>
      <c r="AB55" s="24">
        <f t="shared" si="6"/>
        <v>315855.36007112975</v>
      </c>
      <c r="AC55" s="24">
        <f t="shared" si="7"/>
        <v>4302.5969082191314</v>
      </c>
      <c r="AD55" s="31"/>
      <c r="AE55" s="24">
        <f t="shared" si="8"/>
        <v>0</v>
      </c>
      <c r="AF55" s="24">
        <f t="shared" si="29"/>
        <v>0</v>
      </c>
      <c r="AG55" s="24">
        <f t="shared" si="29"/>
        <v>0</v>
      </c>
      <c r="AH55" s="24">
        <f t="shared" si="20"/>
        <v>-9432.6118123971264</v>
      </c>
      <c r="AI55" s="24">
        <f t="shared" si="21"/>
        <v>-16375.744795157178</v>
      </c>
      <c r="AJ55" s="24">
        <f t="shared" si="10"/>
        <v>-25808.356607554306</v>
      </c>
      <c r="AK55" s="24">
        <f t="shared" si="11"/>
        <v>11870.712370774127</v>
      </c>
      <c r="AL55" s="24">
        <f t="shared" si="22"/>
        <v>11633.062205151737</v>
      </c>
      <c r="AM55" s="24">
        <f t="shared" si="12"/>
        <v>-2304.5820316284426</v>
      </c>
      <c r="AN55" s="24">
        <f t="shared" si="13"/>
        <v>344.53651135518521</v>
      </c>
      <c r="AO55" s="24">
        <f t="shared" si="14"/>
        <v>-1960.0455202732574</v>
      </c>
      <c r="AT55" s="28">
        <f t="shared" si="23"/>
        <v>51</v>
      </c>
      <c r="AU55" s="26">
        <f t="shared" si="28"/>
        <v>0.74121385142342799</v>
      </c>
      <c r="AV55" s="26">
        <f t="shared" si="24"/>
        <v>1.5044936091138593E-2</v>
      </c>
      <c r="AW55" s="5">
        <f>ROUND((1000*NPV($AT$1,$AV56:$AV$79)-$AW$1*($AU56+NPV($AT$1,$AU57:$AU$79)))/AU56,3)</f>
        <v>734.10400000000004</v>
      </c>
      <c r="AX55" s="5">
        <f>ROUND(MAX(0,1000*NPV($AT$2,$AV56:$AV$79)-$AW$2*($AU56+NPV($AT$2,$AU57:$AU$79)))/AU56,3)</f>
        <v>654.47900000000004</v>
      </c>
    </row>
    <row r="56" spans="2:50" ht="15" x14ac:dyDescent="0.25">
      <c r="B56" s="28"/>
      <c r="C56" s="47"/>
      <c r="F56" s="28"/>
      <c r="G56" s="47"/>
      <c r="I56" s="28">
        <f t="shared" si="15"/>
        <v>52</v>
      </c>
      <c r="J56" s="16">
        <f t="shared" si="25"/>
        <v>0</v>
      </c>
      <c r="K56" s="16">
        <f t="shared" si="26"/>
        <v>0</v>
      </c>
      <c r="L56" s="17">
        <f t="shared" si="27"/>
        <v>0</v>
      </c>
      <c r="M56" s="16">
        <f t="shared" si="0"/>
        <v>2000000</v>
      </c>
      <c r="N56" s="18">
        <f t="shared" si="1"/>
        <v>689.38300000000004</v>
      </c>
      <c r="O56" s="19">
        <f t="shared" si="2"/>
        <v>762.29100000000005</v>
      </c>
      <c r="P56" s="20">
        <f t="shared" si="3"/>
        <v>1378766</v>
      </c>
      <c r="Q56" s="21">
        <f t="shared" si="4"/>
        <v>1524582</v>
      </c>
      <c r="R56" s="19"/>
      <c r="S56" s="19">
        <v>30.487804878048781</v>
      </c>
      <c r="T56" s="29">
        <v>5.3841878560511328E-2</v>
      </c>
      <c r="U56" s="30">
        <f t="shared" si="16"/>
        <v>0.21512984541095659</v>
      </c>
      <c r="V56" s="30">
        <f t="shared" si="17"/>
        <v>6.5588367503340425E-3</v>
      </c>
      <c r="W56" s="30">
        <f t="shared" si="18"/>
        <v>1.15829950113583E-2</v>
      </c>
      <c r="X56" s="23">
        <f t="shared" si="5"/>
        <v>0.19698801364926424</v>
      </c>
      <c r="Y56" s="31"/>
      <c r="Z56" s="24">
        <f t="shared" si="30"/>
        <v>315855.36007112975</v>
      </c>
      <c r="AA56" s="24">
        <f t="shared" si="30"/>
        <v>4302.5969082191314</v>
      </c>
      <c r="AB56" s="24">
        <f t="shared" si="6"/>
        <v>300324.3798254226</v>
      </c>
      <c r="AC56" s="24">
        <f t="shared" si="7"/>
        <v>3939.7602729852847</v>
      </c>
      <c r="AD56" s="31"/>
      <c r="AE56" s="24">
        <f t="shared" si="8"/>
        <v>0</v>
      </c>
      <c r="AF56" s="24">
        <f t="shared" si="29"/>
        <v>0</v>
      </c>
      <c r="AG56" s="24">
        <f t="shared" si="29"/>
        <v>0</v>
      </c>
      <c r="AH56" s="24">
        <f t="shared" si="20"/>
        <v>-13117.673500668085</v>
      </c>
      <c r="AI56" s="24">
        <f t="shared" si="21"/>
        <v>-15970.239699830438</v>
      </c>
      <c r="AJ56" s="24">
        <f t="shared" si="10"/>
        <v>-29087.913200498522</v>
      </c>
      <c r="AK56" s="24">
        <f t="shared" si="11"/>
        <v>15530.980245707149</v>
      </c>
      <c r="AL56" s="24">
        <f t="shared" si="22"/>
        <v>11205.528494277212</v>
      </c>
      <c r="AM56" s="24">
        <f t="shared" si="12"/>
        <v>-2351.4044605141607</v>
      </c>
      <c r="AN56" s="24">
        <f t="shared" si="13"/>
        <v>362.83663523384666</v>
      </c>
      <c r="AO56" s="24">
        <f t="shared" si="14"/>
        <v>-1988.5678252803141</v>
      </c>
      <c r="AT56" s="28">
        <f t="shared" si="23"/>
        <v>52</v>
      </c>
      <c r="AU56" s="26">
        <f t="shared" si="28"/>
        <v>0.72616891533228944</v>
      </c>
      <c r="AV56" s="26">
        <f t="shared" si="24"/>
        <v>2.2139296199155164E-2</v>
      </c>
      <c r="AW56" s="5">
        <f>ROUND((1000*NPV($AT$1,$AV57:$AV$79)-$AW$1*($AU57+NPV($AT$1,$AU58:$AU$79)))/AU57,3)</f>
        <v>762.29100000000005</v>
      </c>
      <c r="AX56" s="5">
        <f>ROUND(MAX(0,1000*NPV($AT$2,$AV57:$AV$79)-$AW$2*($AU57+NPV($AT$2,$AU58:$AU$79)))/AU57,3)</f>
        <v>689.38300000000004</v>
      </c>
    </row>
    <row r="57" spans="2:50" ht="15" x14ac:dyDescent="0.25">
      <c r="I57" s="28">
        <f t="shared" si="15"/>
        <v>53</v>
      </c>
      <c r="J57" s="16">
        <f t="shared" si="25"/>
        <v>0</v>
      </c>
      <c r="K57" s="16">
        <f t="shared" si="26"/>
        <v>0</v>
      </c>
      <c r="L57" s="17">
        <f t="shared" si="27"/>
        <v>0</v>
      </c>
      <c r="M57" s="16">
        <f t="shared" si="0"/>
        <v>2000000</v>
      </c>
      <c r="N57" s="18">
        <f t="shared" si="1"/>
        <v>733.12900000000002</v>
      </c>
      <c r="O57" s="19">
        <f t="shared" si="2"/>
        <v>796.779</v>
      </c>
      <c r="P57" s="20">
        <f t="shared" si="3"/>
        <v>1466258</v>
      </c>
      <c r="Q57" s="21">
        <f t="shared" si="4"/>
        <v>1593558</v>
      </c>
      <c r="R57" s="19"/>
      <c r="S57" s="19">
        <v>10.204081632653061</v>
      </c>
      <c r="T57" s="29">
        <v>5.3841878560511328E-2</v>
      </c>
      <c r="U57" s="30">
        <f t="shared" si="16"/>
        <v>0.19698801364926424</v>
      </c>
      <c r="V57" s="30">
        <f t="shared" si="17"/>
        <v>2.010081771931268E-3</v>
      </c>
      <c r="W57" s="30">
        <f t="shared" si="18"/>
        <v>1.0606204708780034E-2</v>
      </c>
      <c r="X57" s="23">
        <f t="shared" si="5"/>
        <v>0.18437172716855293</v>
      </c>
      <c r="Y57" s="31"/>
      <c r="Z57" s="24">
        <f t="shared" si="30"/>
        <v>300324.3798254226</v>
      </c>
      <c r="AA57" s="24">
        <f t="shared" si="30"/>
        <v>3939.7602729852847</v>
      </c>
      <c r="AB57" s="24">
        <f t="shared" si="6"/>
        <v>293807.04080326488</v>
      </c>
      <c r="AC57" s="24">
        <f t="shared" si="7"/>
        <v>3687.4345433710587</v>
      </c>
      <c r="AD57" s="31"/>
      <c r="AE57" s="24">
        <f t="shared" si="8"/>
        <v>0</v>
      </c>
      <c r="AF57" s="24">
        <f t="shared" si="29"/>
        <v>0</v>
      </c>
      <c r="AG57" s="24">
        <f t="shared" si="29"/>
        <v>0</v>
      </c>
      <c r="AH57" s="24">
        <f t="shared" si="20"/>
        <v>-4020.1635438625358</v>
      </c>
      <c r="AI57" s="24">
        <f t="shared" si="21"/>
        <v>-15551.432503886395</v>
      </c>
      <c r="AJ57" s="24">
        <f t="shared" si="10"/>
        <v>-19571.596047748932</v>
      </c>
      <c r="AK57" s="24">
        <f t="shared" si="11"/>
        <v>6517.3390221577138</v>
      </c>
      <c r="AL57" s="24">
        <f t="shared" si="22"/>
        <v>10649.244903444276</v>
      </c>
      <c r="AM57" s="24">
        <f t="shared" si="12"/>
        <v>-2405.0121221469417</v>
      </c>
      <c r="AN57" s="24">
        <f t="shared" si="13"/>
        <v>252.32572961422602</v>
      </c>
      <c r="AO57" s="24">
        <f t="shared" si="14"/>
        <v>-2152.6863925327157</v>
      </c>
      <c r="AT57" s="28">
        <f t="shared" si="23"/>
        <v>53</v>
      </c>
      <c r="AU57" s="26">
        <f t="shared" si="28"/>
        <v>0.70402961913313433</v>
      </c>
      <c r="AV57" s="26">
        <f t="shared" si="24"/>
        <v>7.1839757054401468E-3</v>
      </c>
      <c r="AW57" s="5">
        <f>ROUND((1000*NPV($AT$1,$AV58:$AV$79)-$AW$1*($AU58+NPV($AT$1,$AU59:$AU$79)))/AU58,3)</f>
        <v>796.779</v>
      </c>
      <c r="AX57" s="5">
        <f>ROUND(MAX(0,1000*NPV($AT$2,$AV58:$AV$79)-$AW$2*($AU58+NPV($AT$2,$AU59:$AU$79)))/AU58,3)</f>
        <v>733.12900000000002</v>
      </c>
    </row>
    <row r="58" spans="2:50" ht="15" x14ac:dyDescent="0.25">
      <c r="I58" s="28">
        <f t="shared" si="15"/>
        <v>54</v>
      </c>
      <c r="J58" s="16">
        <f t="shared" si="25"/>
        <v>0</v>
      </c>
      <c r="K58" s="16">
        <f t="shared" si="26"/>
        <v>0</v>
      </c>
      <c r="L58" s="17">
        <f t="shared" si="27"/>
        <v>0</v>
      </c>
      <c r="M58" s="16">
        <f t="shared" si="0"/>
        <v>2000000</v>
      </c>
      <c r="N58" s="18">
        <f t="shared" si="1"/>
        <v>747.34799999999996</v>
      </c>
      <c r="O58" s="19">
        <f t="shared" si="2"/>
        <v>808.25400000000002</v>
      </c>
      <c r="P58" s="20">
        <f t="shared" si="3"/>
        <v>1494696</v>
      </c>
      <c r="Q58" s="21">
        <f t="shared" si="4"/>
        <v>1616508</v>
      </c>
      <c r="R58" s="19"/>
      <c r="S58" s="19">
        <v>138.03127342998729</v>
      </c>
      <c r="T58" s="29">
        <v>5.3841878560511328E-2</v>
      </c>
      <c r="U58" s="30">
        <f t="shared" si="16"/>
        <v>0.18437172716855293</v>
      </c>
      <c r="V58" s="30">
        <f t="shared" si="17"/>
        <v>2.5449064285561547E-2</v>
      </c>
      <c r="W58" s="30">
        <f t="shared" si="18"/>
        <v>9.9269201442009538E-3</v>
      </c>
      <c r="X58" s="23">
        <f t="shared" si="5"/>
        <v>0.14899574273879043</v>
      </c>
      <c r="Y58" s="31"/>
      <c r="Z58" s="24">
        <f t="shared" si="30"/>
        <v>293807.04080326488</v>
      </c>
      <c r="AA58" s="24">
        <f t="shared" si="30"/>
        <v>3687.4345433710587</v>
      </c>
      <c r="AB58" s="24">
        <f t="shared" si="6"/>
        <v>240852.81010319665</v>
      </c>
      <c r="AC58" s="24">
        <f t="shared" si="7"/>
        <v>2979.9148547758086</v>
      </c>
      <c r="AD58" s="31"/>
      <c r="AE58" s="24">
        <f t="shared" si="8"/>
        <v>0</v>
      </c>
      <c r="AF58" s="24">
        <f t="shared" si="29"/>
        <v>0</v>
      </c>
      <c r="AG58" s="24">
        <f t="shared" si="29"/>
        <v>0</v>
      </c>
      <c r="AH58" s="24">
        <f t="shared" si="20"/>
        <v>-50898.128571123096</v>
      </c>
      <c r="AI58" s="24">
        <f t="shared" si="21"/>
        <v>-14837.72783185659</v>
      </c>
      <c r="AJ58" s="24">
        <f t="shared" si="10"/>
        <v>-65735.856402979683</v>
      </c>
      <c r="AK58" s="24">
        <f t="shared" si="11"/>
        <v>52954.230700068234</v>
      </c>
      <c r="AL58" s="24">
        <f t="shared" si="22"/>
        <v>10412.30663713226</v>
      </c>
      <c r="AM58" s="24">
        <f t="shared" si="12"/>
        <v>-2369.3190657791893</v>
      </c>
      <c r="AN58" s="24">
        <f t="shared" si="13"/>
        <v>707.51968859525005</v>
      </c>
      <c r="AO58" s="24">
        <f t="shared" si="14"/>
        <v>-1661.7993771839392</v>
      </c>
      <c r="AT58" s="28">
        <f t="shared" si="23"/>
        <v>54</v>
      </c>
      <c r="AU58" s="26">
        <f t="shared" si="28"/>
        <v>0.69684564342769417</v>
      </c>
      <c r="AV58" s="26">
        <f t="shared" si="24"/>
        <v>9.6186491546463485E-2</v>
      </c>
      <c r="AW58" s="5">
        <f>ROUND((1000*NPV($AT$1,$AV59:$AV$79)-$AW$1*($AU59+NPV($AT$1,$AU60:$AU$79)))/AU59,3)</f>
        <v>808.25400000000002</v>
      </c>
      <c r="AX58" s="5">
        <f>ROUND(MAX(0,1000*NPV($AT$2,$AV59:$AV$79)-$AW$2*($AU59+NPV($AT$2,$AU60:$AU$79)))/AU59,3)</f>
        <v>747.34799999999996</v>
      </c>
    </row>
    <row r="59" spans="2:50" ht="15" x14ac:dyDescent="0.25">
      <c r="I59" s="28">
        <f t="shared" si="15"/>
        <v>55</v>
      </c>
      <c r="J59" s="16">
        <f t="shared" si="25"/>
        <v>0</v>
      </c>
      <c r="K59" s="16">
        <f t="shared" si="26"/>
        <v>0</v>
      </c>
      <c r="L59" s="17">
        <f t="shared" si="27"/>
        <v>0</v>
      </c>
      <c r="M59" s="16">
        <f t="shared" si="0"/>
        <v>2000000</v>
      </c>
      <c r="N59" s="18">
        <f t="shared" si="1"/>
        <v>760.822</v>
      </c>
      <c r="O59" s="19">
        <f t="shared" si="2"/>
        <v>819.06299999999999</v>
      </c>
      <c r="P59" s="20">
        <f t="shared" si="3"/>
        <v>1521644</v>
      </c>
      <c r="Q59" s="21">
        <f t="shared" si="4"/>
        <v>1638126</v>
      </c>
      <c r="R59" s="19"/>
      <c r="S59" s="19">
        <v>152.48948848157562</v>
      </c>
      <c r="T59" s="29">
        <v>5.3841878560511328E-2</v>
      </c>
      <c r="U59" s="30">
        <f t="shared" si="16"/>
        <v>0.14899574273879043</v>
      </c>
      <c r="V59" s="30">
        <f t="shared" si="17"/>
        <v>2.2720284596170585E-2</v>
      </c>
      <c r="W59" s="30">
        <f t="shared" si="18"/>
        <v>8.0222106865751423E-3</v>
      </c>
      <c r="X59" s="23">
        <f t="shared" si="5"/>
        <v>0.11825324745604471</v>
      </c>
      <c r="Y59" s="31"/>
      <c r="Z59" s="24">
        <f t="shared" si="30"/>
        <v>240852.81010319665</v>
      </c>
      <c r="AA59" s="24">
        <f t="shared" si="30"/>
        <v>2979.9148547758086</v>
      </c>
      <c r="AB59" s="24">
        <f t="shared" si="6"/>
        <v>193713.7192421807</v>
      </c>
      <c r="AC59" s="24">
        <f t="shared" si="7"/>
        <v>2365.0649491208942</v>
      </c>
      <c r="AD59" s="31"/>
      <c r="AE59" s="24">
        <f t="shared" si="8"/>
        <v>0</v>
      </c>
      <c r="AF59" s="24">
        <f t="shared" si="29"/>
        <v>0</v>
      </c>
      <c r="AG59" s="24">
        <f t="shared" si="29"/>
        <v>0</v>
      </c>
      <c r="AH59" s="24">
        <f t="shared" si="20"/>
        <v>-45440.569192341172</v>
      </c>
      <c r="AI59" s="24">
        <f t="shared" si="21"/>
        <v>-12206.948757962946</v>
      </c>
      <c r="AJ59" s="24">
        <f t="shared" si="10"/>
        <v>-57647.517950304114</v>
      </c>
      <c r="AK59" s="24">
        <f t="shared" si="11"/>
        <v>47139.090861015953</v>
      </c>
      <c r="AL59" s="24">
        <f t="shared" si="22"/>
        <v>8534.1453735290379</v>
      </c>
      <c r="AM59" s="24">
        <f t="shared" si="12"/>
        <v>-1974.2817157591235</v>
      </c>
      <c r="AN59" s="24">
        <f t="shared" si="13"/>
        <v>614.84990565491444</v>
      </c>
      <c r="AO59" s="24">
        <f t="shared" si="14"/>
        <v>-1359.431810104209</v>
      </c>
      <c r="AT59" s="28">
        <f t="shared" si="23"/>
        <v>55</v>
      </c>
      <c r="AU59" s="26">
        <f t="shared" si="28"/>
        <v>0.60065915188123065</v>
      </c>
      <c r="AV59" s="26">
        <f t="shared" si="24"/>
        <v>9.1594206822145904E-2</v>
      </c>
      <c r="AW59" s="5">
        <f>ROUND((1000*NPV($AT$1,$AV60:$AV$79)-$AW$1*($AU60+NPV($AT$1,$AU61:$AU$79)))/AU60,3)</f>
        <v>819.06299999999999</v>
      </c>
      <c r="AX59" s="5">
        <f>ROUND(MAX(0,1000*NPV($AT$2,$AV60:$AV$79)-$AW$2*($AU60+NPV($AT$2,$AU61:$AU$79)))/AU60,3)</f>
        <v>760.822</v>
      </c>
    </row>
    <row r="60" spans="2:50" ht="15" x14ac:dyDescent="0.25">
      <c r="I60" s="28">
        <f t="shared" si="15"/>
        <v>56</v>
      </c>
      <c r="J60" s="16">
        <f t="shared" si="25"/>
        <v>0</v>
      </c>
      <c r="K60" s="16">
        <f t="shared" si="26"/>
        <v>0</v>
      </c>
      <c r="L60" s="17">
        <f t="shared" si="27"/>
        <v>0</v>
      </c>
      <c r="M60" s="16">
        <f t="shared" si="0"/>
        <v>2000000</v>
      </c>
      <c r="N60" s="18">
        <f t="shared" si="1"/>
        <v>773.4</v>
      </c>
      <c r="O60" s="19">
        <f t="shared" si="2"/>
        <v>829.10299999999995</v>
      </c>
      <c r="P60" s="20">
        <f t="shared" si="3"/>
        <v>1546800</v>
      </c>
      <c r="Q60" s="21">
        <f t="shared" si="4"/>
        <v>1658206</v>
      </c>
      <c r="R60" s="19"/>
      <c r="S60" s="19">
        <v>168.47775353087673</v>
      </c>
      <c r="T60" s="29">
        <v>5.3841878560511328E-2</v>
      </c>
      <c r="U60" s="30">
        <f t="shared" si="16"/>
        <v>0.11825324745604471</v>
      </c>
      <c r="V60" s="30">
        <f t="shared" si="17"/>
        <v>1.9923041479125273E-2</v>
      </c>
      <c r="W60" s="30">
        <f t="shared" si="18"/>
        <v>6.3669769889144546E-3</v>
      </c>
      <c r="X60" s="23">
        <f t="shared" si="5"/>
        <v>9.1963228988004977E-2</v>
      </c>
      <c r="Y60" s="31"/>
      <c r="Z60" s="24">
        <f t="shared" si="30"/>
        <v>193713.7192421807</v>
      </c>
      <c r="AA60" s="24">
        <f t="shared" si="30"/>
        <v>2365.0649491208942</v>
      </c>
      <c r="AB60" s="24">
        <f t="shared" si="6"/>
        <v>152493.97808728379</v>
      </c>
      <c r="AC60" s="24">
        <f t="shared" si="7"/>
        <v>1839.2645797600997</v>
      </c>
      <c r="AD60" s="31"/>
      <c r="AE60" s="24">
        <f t="shared" si="8"/>
        <v>0</v>
      </c>
      <c r="AF60" s="24">
        <f t="shared" si="29"/>
        <v>0</v>
      </c>
      <c r="AG60" s="24">
        <f t="shared" si="29"/>
        <v>0</v>
      </c>
      <c r="AH60" s="24">
        <f t="shared" si="20"/>
        <v>-39846.082958250547</v>
      </c>
      <c r="AI60" s="24">
        <f t="shared" si="21"/>
        <v>-9848.4400064528782</v>
      </c>
      <c r="AJ60" s="24">
        <f t="shared" si="10"/>
        <v>-49694.522964703428</v>
      </c>
      <c r="AK60" s="24">
        <f t="shared" si="11"/>
        <v>41219.74115489691</v>
      </c>
      <c r="AL60" s="24">
        <f t="shared" si="22"/>
        <v>6862.7574466955566</v>
      </c>
      <c r="AM60" s="24">
        <f t="shared" si="12"/>
        <v>-1612.0243631109615</v>
      </c>
      <c r="AN60" s="24">
        <f t="shared" si="13"/>
        <v>525.80036936079455</v>
      </c>
      <c r="AO60" s="24">
        <f t="shared" si="14"/>
        <v>-1086.223993750167</v>
      </c>
      <c r="AT60" s="28">
        <f t="shared" si="23"/>
        <v>56</v>
      </c>
      <c r="AU60" s="26">
        <f t="shared" si="28"/>
        <v>0.50906494505908473</v>
      </c>
      <c r="AV60" s="26">
        <f t="shared" si="24"/>
        <v>8.5766118344873771E-2</v>
      </c>
      <c r="AW60" s="5">
        <f>ROUND((1000*NPV($AT$1,$AV61:$AV$79)-$AW$1*($AU61+NPV($AT$1,$AU62:$AU$79)))/AU61,3)</f>
        <v>829.10299999999995</v>
      </c>
      <c r="AX60" s="5">
        <f>ROUND(MAX(0,1000*NPV($AT$2,$AV61:$AV$79)-$AW$2*($AU61+NPV($AT$2,$AU62:$AU$79)))/AU61,3)</f>
        <v>773.4</v>
      </c>
    </row>
    <row r="61" spans="2:50" ht="15" x14ac:dyDescent="0.25">
      <c r="I61" s="28">
        <f t="shared" si="15"/>
        <v>57</v>
      </c>
      <c r="J61" s="16">
        <f t="shared" si="25"/>
        <v>0</v>
      </c>
      <c r="K61" s="16">
        <f t="shared" si="26"/>
        <v>0</v>
      </c>
      <c r="L61" s="17">
        <f t="shared" si="27"/>
        <v>0</v>
      </c>
      <c r="M61" s="16">
        <f t="shared" si="0"/>
        <v>2000000</v>
      </c>
      <c r="N61" s="18">
        <f t="shared" si="1"/>
        <v>785.33399999999995</v>
      </c>
      <c r="O61" s="19">
        <f t="shared" si="2"/>
        <v>838.57799999999997</v>
      </c>
      <c r="P61" s="20">
        <f t="shared" si="3"/>
        <v>1570668</v>
      </c>
      <c r="Q61" s="21">
        <f t="shared" si="4"/>
        <v>1677156</v>
      </c>
      <c r="R61" s="19"/>
      <c r="S61" s="19">
        <v>184.35779780889456</v>
      </c>
      <c r="T61" s="29">
        <v>5.3841878560511328E-2</v>
      </c>
      <c r="U61" s="30">
        <f t="shared" si="16"/>
        <v>9.1963228988004977E-2</v>
      </c>
      <c r="V61" s="30">
        <f t="shared" si="17"/>
        <v>1.6954138375623692E-2</v>
      </c>
      <c r="W61" s="30">
        <f t="shared" si="18"/>
        <v>4.9514730072046593E-3</v>
      </c>
      <c r="X61" s="23">
        <f t="shared" si="5"/>
        <v>7.005761760517662E-2</v>
      </c>
      <c r="Y61" s="31"/>
      <c r="Z61" s="24">
        <f t="shared" si="30"/>
        <v>152493.97808728379</v>
      </c>
      <c r="AA61" s="24">
        <f t="shared" si="30"/>
        <v>1839.2645797600997</v>
      </c>
      <c r="AB61" s="24">
        <f t="shared" si="6"/>
        <v>117497.5537122276</v>
      </c>
      <c r="AC61" s="24">
        <f t="shared" si="7"/>
        <v>1401.1523521035324</v>
      </c>
      <c r="AD61" s="31"/>
      <c r="AE61" s="24">
        <f t="shared" si="8"/>
        <v>0</v>
      </c>
      <c r="AF61" s="24">
        <f t="shared" si="29"/>
        <v>0</v>
      </c>
      <c r="AG61" s="24">
        <f t="shared" si="29"/>
        <v>0</v>
      </c>
      <c r="AH61" s="24">
        <f t="shared" si="20"/>
        <v>-33908.276751247387</v>
      </c>
      <c r="AI61" s="24">
        <f t="shared" si="21"/>
        <v>-7777.1202052801282</v>
      </c>
      <c r="AJ61" s="24">
        <f t="shared" si="10"/>
        <v>-41685.396956527518</v>
      </c>
      <c r="AK61" s="24">
        <f t="shared" si="11"/>
        <v>34996.424375056187</v>
      </c>
      <c r="AL61" s="24">
        <f t="shared" si="22"/>
        <v>5401.6634933465357</v>
      </c>
      <c r="AM61" s="24">
        <f t="shared" si="12"/>
        <v>-1287.3090881247954</v>
      </c>
      <c r="AN61" s="24">
        <f t="shared" si="13"/>
        <v>438.11222765656726</v>
      </c>
      <c r="AO61" s="24">
        <f t="shared" si="14"/>
        <v>-849.19686046822812</v>
      </c>
      <c r="AT61" s="28">
        <f t="shared" si="23"/>
        <v>57</v>
      </c>
      <c r="AU61" s="26">
        <f t="shared" si="28"/>
        <v>0.42329882671421093</v>
      </c>
      <c r="AV61" s="26">
        <f t="shared" si="24"/>
        <v>7.8038439508120783E-2</v>
      </c>
      <c r="AW61" s="5">
        <f>ROUND((1000*NPV($AT$1,$AV62:$AV$79)-$AW$1*($AU62+NPV($AT$1,$AU63:$AU$79)))/AU62,3)</f>
        <v>838.57799999999997</v>
      </c>
      <c r="AX61" s="5">
        <f>ROUND(MAX(0,1000*NPV($AT$2,$AV62:$AV$79)-$AW$2*($AU62+NPV($AT$2,$AU63:$AU$79)))/AU62,3)</f>
        <v>785.33399999999995</v>
      </c>
    </row>
    <row r="62" spans="2:50" ht="15" x14ac:dyDescent="0.25">
      <c r="I62" s="28">
        <f t="shared" si="15"/>
        <v>58</v>
      </c>
      <c r="J62" s="16">
        <f t="shared" si="25"/>
        <v>0</v>
      </c>
      <c r="K62" s="16">
        <f t="shared" si="26"/>
        <v>0</v>
      </c>
      <c r="L62" s="17">
        <f t="shared" si="27"/>
        <v>0</v>
      </c>
      <c r="M62" s="16">
        <f t="shared" si="0"/>
        <v>2000000</v>
      </c>
      <c r="N62" s="18">
        <f t="shared" si="1"/>
        <v>796.56500000000005</v>
      </c>
      <c r="O62" s="19">
        <f t="shared" si="2"/>
        <v>847.45100000000002</v>
      </c>
      <c r="P62" s="20">
        <f t="shared" si="3"/>
        <v>1593130</v>
      </c>
      <c r="Q62" s="21">
        <f t="shared" si="4"/>
        <v>1694902</v>
      </c>
      <c r="R62" s="19"/>
      <c r="S62" s="19">
        <v>201.50767026226174</v>
      </c>
      <c r="T62" s="29">
        <v>5.3841878560511328E-2</v>
      </c>
      <c r="U62" s="30">
        <f t="shared" si="16"/>
        <v>7.005761760517662E-2</v>
      </c>
      <c r="V62" s="30">
        <f t="shared" si="17"/>
        <v>1.4117147307743553E-2</v>
      </c>
      <c r="W62" s="30">
        <f t="shared" si="18"/>
        <v>3.7720337393366602E-3</v>
      </c>
      <c r="X62" s="23">
        <f t="shared" si="5"/>
        <v>5.2168436558096408E-2</v>
      </c>
      <c r="Y62" s="31"/>
      <c r="Z62" s="24">
        <f t="shared" si="30"/>
        <v>117497.5537122276</v>
      </c>
      <c r="AA62" s="24">
        <f t="shared" si="30"/>
        <v>1401.1523521035324</v>
      </c>
      <c r="AB62" s="24">
        <f t="shared" si="6"/>
        <v>88420.387459190722</v>
      </c>
      <c r="AC62" s="24">
        <f t="shared" si="7"/>
        <v>1043.3687311619281</v>
      </c>
      <c r="AD62" s="31"/>
      <c r="AE62" s="24">
        <f t="shared" si="8"/>
        <v>0</v>
      </c>
      <c r="AF62" s="24">
        <f t="shared" si="29"/>
        <v>0</v>
      </c>
      <c r="AG62" s="24">
        <f t="shared" si="29"/>
        <v>0</v>
      </c>
      <c r="AH62" s="24">
        <f t="shared" si="20"/>
        <v>-28234.294615487106</v>
      </c>
      <c r="AI62" s="24">
        <f t="shared" si="21"/>
        <v>-6009.3401111494131</v>
      </c>
      <c r="AJ62" s="24">
        <f t="shared" si="10"/>
        <v>-34243.634726636519</v>
      </c>
      <c r="AK62" s="24">
        <f t="shared" si="11"/>
        <v>29077.166253036878</v>
      </c>
      <c r="AL62" s="24">
        <f t="shared" si="22"/>
        <v>4161.4547122515896</v>
      </c>
      <c r="AM62" s="24">
        <f t="shared" si="12"/>
        <v>-1005.013761348052</v>
      </c>
      <c r="AN62" s="24">
        <f t="shared" si="13"/>
        <v>357.78362094160434</v>
      </c>
      <c r="AO62" s="24">
        <f t="shared" si="14"/>
        <v>-647.23014040644762</v>
      </c>
      <c r="AT62" s="28">
        <f t="shared" si="23"/>
        <v>58</v>
      </c>
      <c r="AU62" s="26">
        <f t="shared" si="28"/>
        <v>0.34526038720609015</v>
      </c>
      <c r="AV62" s="26">
        <f t="shared" si="24"/>
        <v>6.9572616259745632E-2</v>
      </c>
      <c r="AW62" s="5">
        <f>ROUND((1000*NPV($AT$1,$AV63:$AV$79)-$AW$1*($AU63+NPV($AT$1,$AU64:$AU$79)))/AU63,3)</f>
        <v>847.45100000000002</v>
      </c>
      <c r="AX62" s="5">
        <f>ROUND(MAX(0,1000*NPV($AT$2,$AV63:$AV$79)-$AW$2*($AU63+NPV($AT$2,$AU64:$AU$79)))/AU63,3)</f>
        <v>796.56500000000005</v>
      </c>
    </row>
    <row r="63" spans="2:50" ht="15" x14ac:dyDescent="0.25">
      <c r="I63" s="28">
        <f t="shared" si="15"/>
        <v>59</v>
      </c>
      <c r="J63" s="16">
        <f t="shared" si="25"/>
        <v>0</v>
      </c>
      <c r="K63" s="16">
        <f t="shared" si="26"/>
        <v>0</v>
      </c>
      <c r="L63" s="17">
        <f t="shared" si="27"/>
        <v>0</v>
      </c>
      <c r="M63" s="16">
        <f t="shared" si="0"/>
        <v>2000000</v>
      </c>
      <c r="N63" s="18">
        <f t="shared" si="1"/>
        <v>807.13499999999999</v>
      </c>
      <c r="O63" s="19">
        <f t="shared" si="2"/>
        <v>855.76199999999994</v>
      </c>
      <c r="P63" s="20">
        <f t="shared" si="3"/>
        <v>1614270</v>
      </c>
      <c r="Q63" s="21">
        <f t="shared" si="4"/>
        <v>1711524</v>
      </c>
      <c r="R63" s="19"/>
      <c r="S63" s="19">
        <v>219.47818412782718</v>
      </c>
      <c r="T63" s="29">
        <v>5.3841878560511328E-2</v>
      </c>
      <c r="U63" s="30">
        <f t="shared" si="16"/>
        <v>5.2168436558096408E-2</v>
      </c>
      <c r="V63" s="30">
        <f t="shared" si="17"/>
        <v>1.1449833724558755E-2</v>
      </c>
      <c r="W63" s="30">
        <f t="shared" si="18"/>
        <v>2.8088466258527661E-3</v>
      </c>
      <c r="X63" s="23">
        <f t="shared" si="5"/>
        <v>3.7909756207684886E-2</v>
      </c>
      <c r="Y63" s="31"/>
      <c r="Z63" s="24">
        <f t="shared" si="30"/>
        <v>88420.387459190722</v>
      </c>
      <c r="AA63" s="24">
        <f t="shared" si="30"/>
        <v>1043.3687311619281</v>
      </c>
      <c r="AB63" s="24">
        <f t="shared" si="6"/>
        <v>64883.457583601667</v>
      </c>
      <c r="AC63" s="24">
        <f t="shared" si="7"/>
        <v>758.19512415369775</v>
      </c>
      <c r="AD63" s="31"/>
      <c r="AE63" s="24">
        <f t="shared" si="8"/>
        <v>0</v>
      </c>
      <c r="AF63" s="24">
        <f t="shared" si="29"/>
        <v>0</v>
      </c>
      <c r="AG63" s="24">
        <f t="shared" si="29"/>
        <v>0</v>
      </c>
      <c r="AH63" s="24">
        <f t="shared" si="20"/>
        <v>-22899.667449117511</v>
      </c>
      <c r="AI63" s="24">
        <f t="shared" si="21"/>
        <v>-4534.2368427153451</v>
      </c>
      <c r="AJ63" s="24">
        <f t="shared" si="10"/>
        <v>-27433.904291832856</v>
      </c>
      <c r="AK63" s="24">
        <f t="shared" si="11"/>
        <v>23536.929875589056</v>
      </c>
      <c r="AL63" s="24">
        <f t="shared" si="22"/>
        <v>3131.2314666623429</v>
      </c>
      <c r="AM63" s="24">
        <f t="shared" si="12"/>
        <v>-765.7429495814572</v>
      </c>
      <c r="AN63" s="24">
        <f t="shared" si="13"/>
        <v>285.17360700823031</v>
      </c>
      <c r="AO63" s="24">
        <f t="shared" si="14"/>
        <v>-480.56934257322689</v>
      </c>
      <c r="AT63" s="28">
        <f t="shared" si="23"/>
        <v>59</v>
      </c>
      <c r="AU63" s="26">
        <f t="shared" si="28"/>
        <v>0.2756877709463445</v>
      </c>
      <c r="AV63" s="26">
        <f t="shared" si="24"/>
        <v>6.0507451353552046E-2</v>
      </c>
      <c r="AW63" s="5">
        <f>ROUND((1000*NPV($AT$1,$AV64:$AV$79)-$AW$1*($AU64+NPV($AT$1,$AU65:$AU$79)))/AU64,3)</f>
        <v>855.76199999999994</v>
      </c>
      <c r="AX63" s="5">
        <f>ROUND(MAX(0,1000*NPV($AT$2,$AV64:$AV$79)-$AW$2*($AU64+NPV($AT$2,$AU65:$AU$79)))/AU64,3)</f>
        <v>807.13499999999999</v>
      </c>
    </row>
    <row r="64" spans="2:50" ht="15" x14ac:dyDescent="0.25">
      <c r="I64" s="28">
        <f t="shared" si="15"/>
        <v>60</v>
      </c>
      <c r="J64" s="16">
        <f t="shared" si="25"/>
        <v>0</v>
      </c>
      <c r="K64" s="16">
        <f t="shared" si="26"/>
        <v>0</v>
      </c>
      <c r="L64" s="17">
        <f t="shared" si="27"/>
        <v>0</v>
      </c>
      <c r="M64" s="16">
        <f t="shared" si="0"/>
        <v>2000000</v>
      </c>
      <c r="N64" s="18">
        <f t="shared" si="1"/>
        <v>817.14</v>
      </c>
      <c r="O64" s="19">
        <f t="shared" si="2"/>
        <v>863.59100000000001</v>
      </c>
      <c r="P64" s="20">
        <f t="shared" si="3"/>
        <v>1634280</v>
      </c>
      <c r="Q64" s="21">
        <f t="shared" si="4"/>
        <v>1727182</v>
      </c>
      <c r="R64" s="19"/>
      <c r="S64" s="19">
        <v>238.04537449479034</v>
      </c>
      <c r="T64" s="29">
        <v>5.3841878560511328E-2</v>
      </c>
      <c r="U64" s="30">
        <f t="shared" si="16"/>
        <v>3.7909756207684886E-2</v>
      </c>
      <c r="V64" s="30">
        <f t="shared" si="17"/>
        <v>9.0242421134645503E-3</v>
      </c>
      <c r="W64" s="30">
        <f t="shared" si="18"/>
        <v>2.0411324899927601E-3</v>
      </c>
      <c r="X64" s="23">
        <f t="shared" si="5"/>
        <v>2.6844381604227575E-2</v>
      </c>
      <c r="Y64" s="31"/>
      <c r="Z64" s="24">
        <f t="shared" si="30"/>
        <v>64883.457583601667</v>
      </c>
      <c r="AA64" s="24">
        <f t="shared" si="30"/>
        <v>758.19512415369775</v>
      </c>
      <c r="AB64" s="24">
        <f t="shared" si="6"/>
        <v>46365.132707952987</v>
      </c>
      <c r="AC64" s="24">
        <f t="shared" si="7"/>
        <v>536.88763208455146</v>
      </c>
      <c r="AD64" s="31"/>
      <c r="AE64" s="24">
        <f t="shared" si="8"/>
        <v>0</v>
      </c>
      <c r="AF64" s="24">
        <f t="shared" si="29"/>
        <v>0</v>
      </c>
      <c r="AG64" s="24">
        <f t="shared" si="29"/>
        <v>0</v>
      </c>
      <c r="AH64" s="24">
        <f t="shared" si="20"/>
        <v>-18048.4842269291</v>
      </c>
      <c r="AI64" s="24">
        <f t="shared" si="21"/>
        <v>-3335.7820057453678</v>
      </c>
      <c r="AJ64" s="24">
        <f t="shared" si="10"/>
        <v>-21384.266232674468</v>
      </c>
      <c r="AK64" s="24">
        <f t="shared" si="11"/>
        <v>18518.324875648679</v>
      </c>
      <c r="AL64" s="24">
        <f t="shared" si="22"/>
        <v>2297.457844771438</v>
      </c>
      <c r="AM64" s="24">
        <f t="shared" si="12"/>
        <v>-568.48351225435135</v>
      </c>
      <c r="AN64" s="24">
        <f t="shared" si="13"/>
        <v>221.30749206914629</v>
      </c>
      <c r="AO64" s="24">
        <f t="shared" si="14"/>
        <v>-347.17602018520506</v>
      </c>
      <c r="AT64" s="28">
        <f t="shared" si="23"/>
        <v>60</v>
      </c>
      <c r="AU64" s="26">
        <f t="shared" si="28"/>
        <v>0.21518031959279246</v>
      </c>
      <c r="AV64" s="26">
        <f t="shared" si="24"/>
        <v>5.1222679761374956E-2</v>
      </c>
      <c r="AW64" s="5">
        <f>ROUND((1000*NPV($AT$1,$AV65:$AV$79)-$AW$1*($AU65+NPV($AT$1,$AU66:$AU$79)))/AU65,3)</f>
        <v>863.59100000000001</v>
      </c>
      <c r="AX64" s="5">
        <f>ROUND(MAX(0,1000*NPV($AT$2,$AV65:$AV$79)-$AW$2*($AU65+NPV($AT$2,$AU66:$AU$79)))/AU65,3)</f>
        <v>817.14</v>
      </c>
    </row>
    <row r="65" spans="9:50" ht="15" x14ac:dyDescent="0.25">
      <c r="I65" s="28">
        <f t="shared" si="15"/>
        <v>61</v>
      </c>
      <c r="J65" s="16">
        <f t="shared" si="25"/>
        <v>0</v>
      </c>
      <c r="K65" s="16">
        <f t="shared" si="26"/>
        <v>0</v>
      </c>
      <c r="L65" s="17">
        <f t="shared" si="27"/>
        <v>0</v>
      </c>
      <c r="M65" s="16">
        <f t="shared" si="0"/>
        <v>2000000</v>
      </c>
      <c r="N65" s="18">
        <f t="shared" si="1"/>
        <v>826.52200000000005</v>
      </c>
      <c r="O65" s="19">
        <f t="shared" si="2"/>
        <v>870.90200000000004</v>
      </c>
      <c r="P65" s="20">
        <f t="shared" si="3"/>
        <v>1653044</v>
      </c>
      <c r="Q65" s="21">
        <f t="shared" si="4"/>
        <v>1741804</v>
      </c>
      <c r="R65" s="19"/>
      <c r="S65" s="19">
        <v>257.96651698627704</v>
      </c>
      <c r="T65" s="29">
        <v>5.3841878560511328E-2</v>
      </c>
      <c r="U65" s="30">
        <f t="shared" si="16"/>
        <v>2.6844381604227575E-2</v>
      </c>
      <c r="V65" s="30">
        <f t="shared" si="17"/>
        <v>6.9249516230930758E-3</v>
      </c>
      <c r="W65" s="30">
        <f t="shared" si="18"/>
        <v>1.4453519343668453E-3</v>
      </c>
      <c r="X65" s="23">
        <f t="shared" si="5"/>
        <v>1.8474078046767654E-2</v>
      </c>
      <c r="Y65" s="31"/>
      <c r="Z65" s="24">
        <f t="shared" si="30"/>
        <v>46365.132707952987</v>
      </c>
      <c r="AA65" s="24">
        <f t="shared" si="30"/>
        <v>536.88763208455146</v>
      </c>
      <c r="AB65" s="24">
        <f t="shared" si="6"/>
        <v>32178.223038172087</v>
      </c>
      <c r="AC65" s="24">
        <f t="shared" si="7"/>
        <v>369.48156093535306</v>
      </c>
      <c r="AD65" s="31"/>
      <c r="AE65" s="24">
        <f t="shared" si="8"/>
        <v>0</v>
      </c>
      <c r="AF65" s="24">
        <f t="shared" si="29"/>
        <v>0</v>
      </c>
      <c r="AG65" s="24">
        <f t="shared" si="29"/>
        <v>0</v>
      </c>
      <c r="AH65" s="24">
        <f t="shared" si="20"/>
        <v>-13849.903246186152</v>
      </c>
      <c r="AI65" s="24">
        <f t="shared" si="21"/>
        <v>-2389.2303429935073</v>
      </c>
      <c r="AJ65" s="24">
        <f t="shared" si="10"/>
        <v>-16239.133589179659</v>
      </c>
      <c r="AK65" s="24">
        <f t="shared" si="11"/>
        <v>14186.9096697809</v>
      </c>
      <c r="AL65" s="24">
        <f t="shared" si="22"/>
        <v>1641.5707119013141</v>
      </c>
      <c r="AM65" s="24">
        <f t="shared" si="12"/>
        <v>-410.65320749744478</v>
      </c>
      <c r="AN65" s="24">
        <f t="shared" si="13"/>
        <v>167.4060711491984</v>
      </c>
      <c r="AO65" s="24">
        <f t="shared" si="14"/>
        <v>-243.24713634824639</v>
      </c>
      <c r="AT65" s="28">
        <f t="shared" si="23"/>
        <v>61</v>
      </c>
      <c r="AU65" s="26">
        <f t="shared" si="28"/>
        <v>0.16395763983141751</v>
      </c>
      <c r="AV65" s="26">
        <f t="shared" si="24"/>
        <v>4.2295581280601256E-2</v>
      </c>
      <c r="AW65" s="5">
        <f>ROUND((1000*NPV($AT$1,$AV66:$AV$79)-$AW$1*($AU66+NPV($AT$1,$AU67:$AU$79)))/AU66,3)</f>
        <v>870.90200000000004</v>
      </c>
      <c r="AX65" s="5">
        <f>ROUND(MAX(0,1000*NPV($AT$2,$AV66:$AV$79)-$AW$2*($AU66+NPV($AT$2,$AU67:$AU$79)))/AU66,3)</f>
        <v>826.52200000000005</v>
      </c>
    </row>
    <row r="66" spans="9:50" ht="15" x14ac:dyDescent="0.25">
      <c r="I66" s="28">
        <f t="shared" si="15"/>
        <v>62</v>
      </c>
      <c r="J66" s="16">
        <f t="shared" si="25"/>
        <v>0</v>
      </c>
      <c r="K66" s="16">
        <f t="shared" si="26"/>
        <v>0</v>
      </c>
      <c r="L66" s="17">
        <f t="shared" si="27"/>
        <v>0</v>
      </c>
      <c r="M66" s="16">
        <f t="shared" si="0"/>
        <v>2000000</v>
      </c>
      <c r="N66" s="18">
        <f t="shared" si="1"/>
        <v>835.37900000000002</v>
      </c>
      <c r="O66" s="19">
        <f t="shared" si="2"/>
        <v>877.77300000000002</v>
      </c>
      <c r="P66" s="20">
        <f t="shared" si="3"/>
        <v>1670758</v>
      </c>
      <c r="Q66" s="21">
        <f t="shared" si="4"/>
        <v>1755546</v>
      </c>
      <c r="R66" s="19"/>
      <c r="S66" s="19">
        <v>278.45540395654382</v>
      </c>
      <c r="T66" s="29">
        <v>5.3841878560511328E-2</v>
      </c>
      <c r="U66" s="30">
        <f t="shared" si="16"/>
        <v>1.8474078046767654E-2</v>
      </c>
      <c r="V66" s="30">
        <f t="shared" si="17"/>
        <v>5.1442068652374053E-3</v>
      </c>
      <c r="W66" s="30">
        <f t="shared" si="18"/>
        <v>9.9467906671147233E-4</v>
      </c>
      <c r="X66" s="23">
        <f t="shared" si="5"/>
        <v>1.2335192114818776E-2</v>
      </c>
      <c r="Y66" s="31"/>
      <c r="Z66" s="24">
        <f t="shared" si="30"/>
        <v>32178.223038172087</v>
      </c>
      <c r="AA66" s="24">
        <f t="shared" si="30"/>
        <v>369.48156093535306</v>
      </c>
      <c r="AB66" s="24">
        <f t="shared" si="6"/>
        <v>21654.997176401645</v>
      </c>
      <c r="AC66" s="24">
        <f t="shared" si="7"/>
        <v>246.70384229637551</v>
      </c>
      <c r="AD66" s="31"/>
      <c r="AE66" s="24">
        <f t="shared" si="8"/>
        <v>0</v>
      </c>
      <c r="AF66" s="24">
        <f t="shared" si="29"/>
        <v>0</v>
      </c>
      <c r="AG66" s="24">
        <f t="shared" si="29"/>
        <v>0</v>
      </c>
      <c r="AH66" s="24">
        <f t="shared" si="20"/>
        <v>-10288.413730474811</v>
      </c>
      <c r="AI66" s="24">
        <f t="shared" si="21"/>
        <v>-1661.868008140726</v>
      </c>
      <c r="AJ66" s="24">
        <f t="shared" si="10"/>
        <v>-11950.281738615537</v>
      </c>
      <c r="AK66" s="24">
        <f t="shared" si="11"/>
        <v>10523.225861770443</v>
      </c>
      <c r="AL66" s="24">
        <f t="shared" si="22"/>
        <v>1139.1696609687606</v>
      </c>
      <c r="AM66" s="24">
        <f t="shared" si="12"/>
        <v>-287.88621587633315</v>
      </c>
      <c r="AN66" s="24">
        <f t="shared" si="13"/>
        <v>122.77771863897755</v>
      </c>
      <c r="AO66" s="24">
        <f t="shared" si="14"/>
        <v>-165.10849723735561</v>
      </c>
      <c r="AT66" s="28">
        <f t="shared" si="23"/>
        <v>62</v>
      </c>
      <c r="AU66" s="26">
        <f t="shared" si="28"/>
        <v>0.12166205855081624</v>
      </c>
      <c r="AV66" s="26">
        <f t="shared" si="24"/>
        <v>3.3877457659952218E-2</v>
      </c>
      <c r="AW66" s="5">
        <f>ROUND((1000*NPV($AT$1,$AV67:$AV$79)-$AW$1*($AU67+NPV($AT$1,$AU68:$AU$79)))/AU67,3)</f>
        <v>877.77300000000002</v>
      </c>
      <c r="AX66" s="5">
        <f>ROUND(MAX(0,1000*NPV($AT$2,$AV67:$AV$79)-$AW$2*($AU67+NPV($AT$2,$AU68:$AU$79)))/AU67,3)</f>
        <v>835.37900000000002</v>
      </c>
    </row>
    <row r="67" spans="9:50" ht="15" x14ac:dyDescent="0.25">
      <c r="I67" s="28">
        <f t="shared" si="15"/>
        <v>63</v>
      </c>
      <c r="J67" s="16">
        <f t="shared" si="25"/>
        <v>0</v>
      </c>
      <c r="K67" s="16">
        <f t="shared" si="26"/>
        <v>0</v>
      </c>
      <c r="L67" s="17">
        <f t="shared" si="27"/>
        <v>0</v>
      </c>
      <c r="M67" s="16">
        <f t="shared" si="0"/>
        <v>2000000</v>
      </c>
      <c r="N67" s="18">
        <f t="shared" si="1"/>
        <v>843.69</v>
      </c>
      <c r="O67" s="19">
        <f t="shared" si="2"/>
        <v>884.19500000000005</v>
      </c>
      <c r="P67" s="20">
        <f t="shared" si="3"/>
        <v>1687380</v>
      </c>
      <c r="Q67" s="21">
        <f t="shared" si="4"/>
        <v>1768390</v>
      </c>
      <c r="R67" s="19"/>
      <c r="S67" s="19">
        <v>300.15508886632779</v>
      </c>
      <c r="T67" s="29">
        <v>5.3841878560511328E-2</v>
      </c>
      <c r="U67" s="30">
        <f t="shared" si="16"/>
        <v>1.2335192114818776E-2</v>
      </c>
      <c r="V67" s="30">
        <f t="shared" si="17"/>
        <v>3.7024706854066553E-3</v>
      </c>
      <c r="W67" s="30">
        <f t="shared" si="18"/>
        <v>6.6414991586664939E-4</v>
      </c>
      <c r="X67" s="23">
        <f t="shared" si="5"/>
        <v>7.9685715135454707E-3</v>
      </c>
      <c r="Y67" s="31"/>
      <c r="Z67" s="24">
        <f t="shared" si="30"/>
        <v>21654.997176401645</v>
      </c>
      <c r="AA67" s="24">
        <f t="shared" si="30"/>
        <v>246.70384229637551</v>
      </c>
      <c r="AB67" s="24">
        <f t="shared" si="6"/>
        <v>14091.542178838676</v>
      </c>
      <c r="AC67" s="24">
        <f t="shared" si="7"/>
        <v>159.37143027090943</v>
      </c>
      <c r="AD67" s="31"/>
      <c r="AE67" s="24">
        <f t="shared" si="8"/>
        <v>0</v>
      </c>
      <c r="AF67" s="24">
        <f t="shared" si="29"/>
        <v>0</v>
      </c>
      <c r="AG67" s="24">
        <f t="shared" si="29"/>
        <v>0</v>
      </c>
      <c r="AH67" s="24">
        <f t="shared" si="20"/>
        <v>-7404.9413708133106</v>
      </c>
      <c r="AI67" s="24">
        <f t="shared" si="21"/>
        <v>-1120.6732850350668</v>
      </c>
      <c r="AJ67" s="24">
        <f t="shared" si="10"/>
        <v>-8525.6146558483779</v>
      </c>
      <c r="AK67" s="24">
        <f t="shared" si="11"/>
        <v>7563.4549975629689</v>
      </c>
      <c r="AL67" s="24">
        <f t="shared" si="22"/>
        <v>766.55953565443076</v>
      </c>
      <c r="AM67" s="24">
        <f t="shared" si="12"/>
        <v>-195.60012263097826</v>
      </c>
      <c r="AN67" s="24">
        <f t="shared" si="13"/>
        <v>87.332412025466084</v>
      </c>
      <c r="AO67" s="24">
        <f t="shared" si="14"/>
        <v>-108.26771060551218</v>
      </c>
      <c r="AT67" s="28">
        <f t="shared" si="23"/>
        <v>63</v>
      </c>
      <c r="AU67" s="26">
        <f t="shared" si="28"/>
        <v>8.7784600890864026E-2</v>
      </c>
      <c r="AV67" s="26">
        <f t="shared" si="24"/>
        <v>2.6348994681492412E-2</v>
      </c>
      <c r="AW67" s="5">
        <f>ROUND((1000*NPV($AT$1,$AV68:$AV$79)-$AW$1*($AU68+NPV($AT$1,$AU69:$AU$79)))/AU68,3)</f>
        <v>884.19500000000005</v>
      </c>
      <c r="AX67" s="5">
        <f>ROUND(MAX(0,1000*NPV($AT$2,$AV68:$AV$79)-$AW$2*($AU68+NPV($AT$2,$AU69:$AU$79)))/AU68,3)</f>
        <v>843.69</v>
      </c>
    </row>
    <row r="68" spans="9:50" ht="15" x14ac:dyDescent="0.25">
      <c r="I68" s="28">
        <f t="shared" si="15"/>
        <v>64</v>
      </c>
      <c r="J68" s="16">
        <f t="shared" si="25"/>
        <v>0</v>
      </c>
      <c r="K68" s="16">
        <f t="shared" si="26"/>
        <v>0</v>
      </c>
      <c r="L68" s="17">
        <f t="shared" si="27"/>
        <v>0</v>
      </c>
      <c r="M68" s="16">
        <f t="shared" ref="M68:M79" si="31">$E$11</f>
        <v>2000000</v>
      </c>
      <c r="N68" s="18">
        <f t="shared" ref="N68:N79" si="32">AX68</f>
        <v>851.4</v>
      </c>
      <c r="O68" s="19">
        <f t="shared" ref="O68:O79" si="33">AW68</f>
        <v>890.13099999999997</v>
      </c>
      <c r="P68" s="20">
        <f t="shared" ref="P68:P79" si="34">M68*N68/1000</f>
        <v>1702800</v>
      </c>
      <c r="Q68" s="21">
        <f t="shared" ref="Q68:Q79" si="35">M68*O68/1000</f>
        <v>1780262</v>
      </c>
      <c r="R68" s="19"/>
      <c r="S68" s="19">
        <v>323.12675535603557</v>
      </c>
      <c r="T68" s="29">
        <v>5.3841878560511328E-2</v>
      </c>
      <c r="U68" s="30">
        <f t="shared" si="16"/>
        <v>7.9685715135454707E-3</v>
      </c>
      <c r="V68" s="30">
        <f t="shared" si="17"/>
        <v>2.5748586579944816E-3</v>
      </c>
      <c r="W68" s="30">
        <f t="shared" si="18"/>
        <v>4.2904285973306521E-4</v>
      </c>
      <c r="X68" s="23">
        <f t="shared" ref="X68:X79" si="36">U68-SUM(V68:W68)</f>
        <v>4.9646699958179243E-3</v>
      </c>
      <c r="Y68" s="31"/>
      <c r="Z68" s="24">
        <f t="shared" si="30"/>
        <v>14091.542178838676</v>
      </c>
      <c r="AA68" s="24">
        <f t="shared" si="30"/>
        <v>159.37143027090943</v>
      </c>
      <c r="AB68" s="24">
        <f t="shared" ref="AB68:AB79" si="37">Q68*X68</f>
        <v>8838.413336094809</v>
      </c>
      <c r="AC68" s="24">
        <f t="shared" ref="AC68:AC79" si="38">$H$14*M68*X68</f>
        <v>99.293399916358482</v>
      </c>
      <c r="AD68" s="31"/>
      <c r="AE68" s="24">
        <f t="shared" ref="AE68:AE79" si="39">$X68*J68</f>
        <v>0</v>
      </c>
      <c r="AF68" s="24">
        <f t="shared" ref="AF68:AG79" si="40">-$X68*K68</f>
        <v>0</v>
      </c>
      <c r="AG68" s="24">
        <f t="shared" si="40"/>
        <v>0</v>
      </c>
      <c r="AH68" s="24">
        <f t="shared" si="20"/>
        <v>-5149.7173159889635</v>
      </c>
      <c r="AI68" s="24">
        <f t="shared" si="21"/>
        <v>-730.5741815534634</v>
      </c>
      <c r="AJ68" s="24">
        <f t="shared" ref="AJ68:AJ79" si="41">SUM(AE68:AI68)</f>
        <v>-5880.2914975424264</v>
      </c>
      <c r="AK68" s="24">
        <f t="shared" ref="AK68:AK79" si="42">Z68-AB68</f>
        <v>5253.1288427438667</v>
      </c>
      <c r="AL68" s="24">
        <f t="shared" si="22"/>
        <v>498.78197631883552</v>
      </c>
      <c r="AM68" s="24">
        <f t="shared" ref="AM68:AM79" si="43">SUM(AJ68:AL68)</f>
        <v>-128.38067847972422</v>
      </c>
      <c r="AN68" s="24">
        <f t="shared" ref="AN68:AN79" si="44">AA68-AC68</f>
        <v>60.078030354550947</v>
      </c>
      <c r="AO68" s="24">
        <f t="shared" ref="AO68:AO79" si="45">SUM(AM68:AN68)</f>
        <v>-68.302648125173278</v>
      </c>
      <c r="AT68" s="28">
        <f t="shared" si="23"/>
        <v>64</v>
      </c>
      <c r="AU68" s="26">
        <f t="shared" si="28"/>
        <v>6.1435606209371614E-2</v>
      </c>
      <c r="AV68" s="26">
        <f t="shared" si="24"/>
        <v>1.9851488097765362E-2</v>
      </c>
      <c r="AW68" s="5">
        <f>ROUND((1000*NPV($AT$1,$AV69:$AV$79)-$AW$1*($AU69+NPV($AT$1,$AU70:$AU$79)))/AU69,3)</f>
        <v>890.13099999999997</v>
      </c>
      <c r="AX68" s="5">
        <f>ROUND(MAX(0,1000*NPV($AT$2,$AV69:$AV$79)-$AW$2*($AU69+NPV($AT$2,$AU70:$AU$79)))/AU69,3)</f>
        <v>851.4</v>
      </c>
    </row>
    <row r="69" spans="9:50" ht="15" x14ac:dyDescent="0.25">
      <c r="I69" s="28">
        <f t="shared" ref="I69:I79" si="46">I68+1</f>
        <v>65</v>
      </c>
      <c r="J69" s="16">
        <f t="shared" si="25"/>
        <v>0</v>
      </c>
      <c r="K69" s="16">
        <f t="shared" si="26"/>
        <v>0</v>
      </c>
      <c r="L69" s="17">
        <f t="shared" si="27"/>
        <v>0</v>
      </c>
      <c r="M69" s="16">
        <f t="shared" si="31"/>
        <v>2000000</v>
      </c>
      <c r="N69" s="18">
        <f t="shared" si="32"/>
        <v>858.58600000000001</v>
      </c>
      <c r="O69" s="19">
        <f t="shared" si="33"/>
        <v>895.64499999999998</v>
      </c>
      <c r="P69" s="20">
        <f t="shared" si="34"/>
        <v>1717172</v>
      </c>
      <c r="Q69" s="21">
        <f t="shared" si="35"/>
        <v>1791290</v>
      </c>
      <c r="R69" s="19"/>
      <c r="S69" s="19">
        <v>346.52291522744605</v>
      </c>
      <c r="T69" s="29">
        <v>5.3841878560511328E-2</v>
      </c>
      <c r="U69" s="30">
        <f t="shared" ref="U69:U79" si="47">X68</f>
        <v>4.9646699958179243E-3</v>
      </c>
      <c r="V69" s="30">
        <f t="shared" ref="V69:V79" si="48">S69*U69/1000</f>
        <v>1.7203719200930595E-3</v>
      </c>
      <c r="W69" s="30">
        <f t="shared" ref="W69:W79" si="49">MIN(T69*U69,U69-V69)</f>
        <v>2.6730715900784296E-4</v>
      </c>
      <c r="X69" s="23">
        <f t="shared" si="36"/>
        <v>2.9769909167170218E-3</v>
      </c>
      <c r="Y69" s="31"/>
      <c r="Z69" s="24">
        <f t="shared" ref="Z69:AA79" si="50">AB68</f>
        <v>8838.413336094809</v>
      </c>
      <c r="AA69" s="24">
        <f t="shared" si="50"/>
        <v>99.293399916358482</v>
      </c>
      <c r="AB69" s="24">
        <f t="shared" si="37"/>
        <v>5332.6540592060337</v>
      </c>
      <c r="AC69" s="24">
        <f t="shared" si="38"/>
        <v>59.539818334340438</v>
      </c>
      <c r="AD69" s="31"/>
      <c r="AE69" s="24">
        <f t="shared" si="39"/>
        <v>0</v>
      </c>
      <c r="AF69" s="24">
        <f t="shared" si="40"/>
        <v>0</v>
      </c>
      <c r="AG69" s="24">
        <f t="shared" si="40"/>
        <v>0</v>
      </c>
      <c r="AH69" s="24">
        <f t="shared" ref="AH69:AH79" si="51">-M69*V69</f>
        <v>-3440.7438401861191</v>
      </c>
      <c r="AI69" s="24">
        <f t="shared" ref="AI69:AI79" si="52">-P69*W69</f>
        <v>-459.01236884781571</v>
      </c>
      <c r="AJ69" s="24">
        <f t="shared" si="41"/>
        <v>-3899.7562090339347</v>
      </c>
      <c r="AK69" s="24">
        <f t="shared" si="42"/>
        <v>3505.7592768887753</v>
      </c>
      <c r="AL69" s="24">
        <f t="shared" ref="AL69:AL79" si="53">$D$6*SUM(Z69:AA69,AE69:AF69)</f>
        <v>312.81973576039087</v>
      </c>
      <c r="AM69" s="24">
        <f t="shared" si="43"/>
        <v>-81.177196384768592</v>
      </c>
      <c r="AN69" s="24">
        <f t="shared" si="44"/>
        <v>39.753581582018043</v>
      </c>
      <c r="AO69" s="24">
        <f t="shared" si="45"/>
        <v>-41.423614802750549</v>
      </c>
      <c r="AT69" s="28">
        <f t="shared" ref="AT69:AT79" si="54">AT68+1</f>
        <v>65</v>
      </c>
      <c r="AU69" s="26">
        <f t="shared" si="28"/>
        <v>4.1584118111606255E-2</v>
      </c>
      <c r="AV69" s="26">
        <f t="shared" ref="AV69:AV79" si="55">S69*AU69/1000</f>
        <v>1.4409849835196239E-2</v>
      </c>
      <c r="AW69" s="5">
        <f>ROUND((1000*NPV($AT$1,$AV70:$AV$79)-$AW$1*($AU70+NPV($AT$1,$AU71:$AU$79)))/AU70,3)</f>
        <v>895.64499999999998</v>
      </c>
      <c r="AX69" s="5">
        <f>ROUND(MAX(0,1000*NPV($AT$2,$AV70:$AV$79)-$AW$2*($AU70+NPV($AT$2,$AU71:$AU$79)))/AU70,3)</f>
        <v>858.58600000000001</v>
      </c>
    </row>
    <row r="70" spans="9:50" ht="15" x14ac:dyDescent="0.25">
      <c r="I70" s="28">
        <f t="shared" si="46"/>
        <v>66</v>
      </c>
      <c r="J70" s="16">
        <f t="shared" ref="J70:J79" si="56">$H$3</f>
        <v>0</v>
      </c>
      <c r="K70" s="16">
        <f t="shared" ref="K70:K79" si="57">J70*$C$17</f>
        <v>0</v>
      </c>
      <c r="L70" s="17">
        <f t="shared" ref="L70:L79" si="58">$C$21</f>
        <v>0</v>
      </c>
      <c r="M70" s="16">
        <f t="shared" si="31"/>
        <v>2000000</v>
      </c>
      <c r="N70" s="18">
        <f t="shared" si="32"/>
        <v>865.19899999999996</v>
      </c>
      <c r="O70" s="19">
        <f t="shared" si="33"/>
        <v>900.70500000000004</v>
      </c>
      <c r="P70" s="20">
        <f t="shared" si="34"/>
        <v>1730398</v>
      </c>
      <c r="Q70" s="21">
        <f t="shared" si="35"/>
        <v>1801410</v>
      </c>
      <c r="R70" s="19"/>
      <c r="S70" s="19">
        <v>370.97341737992372</v>
      </c>
      <c r="T70" s="29">
        <v>5.3841878560511328E-2</v>
      </c>
      <c r="U70" s="30">
        <f t="shared" si="47"/>
        <v>2.9769909167170218E-3</v>
      </c>
      <c r="V70" s="30">
        <f t="shared" si="48"/>
        <v>1.1043844938835054E-3</v>
      </c>
      <c r="W70" s="30">
        <f t="shared" si="49"/>
        <v>1.6028678341362319E-4</v>
      </c>
      <c r="X70" s="23">
        <f t="shared" si="36"/>
        <v>1.7123196394198932E-3</v>
      </c>
      <c r="Y70" s="31"/>
      <c r="Z70" s="24">
        <f t="shared" si="50"/>
        <v>5332.6540592060337</v>
      </c>
      <c r="AA70" s="24">
        <f t="shared" si="50"/>
        <v>59.539818334340438</v>
      </c>
      <c r="AB70" s="24">
        <f t="shared" si="37"/>
        <v>3084.58972164739</v>
      </c>
      <c r="AC70" s="24">
        <f t="shared" si="38"/>
        <v>34.246392788397863</v>
      </c>
      <c r="AD70" s="31"/>
      <c r="AE70" s="24">
        <f t="shared" si="39"/>
        <v>0</v>
      </c>
      <c r="AF70" s="24">
        <f t="shared" si="40"/>
        <v>0</v>
      </c>
      <c r="AG70" s="24">
        <f t="shared" si="40"/>
        <v>0</v>
      </c>
      <c r="AH70" s="24">
        <f t="shared" si="51"/>
        <v>-2208.7689877670109</v>
      </c>
      <c r="AI70" s="24">
        <f t="shared" si="52"/>
        <v>-277.35992944536673</v>
      </c>
      <c r="AJ70" s="24">
        <f t="shared" si="41"/>
        <v>-2486.1289172123775</v>
      </c>
      <c r="AK70" s="24">
        <f t="shared" si="42"/>
        <v>2248.0643375586437</v>
      </c>
      <c r="AL70" s="24">
        <f t="shared" si="53"/>
        <v>188.7267857139131</v>
      </c>
      <c r="AM70" s="24">
        <f t="shared" si="43"/>
        <v>-49.337793939820642</v>
      </c>
      <c r="AN70" s="24">
        <f t="shared" si="44"/>
        <v>25.293425545942576</v>
      </c>
      <c r="AO70" s="24">
        <f t="shared" si="45"/>
        <v>-24.044368393878067</v>
      </c>
      <c r="AT70" s="28">
        <f t="shared" si="54"/>
        <v>66</v>
      </c>
      <c r="AU70" s="26">
        <f t="shared" ref="AU70:AU79" si="59">AU69-AV69</f>
        <v>2.7174268276410014E-2</v>
      </c>
      <c r="AV70" s="26">
        <f t="shared" si="55"/>
        <v>1.0080931167298673E-2</v>
      </c>
      <c r="AW70" s="5">
        <f>ROUND((1000*NPV($AT$1,$AV71:$AV$79)-$AW$1*($AU71+NPV($AT$1,$AU72:$AU$79)))/AU71,3)</f>
        <v>900.70500000000004</v>
      </c>
      <c r="AX70" s="5">
        <f>ROUND(MAX(0,1000*NPV($AT$2,$AV71:$AV$79)-$AW$2*($AU71+NPV($AT$2,$AU72:$AU$79)))/AU71,3)</f>
        <v>865.19899999999996</v>
      </c>
    </row>
    <row r="71" spans="9:50" ht="15" x14ac:dyDescent="0.25">
      <c r="I71" s="28">
        <f t="shared" si="46"/>
        <v>67</v>
      </c>
      <c r="J71" s="16">
        <f t="shared" si="56"/>
        <v>0</v>
      </c>
      <c r="K71" s="16">
        <f t="shared" si="57"/>
        <v>0</v>
      </c>
      <c r="L71" s="17">
        <f t="shared" si="58"/>
        <v>0</v>
      </c>
      <c r="M71" s="16">
        <f t="shared" si="31"/>
        <v>2000000</v>
      </c>
      <c r="N71" s="18">
        <f t="shared" si="32"/>
        <v>871.30600000000004</v>
      </c>
      <c r="O71" s="19">
        <f t="shared" si="33"/>
        <v>905.36800000000005</v>
      </c>
      <c r="P71" s="20">
        <f t="shared" si="34"/>
        <v>1742612</v>
      </c>
      <c r="Q71" s="21">
        <f t="shared" si="35"/>
        <v>1810736</v>
      </c>
      <c r="R71" s="19"/>
      <c r="S71" s="19">
        <v>395.58799944950448</v>
      </c>
      <c r="T71" s="29">
        <v>5.3841878560511328E-2</v>
      </c>
      <c r="U71" s="30">
        <f t="shared" si="47"/>
        <v>1.7123196394198932E-3</v>
      </c>
      <c r="V71" s="30">
        <f t="shared" si="48"/>
        <v>6.773731005762125E-4</v>
      </c>
      <c r="W71" s="30">
        <f t="shared" si="49"/>
        <v>9.219450608242444E-5</v>
      </c>
      <c r="X71" s="23">
        <f t="shared" si="36"/>
        <v>9.4275203276125632E-4</v>
      </c>
      <c r="Y71" s="31"/>
      <c r="Z71" s="24">
        <f t="shared" si="50"/>
        <v>3084.58972164739</v>
      </c>
      <c r="AA71" s="24">
        <f t="shared" si="50"/>
        <v>34.246392788397863</v>
      </c>
      <c r="AB71" s="24">
        <f t="shared" si="37"/>
        <v>1707.0750447939863</v>
      </c>
      <c r="AC71" s="24">
        <f t="shared" si="38"/>
        <v>18.855040655225125</v>
      </c>
      <c r="AD71" s="31"/>
      <c r="AE71" s="24">
        <f t="shared" si="39"/>
        <v>0</v>
      </c>
      <c r="AF71" s="24">
        <f t="shared" si="40"/>
        <v>0</v>
      </c>
      <c r="AG71" s="24">
        <f t="shared" si="40"/>
        <v>0</v>
      </c>
      <c r="AH71" s="24">
        <f t="shared" si="51"/>
        <v>-1354.7462011524251</v>
      </c>
      <c r="AI71" s="24">
        <f t="shared" si="52"/>
        <v>-160.65925263330581</v>
      </c>
      <c r="AJ71" s="24">
        <f t="shared" si="41"/>
        <v>-1515.405453785731</v>
      </c>
      <c r="AK71" s="24">
        <f t="shared" si="42"/>
        <v>1377.5146768534037</v>
      </c>
      <c r="AL71" s="24">
        <f t="shared" si="53"/>
        <v>109.15926400525258</v>
      </c>
      <c r="AM71" s="24">
        <f t="shared" si="43"/>
        <v>-28.731512927074718</v>
      </c>
      <c r="AN71" s="24">
        <f t="shared" si="44"/>
        <v>15.391352133172738</v>
      </c>
      <c r="AO71" s="24">
        <f t="shared" si="45"/>
        <v>-13.34016079390198</v>
      </c>
      <c r="AT71" s="28">
        <f t="shared" si="54"/>
        <v>67</v>
      </c>
      <c r="AU71" s="26">
        <f t="shared" si="59"/>
        <v>1.7093337109111342E-2</v>
      </c>
      <c r="AV71" s="26">
        <f t="shared" si="55"/>
        <v>6.7619190309093314E-3</v>
      </c>
      <c r="AW71" s="5">
        <f>ROUND((1000*NPV($AT$1,$AV72:$AV$79)-$AW$1*($AU72+NPV($AT$1,$AU73:$AU$79)))/AU72,3)</f>
        <v>905.36800000000005</v>
      </c>
      <c r="AX71" s="5">
        <f>ROUND(MAX(0,1000*NPV($AT$2,$AV72:$AV$79)-$AW$2*($AU72+NPV($AT$2,$AU73:$AU$79)))/AU72,3)</f>
        <v>871.30600000000004</v>
      </c>
    </row>
    <row r="72" spans="9:50" ht="15" x14ac:dyDescent="0.25">
      <c r="I72" s="28">
        <f t="shared" si="46"/>
        <v>68</v>
      </c>
      <c r="J72" s="16">
        <f t="shared" si="56"/>
        <v>0</v>
      </c>
      <c r="K72" s="16">
        <f t="shared" si="57"/>
        <v>0</v>
      </c>
      <c r="L72" s="17">
        <f t="shared" si="58"/>
        <v>0</v>
      </c>
      <c r="M72" s="16">
        <f t="shared" si="31"/>
        <v>2000000</v>
      </c>
      <c r="N72" s="18">
        <f t="shared" si="32"/>
        <v>877.09400000000005</v>
      </c>
      <c r="O72" s="19">
        <f t="shared" si="33"/>
        <v>909.77700000000004</v>
      </c>
      <c r="P72" s="20">
        <f t="shared" si="34"/>
        <v>1754188</v>
      </c>
      <c r="Q72" s="21">
        <f t="shared" si="35"/>
        <v>1819554</v>
      </c>
      <c r="R72" s="19"/>
      <c r="S72" s="19">
        <v>419.80049707080053</v>
      </c>
      <c r="T72" s="29">
        <v>5.3841878560511328E-2</v>
      </c>
      <c r="U72" s="30">
        <f t="shared" si="47"/>
        <v>9.4275203276125632E-4</v>
      </c>
      <c r="V72" s="30">
        <f t="shared" si="48"/>
        <v>3.9576777196768302E-4</v>
      </c>
      <c r="W72" s="30">
        <f t="shared" si="49"/>
        <v>5.0759540460606762E-5</v>
      </c>
      <c r="X72" s="23">
        <f t="shared" si="36"/>
        <v>4.9622472033296653E-4</v>
      </c>
      <c r="Y72" s="31"/>
      <c r="Z72" s="24">
        <f t="shared" si="50"/>
        <v>1707.0750447939863</v>
      </c>
      <c r="AA72" s="24">
        <f t="shared" si="50"/>
        <v>18.855040655225125</v>
      </c>
      <c r="AB72" s="24">
        <f t="shared" si="37"/>
        <v>902.90767478073053</v>
      </c>
      <c r="AC72" s="24">
        <f t="shared" si="38"/>
        <v>9.9244944066593312</v>
      </c>
      <c r="AD72" s="31"/>
      <c r="AE72" s="24">
        <f t="shared" si="39"/>
        <v>0</v>
      </c>
      <c r="AF72" s="24">
        <f t="shared" si="40"/>
        <v>0</v>
      </c>
      <c r="AG72" s="24">
        <f t="shared" si="40"/>
        <v>0</v>
      </c>
      <c r="AH72" s="24">
        <f t="shared" si="51"/>
        <v>-791.53554393536604</v>
      </c>
      <c r="AI72" s="24">
        <f t="shared" si="52"/>
        <v>-89.04177676151086</v>
      </c>
      <c r="AJ72" s="24">
        <f t="shared" si="41"/>
        <v>-880.57732069687688</v>
      </c>
      <c r="AK72" s="24">
        <f t="shared" si="42"/>
        <v>804.16737001325578</v>
      </c>
      <c r="AL72" s="24">
        <f t="shared" si="53"/>
        <v>60.407552990722408</v>
      </c>
      <c r="AM72" s="24">
        <f t="shared" si="43"/>
        <v>-16.002397692898697</v>
      </c>
      <c r="AN72" s="24">
        <f t="shared" si="44"/>
        <v>8.9305462485657934</v>
      </c>
      <c r="AO72" s="24">
        <f t="shared" si="45"/>
        <v>-7.0718514443329035</v>
      </c>
      <c r="AT72" s="28">
        <f t="shared" si="54"/>
        <v>68</v>
      </c>
      <c r="AU72" s="26">
        <f t="shared" si="59"/>
        <v>1.0331418078202009E-2</v>
      </c>
      <c r="AV72" s="26">
        <f t="shared" si="55"/>
        <v>4.3371344446754582E-3</v>
      </c>
      <c r="AW72" s="5">
        <f>ROUND((1000*NPV($AT$1,$AV73:$AV$79)-$AW$1*($AU73+NPV($AT$1,$AU74:$AU$79)))/AU73,3)</f>
        <v>909.77700000000004</v>
      </c>
      <c r="AX72" s="5">
        <f>ROUND(MAX(0,1000*NPV($AT$2,$AV73:$AV$79)-$AW$2*($AU73+NPV($AT$2,$AU74:$AU$79)))/AU73,3)</f>
        <v>877.09400000000005</v>
      </c>
    </row>
    <row r="73" spans="9:50" ht="15" x14ac:dyDescent="0.25">
      <c r="I73" s="28">
        <f t="shared" si="46"/>
        <v>69</v>
      </c>
      <c r="J73" s="16">
        <f t="shared" si="56"/>
        <v>0</v>
      </c>
      <c r="K73" s="16">
        <f t="shared" si="57"/>
        <v>0</v>
      </c>
      <c r="L73" s="17">
        <f t="shared" si="58"/>
        <v>0</v>
      </c>
      <c r="M73" s="16">
        <f t="shared" si="31"/>
        <v>2000000</v>
      </c>
      <c r="N73" s="18">
        <f t="shared" si="32"/>
        <v>882.654</v>
      </c>
      <c r="O73" s="19">
        <f t="shared" si="33"/>
        <v>914.00699999999995</v>
      </c>
      <c r="P73" s="20">
        <f t="shared" si="34"/>
        <v>1765308</v>
      </c>
      <c r="Q73" s="21">
        <f t="shared" si="35"/>
        <v>1828014</v>
      </c>
      <c r="R73" s="19"/>
      <c r="S73" s="19">
        <v>444.5912184072173</v>
      </c>
      <c r="T73" s="29">
        <v>5.3841878560511328E-2</v>
      </c>
      <c r="U73" s="30">
        <f t="shared" si="47"/>
        <v>4.9622472033296653E-4</v>
      </c>
      <c r="V73" s="30">
        <f t="shared" si="48"/>
        <v>2.2061715301661424E-4</v>
      </c>
      <c r="W73" s="30">
        <f t="shared" si="49"/>
        <v>2.671767113089128E-5</v>
      </c>
      <c r="X73" s="23">
        <f t="shared" si="36"/>
        <v>2.4888989618546099E-4</v>
      </c>
      <c r="Y73" s="31"/>
      <c r="Z73" s="24">
        <f t="shared" si="50"/>
        <v>902.90767478073053</v>
      </c>
      <c r="AA73" s="24">
        <f t="shared" si="50"/>
        <v>9.9244944066593312</v>
      </c>
      <c r="AB73" s="24">
        <f t="shared" si="37"/>
        <v>454.97421468556928</v>
      </c>
      <c r="AC73" s="24">
        <f t="shared" si="38"/>
        <v>4.97779792370922</v>
      </c>
      <c r="AD73" s="31"/>
      <c r="AE73" s="24">
        <f t="shared" si="39"/>
        <v>0</v>
      </c>
      <c r="AF73" s="24">
        <f t="shared" si="40"/>
        <v>0</v>
      </c>
      <c r="AG73" s="24">
        <f t="shared" si="40"/>
        <v>0</v>
      </c>
      <c r="AH73" s="24">
        <f t="shared" si="51"/>
        <v>-441.23430603322845</v>
      </c>
      <c r="AI73" s="24">
        <f t="shared" si="52"/>
        <v>-47.164918588731425</v>
      </c>
      <c r="AJ73" s="24">
        <f t="shared" si="41"/>
        <v>-488.39922462195989</v>
      </c>
      <c r="AK73" s="24">
        <f t="shared" si="42"/>
        <v>447.93346009516125</v>
      </c>
      <c r="AL73" s="24">
        <f t="shared" si="53"/>
        <v>31.949125921558647</v>
      </c>
      <c r="AM73" s="24">
        <f t="shared" si="43"/>
        <v>-8.5166386052399901</v>
      </c>
      <c r="AN73" s="24">
        <f t="shared" si="44"/>
        <v>4.9466964829501112</v>
      </c>
      <c r="AO73" s="24">
        <f t="shared" si="45"/>
        <v>-3.5699421222898788</v>
      </c>
      <c r="AT73" s="28">
        <f t="shared" si="54"/>
        <v>69</v>
      </c>
      <c r="AU73" s="26">
        <f t="shared" si="59"/>
        <v>5.9942836335265511E-3</v>
      </c>
      <c r="AV73" s="26">
        <f t="shared" si="55"/>
        <v>2.6650058641080106E-3</v>
      </c>
      <c r="AW73" s="5">
        <f>ROUND((1000*NPV($AT$1,$AV74:$AV$79)-$AW$1*($AU74+NPV($AT$1,$AU75:$AU$79)))/AU74,3)</f>
        <v>914.00699999999995</v>
      </c>
      <c r="AX73" s="5">
        <f>ROUND(MAX(0,1000*NPV($AT$2,$AV74:$AV$79)-$AW$2*($AU74+NPV($AT$2,$AU75:$AU$79)))/AU74,3)</f>
        <v>882.654</v>
      </c>
    </row>
    <row r="74" spans="9:50" ht="15" x14ac:dyDescent="0.25">
      <c r="I74" s="28">
        <f t="shared" si="46"/>
        <v>70</v>
      </c>
      <c r="J74" s="16">
        <f t="shared" si="56"/>
        <v>0</v>
      </c>
      <c r="K74" s="16">
        <f t="shared" si="57"/>
        <v>0</v>
      </c>
      <c r="L74" s="17">
        <f t="shared" si="58"/>
        <v>0</v>
      </c>
      <c r="M74" s="16">
        <f t="shared" si="31"/>
        <v>2000000</v>
      </c>
      <c r="N74" s="18">
        <f t="shared" si="32"/>
        <v>888.18799999999999</v>
      </c>
      <c r="O74" s="19">
        <f t="shared" si="33"/>
        <v>918.21199999999999</v>
      </c>
      <c r="P74" s="20">
        <f t="shared" si="34"/>
        <v>1776376</v>
      </c>
      <c r="Q74" s="21">
        <f t="shared" si="35"/>
        <v>1836424</v>
      </c>
      <c r="R74" s="19"/>
      <c r="S74" s="19">
        <v>469.81582329306224</v>
      </c>
      <c r="T74" s="29">
        <v>5.3841878560511328E-2</v>
      </c>
      <c r="U74" s="30">
        <f t="shared" si="47"/>
        <v>2.4888989618546099E-4</v>
      </c>
      <c r="V74" s="30">
        <f t="shared" si="48"/>
        <v>1.1693241148569714E-4</v>
      </c>
      <c r="W74" s="30">
        <f t="shared" si="49"/>
        <v>1.3400699565355862E-5</v>
      </c>
      <c r="X74" s="23">
        <f t="shared" si="36"/>
        <v>1.1855678513440798E-4</v>
      </c>
      <c r="Y74" s="31"/>
      <c r="Z74" s="24">
        <f t="shared" si="50"/>
        <v>454.97421468556928</v>
      </c>
      <c r="AA74" s="24">
        <f t="shared" si="50"/>
        <v>4.97779792370922</v>
      </c>
      <c r="AB74" s="24">
        <f t="shared" si="37"/>
        <v>217.72052558367002</v>
      </c>
      <c r="AC74" s="24">
        <f t="shared" si="38"/>
        <v>2.3711357026881594</v>
      </c>
      <c r="AD74" s="31"/>
      <c r="AE74" s="24">
        <f t="shared" si="39"/>
        <v>0</v>
      </c>
      <c r="AF74" s="24">
        <f t="shared" si="40"/>
        <v>0</v>
      </c>
      <c r="AG74" s="24">
        <f t="shared" si="40"/>
        <v>0</v>
      </c>
      <c r="AH74" s="24">
        <f t="shared" si="51"/>
        <v>-233.86482297139429</v>
      </c>
      <c r="AI74" s="24">
        <f t="shared" si="52"/>
        <v>-23.804681091108584</v>
      </c>
      <c r="AJ74" s="24">
        <f t="shared" si="41"/>
        <v>-257.66950406250288</v>
      </c>
      <c r="AK74" s="24">
        <f t="shared" si="42"/>
        <v>237.25368910189925</v>
      </c>
      <c r="AL74" s="24">
        <f t="shared" si="53"/>
        <v>16.098320441324748</v>
      </c>
      <c r="AM74" s="24">
        <f t="shared" si="43"/>
        <v>-4.3174945192788776</v>
      </c>
      <c r="AN74" s="24">
        <f t="shared" si="44"/>
        <v>2.6066622210210606</v>
      </c>
      <c r="AO74" s="24">
        <f t="shared" si="45"/>
        <v>-1.710832298257817</v>
      </c>
      <c r="AT74" s="28">
        <f t="shared" si="54"/>
        <v>70</v>
      </c>
      <c r="AU74" s="26">
        <f t="shared" si="59"/>
        <v>3.3292777694185404E-3</v>
      </c>
      <c r="AV74" s="26">
        <f t="shared" si="55"/>
        <v>1.5641473762106615E-3</v>
      </c>
      <c r="AW74" s="5">
        <f>ROUND((1000*NPV($AT$1,$AV75:$AV$79)-$AW$1*($AU75+NPV($AT$1,$AU76:$AU$79)))/AU75,3)</f>
        <v>918.21199999999999</v>
      </c>
      <c r="AX74" s="5">
        <f>ROUND(MAX(0,1000*NPV($AT$2,$AV75:$AV$79)-$AW$2*($AU75+NPV($AT$2,$AU76:$AU$79)))/AU75,3)</f>
        <v>888.18799999999999</v>
      </c>
    </row>
    <row r="75" spans="9:50" ht="15" x14ac:dyDescent="0.25">
      <c r="I75" s="28">
        <f t="shared" si="46"/>
        <v>71</v>
      </c>
      <c r="J75" s="16">
        <f t="shared" si="56"/>
        <v>0</v>
      </c>
      <c r="K75" s="16">
        <f t="shared" si="57"/>
        <v>0</v>
      </c>
      <c r="L75" s="17">
        <f t="shared" si="58"/>
        <v>0</v>
      </c>
      <c r="M75" s="16">
        <f t="shared" si="31"/>
        <v>2000000</v>
      </c>
      <c r="N75" s="18">
        <f t="shared" si="32"/>
        <v>894.16099999999994</v>
      </c>
      <c r="O75" s="19">
        <f t="shared" si="33"/>
        <v>922.745</v>
      </c>
      <c r="P75" s="20">
        <f t="shared" si="34"/>
        <v>1788322</v>
      </c>
      <c r="Q75" s="21">
        <f t="shared" si="35"/>
        <v>1845490</v>
      </c>
      <c r="R75" s="19"/>
      <c r="S75" s="19">
        <v>495.31220556264299</v>
      </c>
      <c r="T75" s="29">
        <v>5.3841878560511328E-2</v>
      </c>
      <c r="U75" s="30">
        <f t="shared" si="47"/>
        <v>1.1855678513440798E-4</v>
      </c>
      <c r="V75" s="30">
        <f t="shared" si="48"/>
        <v>5.8722622729339982E-5</v>
      </c>
      <c r="W75" s="30">
        <f t="shared" si="49"/>
        <v>6.3833200277314285E-6</v>
      </c>
      <c r="X75" s="23">
        <f t="shared" si="36"/>
        <v>5.3450842377336571E-5</v>
      </c>
      <c r="Y75" s="31"/>
      <c r="Z75" s="24">
        <f t="shared" si="50"/>
        <v>217.72052558367002</v>
      </c>
      <c r="AA75" s="24">
        <f t="shared" si="50"/>
        <v>2.3711357026881594</v>
      </c>
      <c r="AB75" s="24">
        <f t="shared" si="37"/>
        <v>98.642995098950863</v>
      </c>
      <c r="AC75" s="24">
        <f t="shared" si="38"/>
        <v>1.0690168475467314</v>
      </c>
      <c r="AD75" s="31"/>
      <c r="AE75" s="24">
        <f t="shared" si="39"/>
        <v>0</v>
      </c>
      <c r="AF75" s="24">
        <f t="shared" si="40"/>
        <v>0</v>
      </c>
      <c r="AG75" s="24">
        <f t="shared" si="40"/>
        <v>0</v>
      </c>
      <c r="AH75" s="24">
        <f t="shared" si="51"/>
        <v>-117.44524545867996</v>
      </c>
      <c r="AI75" s="24">
        <f t="shared" si="52"/>
        <v>-11.415431638632723</v>
      </c>
      <c r="AJ75" s="24">
        <f t="shared" si="41"/>
        <v>-128.86067709731267</v>
      </c>
      <c r="AK75" s="24">
        <f t="shared" si="42"/>
        <v>119.07753048471916</v>
      </c>
      <c r="AL75" s="24">
        <f t="shared" si="53"/>
        <v>7.7032081450225371</v>
      </c>
      <c r="AM75" s="24">
        <f t="shared" si="43"/>
        <v>-2.0799384675709751</v>
      </c>
      <c r="AN75" s="24">
        <f t="shared" si="44"/>
        <v>1.302118855141428</v>
      </c>
      <c r="AO75" s="24">
        <f t="shared" si="45"/>
        <v>-0.77781961242954711</v>
      </c>
      <c r="AT75" s="28">
        <f t="shared" si="54"/>
        <v>71</v>
      </c>
      <c r="AU75" s="26">
        <f t="shared" si="59"/>
        <v>1.765130393207879E-3</v>
      </c>
      <c r="AV75" s="26">
        <f t="shared" si="55"/>
        <v>8.7429062816544978E-4</v>
      </c>
      <c r="AW75" s="5">
        <f>ROUND((1000*NPV($AT$1,$AV76:$AV$79)-$AW$1*($AU76+NPV($AT$1,$AU77:$AU$79)))/AU76,3)</f>
        <v>922.745</v>
      </c>
      <c r="AX75" s="5">
        <f>ROUND(MAX(0,1000*NPV($AT$2,$AV76:$AV$79)-$AW$2*($AU76+NPV($AT$2,$AU77:$AU$79)))/AU76,3)</f>
        <v>894.16099999999994</v>
      </c>
    </row>
    <row r="76" spans="9:50" ht="15" x14ac:dyDescent="0.25">
      <c r="I76" s="28">
        <f t="shared" si="46"/>
        <v>72</v>
      </c>
      <c r="J76" s="16">
        <f t="shared" si="56"/>
        <v>0</v>
      </c>
      <c r="K76" s="16">
        <f t="shared" si="57"/>
        <v>0</v>
      </c>
      <c r="L76" s="17">
        <f t="shared" si="58"/>
        <v>0</v>
      </c>
      <c r="M76" s="16">
        <f t="shared" si="31"/>
        <v>2000000</v>
      </c>
      <c r="N76" s="18">
        <f t="shared" si="32"/>
        <v>901.72</v>
      </c>
      <c r="O76" s="19">
        <f t="shared" si="33"/>
        <v>928.45600000000002</v>
      </c>
      <c r="P76" s="20">
        <f t="shared" si="34"/>
        <v>1803440</v>
      </c>
      <c r="Q76" s="21">
        <f t="shared" si="35"/>
        <v>1856912</v>
      </c>
      <c r="R76" s="19"/>
      <c r="S76" s="19">
        <v>520.9182590502669</v>
      </c>
      <c r="T76" s="29">
        <v>5.3841878560511328E-2</v>
      </c>
      <c r="U76" s="30">
        <f t="shared" si="47"/>
        <v>5.3450842377336571E-5</v>
      </c>
      <c r="V76" s="30">
        <f t="shared" si="48"/>
        <v>2.7843519755972396E-5</v>
      </c>
      <c r="W76" s="30">
        <f t="shared" si="49"/>
        <v>2.8778937642375883E-6</v>
      </c>
      <c r="X76" s="23">
        <f t="shared" si="36"/>
        <v>2.2729428857126588E-5</v>
      </c>
      <c r="Y76" s="31"/>
      <c r="Z76" s="24">
        <f t="shared" si="50"/>
        <v>98.642995098950863</v>
      </c>
      <c r="AA76" s="24">
        <f t="shared" si="50"/>
        <v>1.0690168475467314</v>
      </c>
      <c r="AB76" s="24">
        <f t="shared" si="37"/>
        <v>42.206549197944646</v>
      </c>
      <c r="AC76" s="24">
        <f t="shared" si="38"/>
        <v>0.45458857714253176</v>
      </c>
      <c r="AD76" s="31"/>
      <c r="AE76" s="24">
        <f t="shared" si="39"/>
        <v>0</v>
      </c>
      <c r="AF76" s="24">
        <f t="shared" si="40"/>
        <v>0</v>
      </c>
      <c r="AG76" s="24">
        <f t="shared" si="40"/>
        <v>0</v>
      </c>
      <c r="AH76" s="24">
        <f t="shared" si="51"/>
        <v>-55.687039511944796</v>
      </c>
      <c r="AI76" s="24">
        <f t="shared" si="52"/>
        <v>-5.190108730176636</v>
      </c>
      <c r="AJ76" s="24">
        <f t="shared" si="41"/>
        <v>-60.877148242121436</v>
      </c>
      <c r="AK76" s="24">
        <f t="shared" si="42"/>
        <v>56.436445901006216</v>
      </c>
      <c r="AL76" s="24">
        <f t="shared" si="53"/>
        <v>3.4899204181274164</v>
      </c>
      <c r="AM76" s="24">
        <f t="shared" si="43"/>
        <v>-0.95078192298780317</v>
      </c>
      <c r="AN76" s="24">
        <f t="shared" si="44"/>
        <v>0.61442827040419967</v>
      </c>
      <c r="AO76" s="24">
        <f t="shared" si="45"/>
        <v>-0.3363536525836035</v>
      </c>
      <c r="AT76" s="28">
        <f t="shared" si="54"/>
        <v>72</v>
      </c>
      <c r="AU76" s="26">
        <f t="shared" si="59"/>
        <v>8.9083976504242919E-4</v>
      </c>
      <c r="AV76" s="26">
        <f t="shared" si="55"/>
        <v>4.6405469949865105E-4</v>
      </c>
      <c r="AW76" s="5">
        <f>ROUND((1000*NPV($AT$1,$AV77:$AV$79)-$AW$1*($AU77+NPV($AT$1,$AU78:$AU$79)))/AU77,3)</f>
        <v>928.45600000000002</v>
      </c>
      <c r="AX76" s="5">
        <f>ROUND(MAX(0,1000*NPV($AT$2,$AV77:$AV$79)-$AW$2*($AU77+NPV($AT$2,$AU78:$AU$79)))/AU77,3)</f>
        <v>901.72</v>
      </c>
    </row>
    <row r="77" spans="9:50" ht="15" x14ac:dyDescent="0.25">
      <c r="I77" s="28">
        <f t="shared" si="46"/>
        <v>73</v>
      </c>
      <c r="J77" s="16">
        <f t="shared" si="56"/>
        <v>0</v>
      </c>
      <c r="K77" s="16">
        <f t="shared" si="57"/>
        <v>0</v>
      </c>
      <c r="L77" s="17">
        <f t="shared" si="58"/>
        <v>0</v>
      </c>
      <c r="M77" s="16">
        <f t="shared" si="31"/>
        <v>2000000</v>
      </c>
      <c r="N77" s="18">
        <f t="shared" si="32"/>
        <v>913.81399999999996</v>
      </c>
      <c r="O77" s="19">
        <f t="shared" si="33"/>
        <v>937.49599999999998</v>
      </c>
      <c r="P77" s="20">
        <f t="shared" si="34"/>
        <v>1827628</v>
      </c>
      <c r="Q77" s="21">
        <f t="shared" si="35"/>
        <v>1874992</v>
      </c>
      <c r="R77" s="19"/>
      <c r="S77" s="19">
        <v>546.65980912289717</v>
      </c>
      <c r="T77" s="29">
        <v>5.3841878560511328E-2</v>
      </c>
      <c r="U77" s="30">
        <f t="shared" si="47"/>
        <v>2.2729428857126588E-5</v>
      </c>
      <c r="V77" s="30">
        <f t="shared" si="48"/>
        <v>1.2425265240509292E-5</v>
      </c>
      <c r="W77" s="30">
        <f t="shared" si="49"/>
        <v>1.2237951482751915E-6</v>
      </c>
      <c r="X77" s="23">
        <f t="shared" si="36"/>
        <v>9.0803684683421055E-6</v>
      </c>
      <c r="Y77" s="31"/>
      <c r="Z77" s="24">
        <f t="shared" si="50"/>
        <v>42.206549197944646</v>
      </c>
      <c r="AA77" s="24">
        <f t="shared" si="50"/>
        <v>0.45458857714253176</v>
      </c>
      <c r="AB77" s="24">
        <f t="shared" si="37"/>
        <v>17.025618235193701</v>
      </c>
      <c r="AC77" s="24">
        <f t="shared" si="38"/>
        <v>0.1816073693668421</v>
      </c>
      <c r="AD77" s="31"/>
      <c r="AE77" s="24">
        <f t="shared" si="39"/>
        <v>0</v>
      </c>
      <c r="AF77" s="24">
        <f t="shared" si="40"/>
        <v>0</v>
      </c>
      <c r="AG77" s="24">
        <f t="shared" si="40"/>
        <v>0</v>
      </c>
      <c r="AH77" s="24">
        <f t="shared" si="51"/>
        <v>-24.850530481018584</v>
      </c>
      <c r="AI77" s="24">
        <f t="shared" si="52"/>
        <v>-2.2366422792518916</v>
      </c>
      <c r="AJ77" s="24">
        <f t="shared" si="41"/>
        <v>-27.087172760270477</v>
      </c>
      <c r="AK77" s="24">
        <f t="shared" si="42"/>
        <v>25.180930962750946</v>
      </c>
      <c r="AL77" s="24">
        <f t="shared" si="53"/>
        <v>1.4931398221280514</v>
      </c>
      <c r="AM77" s="24">
        <f t="shared" si="43"/>
        <v>-0.41310197539147953</v>
      </c>
      <c r="AN77" s="24">
        <f t="shared" si="44"/>
        <v>0.27298120777568968</v>
      </c>
      <c r="AO77" s="24">
        <f t="shared" si="45"/>
        <v>-0.14012076761578984</v>
      </c>
      <c r="AT77" s="28">
        <f t="shared" si="54"/>
        <v>73</v>
      </c>
      <c r="AU77" s="26">
        <f t="shared" si="59"/>
        <v>4.2678506554377814E-4</v>
      </c>
      <c r="AV77" s="26">
        <f t="shared" si="55"/>
        <v>2.3330624246666493E-4</v>
      </c>
      <c r="AW77" s="5">
        <f>ROUND((1000*NPV($AT$1,$AV78:$AV$79)-$AW$1*($AU78+NPV($AT$1,$AU79:$AU$79)))/AU78,3)</f>
        <v>937.49599999999998</v>
      </c>
      <c r="AX77" s="5">
        <f>ROUND(MAX(0,1000*NPV($AT$2,$AV78:$AV$79)-$AW$2*($AU78+NPV($AT$2,$AU79:$AU$79)))/AU78,3)</f>
        <v>913.81399999999996</v>
      </c>
    </row>
    <row r="78" spans="9:50" ht="15" x14ac:dyDescent="0.25">
      <c r="I78" s="28">
        <f t="shared" si="46"/>
        <v>74</v>
      </c>
      <c r="J78" s="16">
        <f t="shared" si="56"/>
        <v>0</v>
      </c>
      <c r="K78" s="16">
        <f t="shared" si="57"/>
        <v>0</v>
      </c>
      <c r="L78" s="17">
        <f t="shared" si="58"/>
        <v>0</v>
      </c>
      <c r="M78" s="16">
        <f t="shared" si="31"/>
        <v>2000000</v>
      </c>
      <c r="N78" s="18">
        <f t="shared" si="32"/>
        <v>934.03599999999994</v>
      </c>
      <c r="O78" s="19">
        <f t="shared" si="33"/>
        <v>950.09</v>
      </c>
      <c r="P78" s="20">
        <f t="shared" si="34"/>
        <v>1868072</v>
      </c>
      <c r="Q78" s="21">
        <f t="shared" si="35"/>
        <v>1900180</v>
      </c>
      <c r="R78" s="19"/>
      <c r="S78" s="19">
        <v>572.58531688320204</v>
      </c>
      <c r="T78" s="29">
        <v>5.3841878560511328E-2</v>
      </c>
      <c r="U78" s="30">
        <f t="shared" si="47"/>
        <v>9.0803684683421055E-6</v>
      </c>
      <c r="V78" s="30">
        <f t="shared" si="48"/>
        <v>5.1992856568619009E-6</v>
      </c>
      <c r="W78" s="30">
        <f t="shared" si="49"/>
        <v>4.889040963571719E-7</v>
      </c>
      <c r="X78" s="23">
        <f t="shared" si="36"/>
        <v>3.3921787151230327E-6</v>
      </c>
      <c r="Y78" s="31"/>
      <c r="Z78" s="24">
        <f t="shared" si="50"/>
        <v>17.025618235193701</v>
      </c>
      <c r="AA78" s="24">
        <f t="shared" si="50"/>
        <v>0.1816073693668421</v>
      </c>
      <c r="AB78" s="24">
        <f t="shared" si="37"/>
        <v>6.4457501509024846</v>
      </c>
      <c r="AC78" s="24">
        <f t="shared" si="38"/>
        <v>6.7843574302460657E-2</v>
      </c>
      <c r="AD78" s="31"/>
      <c r="AE78" s="24">
        <f t="shared" si="39"/>
        <v>0</v>
      </c>
      <c r="AF78" s="24">
        <f t="shared" si="40"/>
        <v>0</v>
      </c>
      <c r="AG78" s="24">
        <f t="shared" si="40"/>
        <v>0</v>
      </c>
      <c r="AH78" s="24">
        <f t="shared" si="51"/>
        <v>-10.398571313723801</v>
      </c>
      <c r="AI78" s="24">
        <f t="shared" si="52"/>
        <v>-0.91330805309013485</v>
      </c>
      <c r="AJ78" s="24">
        <f t="shared" si="41"/>
        <v>-11.311879366813937</v>
      </c>
      <c r="AK78" s="24">
        <f t="shared" si="42"/>
        <v>10.579868084291217</v>
      </c>
      <c r="AL78" s="24">
        <f t="shared" si="53"/>
        <v>0.60225289615961897</v>
      </c>
      <c r="AM78" s="24">
        <f t="shared" si="43"/>
        <v>-0.12975838636310089</v>
      </c>
      <c r="AN78" s="24">
        <f t="shared" si="44"/>
        <v>0.11376379506438145</v>
      </c>
      <c r="AO78" s="24">
        <f t="shared" si="45"/>
        <v>-1.5994591298719441E-2</v>
      </c>
      <c r="AT78" s="28">
        <f t="shared" si="54"/>
        <v>74</v>
      </c>
      <c r="AU78" s="26">
        <f t="shared" si="59"/>
        <v>1.9347882307711321E-4</v>
      </c>
      <c r="AV78" s="26">
        <f t="shared" si="55"/>
        <v>1.1078313322179785E-4</v>
      </c>
      <c r="AW78" s="5">
        <f>ROUND((1000*NPV($AT$1,$AV79:$AV$79)-$AW$1*($AU79+NPV($AT$1,$AU$79:$AU80)))/AU79,3)</f>
        <v>950.09</v>
      </c>
      <c r="AX78" s="5">
        <f>ROUND(MAX(0,1000*NPV($AT$2,$AV79:$AV$79)-$AW$2*($AU79+NPV($AT$2,$AU$79:$AU80)))/AU79,3)</f>
        <v>934.03599999999994</v>
      </c>
    </row>
    <row r="79" spans="9:50" ht="15" x14ac:dyDescent="0.25">
      <c r="I79" s="28">
        <f t="shared" si="46"/>
        <v>75</v>
      </c>
      <c r="J79" s="16">
        <f t="shared" si="56"/>
        <v>0</v>
      </c>
      <c r="K79" s="16">
        <f t="shared" si="57"/>
        <v>0</v>
      </c>
      <c r="L79" s="17">
        <f t="shared" si="58"/>
        <v>0</v>
      </c>
      <c r="M79" s="16">
        <f t="shared" si="31"/>
        <v>2000000</v>
      </c>
      <c r="N79" s="18">
        <f t="shared" si="32"/>
        <v>0</v>
      </c>
      <c r="O79" s="19">
        <f t="shared" si="33"/>
        <v>0</v>
      </c>
      <c r="P79" s="20">
        <f t="shared" si="34"/>
        <v>0</v>
      </c>
      <c r="Q79" s="21">
        <f t="shared" si="35"/>
        <v>0</v>
      </c>
      <c r="R79" s="19"/>
      <c r="S79" s="19">
        <v>1000</v>
      </c>
      <c r="T79" s="29">
        <v>5.3841878560511328E-2</v>
      </c>
      <c r="U79" s="30">
        <f t="shared" si="47"/>
        <v>3.3921787151230327E-6</v>
      </c>
      <c r="V79" s="30">
        <f t="shared" si="48"/>
        <v>3.3921787151230327E-6</v>
      </c>
      <c r="W79" s="30">
        <f t="shared" si="49"/>
        <v>0</v>
      </c>
      <c r="X79" s="23">
        <f t="shared" si="36"/>
        <v>0</v>
      </c>
      <c r="Y79" s="31"/>
      <c r="Z79" s="24">
        <f t="shared" si="50"/>
        <v>6.4457501509024846</v>
      </c>
      <c r="AA79" s="24">
        <f t="shared" si="50"/>
        <v>6.7843574302460657E-2</v>
      </c>
      <c r="AB79" s="24">
        <f t="shared" si="37"/>
        <v>0</v>
      </c>
      <c r="AC79" s="24">
        <f t="shared" si="38"/>
        <v>0</v>
      </c>
      <c r="AD79" s="31"/>
      <c r="AE79" s="24">
        <f t="shared" si="39"/>
        <v>0</v>
      </c>
      <c r="AF79" s="24">
        <f t="shared" si="40"/>
        <v>0</v>
      </c>
      <c r="AG79" s="24">
        <f t="shared" si="40"/>
        <v>0</v>
      </c>
      <c r="AH79" s="24">
        <f t="shared" si="51"/>
        <v>-6.7843574302460654</v>
      </c>
      <c r="AI79" s="24">
        <f t="shared" si="52"/>
        <v>0</v>
      </c>
      <c r="AJ79" s="24">
        <f t="shared" si="41"/>
        <v>-6.7843574302460654</v>
      </c>
      <c r="AK79" s="24">
        <f t="shared" si="42"/>
        <v>6.4457501509024846</v>
      </c>
      <c r="AL79" s="24">
        <f t="shared" si="53"/>
        <v>0.22797578038217312</v>
      </c>
      <c r="AM79" s="24">
        <f t="shared" si="43"/>
        <v>-0.1106314989614077</v>
      </c>
      <c r="AN79" s="24">
        <f t="shared" si="44"/>
        <v>6.7843574302460657E-2</v>
      </c>
      <c r="AO79" s="24">
        <f t="shared" si="45"/>
        <v>-4.2787924658947041E-2</v>
      </c>
      <c r="AT79" s="28">
        <f t="shared" si="54"/>
        <v>75</v>
      </c>
      <c r="AU79" s="26">
        <f t="shared" si="59"/>
        <v>8.2695689855315362E-5</v>
      </c>
      <c r="AV79" s="26">
        <f t="shared" si="55"/>
        <v>8.2695689855315362E-5</v>
      </c>
      <c r="AW79" s="5"/>
      <c r="AX79" s="5"/>
    </row>
    <row r="80" spans="9:50" x14ac:dyDescent="0.2">
      <c r="I80" s="28"/>
    </row>
    <row r="81" spans="9:41" x14ac:dyDescent="0.2">
      <c r="I81" s="28"/>
      <c r="AD81" s="50" t="s">
        <v>63</v>
      </c>
      <c r="AE81" s="51">
        <f t="shared" ref="AE81:AO81" si="60">SUM(AE4:AE80)</f>
        <v>0</v>
      </c>
      <c r="AF81" s="51">
        <f t="shared" si="60"/>
        <v>0</v>
      </c>
      <c r="AG81" s="51">
        <f t="shared" si="60"/>
        <v>0</v>
      </c>
      <c r="AH81" s="51">
        <f t="shared" si="60"/>
        <v>-629085.5221706396</v>
      </c>
      <c r="AI81" s="51">
        <f t="shared" si="60"/>
        <v>-431059.38244475395</v>
      </c>
      <c r="AJ81" s="51">
        <f t="shared" si="60"/>
        <v>-1060144.9046153934</v>
      </c>
      <c r="AK81" s="51">
        <f t="shared" si="60"/>
        <v>0</v>
      </c>
      <c r="AL81" s="51">
        <f t="shared" si="60"/>
        <v>631582.41386679385</v>
      </c>
      <c r="AM81" s="51">
        <f t="shared" si="60"/>
        <v>-428562.49074859958</v>
      </c>
      <c r="AN81" s="51">
        <f t="shared" si="60"/>
        <v>0</v>
      </c>
      <c r="AO81" s="51">
        <f t="shared" si="60"/>
        <v>-428562.4907485997</v>
      </c>
    </row>
    <row r="82" spans="9:41" x14ac:dyDescent="0.2">
      <c r="I82" s="28"/>
      <c r="AD82" s="52"/>
    </row>
    <row r="83" spans="9:41" x14ac:dyDescent="0.2">
      <c r="I83" s="28"/>
      <c r="AD83" s="50" t="str">
        <f>"Present Value at "&amp;TEXT(D6,"0.00%")&amp;":"</f>
        <v>Present Value at 3.50%:</v>
      </c>
      <c r="AE83" s="51">
        <f t="shared" ref="AE83:AO83" si="61">AE4+NPV($D$6,AE5:AE80)</f>
        <v>0</v>
      </c>
      <c r="AF83" s="51">
        <f t="shared" si="61"/>
        <v>0</v>
      </c>
      <c r="AG83" s="51">
        <f t="shared" si="61"/>
        <v>0</v>
      </c>
      <c r="AH83" s="51">
        <f t="shared" si="61"/>
        <v>-162726.56063821996</v>
      </c>
      <c r="AI83" s="51">
        <f t="shared" si="61"/>
        <v>-102989.48577463141</v>
      </c>
      <c r="AJ83" s="51">
        <f t="shared" si="61"/>
        <v>-265716.04641285143</v>
      </c>
      <c r="AK83" s="51">
        <f t="shared" si="61"/>
        <v>-211066.66115443295</v>
      </c>
      <c r="AL83" s="51">
        <f t="shared" si="61"/>
        <v>224368.59522592326</v>
      </c>
      <c r="AM83" s="51">
        <f t="shared" si="61"/>
        <v>-252414.11234136089</v>
      </c>
      <c r="AN83" s="51">
        <f t="shared" si="61"/>
        <v>-13301.934071489919</v>
      </c>
      <c r="AO83" s="51">
        <f t="shared" si="61"/>
        <v>-265716.04641285085</v>
      </c>
    </row>
    <row r="84" spans="9:41" x14ac:dyDescent="0.2">
      <c r="I84" s="28"/>
    </row>
    <row r="85" spans="9:41" x14ac:dyDescent="0.2">
      <c r="I85" s="28"/>
      <c r="AD85" s="50" t="str">
        <f>"Present Value at "&amp;TEXT(D7,"0.00%")&amp;":"</f>
        <v>Present Value at 6.00%:</v>
      </c>
      <c r="AE85" s="51">
        <f t="shared" ref="AE85:AL85" si="62">AE4+NPV($D$7,AE5:AE80)</f>
        <v>0</v>
      </c>
      <c r="AF85" s="51">
        <f t="shared" si="62"/>
        <v>0</v>
      </c>
      <c r="AG85" s="51">
        <f t="shared" si="62"/>
        <v>0</v>
      </c>
      <c r="AH85" s="51">
        <f t="shared" si="62"/>
        <v>-79280.913659972837</v>
      </c>
      <c r="AI85" s="51">
        <f t="shared" si="62"/>
        <v>-41915.969084802535</v>
      </c>
      <c r="AJ85" s="51">
        <f t="shared" si="62"/>
        <v>-121196.88274477543</v>
      </c>
      <c r="AK85" s="51">
        <f t="shared" si="62"/>
        <v>-199253.5088926777</v>
      </c>
      <c r="AL85" s="51">
        <f t="shared" si="62"/>
        <v>125679.20946513642</v>
      </c>
      <c r="AM85" s="51">
        <f>AM4+NPV($D$7,AM5:AM79)</f>
        <v>-194771.18217231674</v>
      </c>
      <c r="AN85" s="51">
        <f>AN4+NPV($D$7,AN5:AN80)</f>
        <v>-16196.564476127647</v>
      </c>
      <c r="AO85" s="51">
        <f>AO4+NPV($D$7,AO5:AO80)</f>
        <v>-210967.74664844427</v>
      </c>
    </row>
    <row r="86" spans="9:41" x14ac:dyDescent="0.2">
      <c r="I86" s="28"/>
    </row>
    <row r="87" spans="9:41" x14ac:dyDescent="0.2">
      <c r="I87" s="28"/>
    </row>
    <row r="88" spans="9:41" x14ac:dyDescent="0.2">
      <c r="I88" s="28"/>
    </row>
    <row r="89" spans="9:41" x14ac:dyDescent="0.2">
      <c r="I89" s="28"/>
    </row>
    <row r="90" spans="9:41" x14ac:dyDescent="0.2">
      <c r="I90" s="28"/>
    </row>
    <row r="91" spans="9:41" x14ac:dyDescent="0.2">
      <c r="I91" s="28"/>
    </row>
    <row r="92" spans="9:41" x14ac:dyDescent="0.2">
      <c r="I92" s="28"/>
    </row>
    <row r="93" spans="9:41" x14ac:dyDescent="0.2">
      <c r="I93" s="28"/>
    </row>
  </sheetData>
  <mergeCells count="3">
    <mergeCell ref="AE1:AN1"/>
    <mergeCell ref="S2:X2"/>
    <mergeCell ref="Z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97A8-1402-41A2-8A7C-DAC1CBEA964B}">
  <dimension ref="A1:D90"/>
  <sheetViews>
    <sheetView zoomScale="55" zoomScaleNormal="55" workbookViewId="0">
      <selection activeCell="A87" sqref="A87:C90"/>
    </sheetView>
  </sheetViews>
  <sheetFormatPr defaultRowHeight="15" x14ac:dyDescent="0.25"/>
  <cols>
    <col min="2" max="2" width="29.5703125" customWidth="1"/>
    <col min="3" max="3" width="26.42578125" customWidth="1"/>
    <col min="4" max="4" width="25.5703125" customWidth="1"/>
    <col min="5" max="5" width="12" customWidth="1"/>
  </cols>
  <sheetData>
    <row r="1" spans="1:4" x14ac:dyDescent="0.25">
      <c r="A1" t="s">
        <v>64</v>
      </c>
    </row>
    <row r="2" spans="1:4" x14ac:dyDescent="0.25">
      <c r="A2" s="53" t="s">
        <v>16</v>
      </c>
      <c r="B2" t="s">
        <v>65</v>
      </c>
      <c r="C2" t="s">
        <v>66</v>
      </c>
      <c r="D2" t="s">
        <v>67</v>
      </c>
    </row>
    <row r="3" spans="1:4" x14ac:dyDescent="0.25">
      <c r="A3" s="3">
        <v>0</v>
      </c>
      <c r="B3" s="54">
        <v>45446</v>
      </c>
      <c r="C3" s="54">
        <v>99992</v>
      </c>
      <c r="D3" s="54">
        <v>90316</v>
      </c>
    </row>
    <row r="4" spans="1:4" x14ac:dyDescent="0.25">
      <c r="A4" s="28">
        <f t="shared" ref="A4:A67" si="0">A3+1</f>
        <v>1</v>
      </c>
      <c r="B4" s="54">
        <v>11193.842282089296</v>
      </c>
      <c r="C4" s="54">
        <v>32687.829055438764</v>
      </c>
      <c r="D4" s="54">
        <v>26471.218592239577</v>
      </c>
    </row>
    <row r="5" spans="1:4" x14ac:dyDescent="0.25">
      <c r="A5" s="28">
        <f t="shared" si="0"/>
        <v>2</v>
      </c>
      <c r="B5" s="54">
        <v>11094.52244612998</v>
      </c>
      <c r="C5" s="54">
        <v>32388.592389773607</v>
      </c>
      <c r="D5" s="54">
        <v>26250.52951168437</v>
      </c>
    </row>
    <row r="6" spans="1:4" x14ac:dyDescent="0.25">
      <c r="A6" s="28">
        <f t="shared" si="0"/>
        <v>3</v>
      </c>
      <c r="B6" s="54">
        <v>11034.182891450695</v>
      </c>
      <c r="C6" s="54">
        <v>32280.194232680762</v>
      </c>
      <c r="D6" s="54">
        <v>26173.320643814997</v>
      </c>
    </row>
    <row r="7" spans="1:4" x14ac:dyDescent="0.25">
      <c r="A7" s="28">
        <f t="shared" si="0"/>
        <v>4</v>
      </c>
      <c r="B7" s="54">
        <v>10980.780368696476</v>
      </c>
      <c r="C7" s="54">
        <v>32159.691768016575</v>
      </c>
      <c r="D7" s="54">
        <v>26091.677508811794</v>
      </c>
    </row>
    <row r="8" spans="1:4" x14ac:dyDescent="0.25">
      <c r="A8" s="28">
        <f t="shared" si="0"/>
        <v>5</v>
      </c>
      <c r="B8" s="54">
        <v>10949.216143212598</v>
      </c>
      <c r="C8" s="54">
        <v>32086.007123427124</v>
      </c>
      <c r="D8" s="54">
        <v>26049.232884883655</v>
      </c>
    </row>
    <row r="9" spans="1:4" x14ac:dyDescent="0.25">
      <c r="A9" s="28">
        <f t="shared" si="0"/>
        <v>6</v>
      </c>
      <c r="B9" s="54">
        <v>10913.395692251179</v>
      </c>
      <c r="C9" s="54">
        <v>32003.230781756796</v>
      </c>
      <c r="D9" s="54">
        <v>26005.139937804946</v>
      </c>
    </row>
    <row r="10" spans="1:4" x14ac:dyDescent="0.25">
      <c r="A10" s="28">
        <f t="shared" si="0"/>
        <v>7</v>
      </c>
      <c r="B10" s="54">
        <v>10849.208397921229</v>
      </c>
      <c r="C10" s="54">
        <v>31889.117364299898</v>
      </c>
      <c r="D10" s="54">
        <v>25927.066322759762</v>
      </c>
    </row>
    <row r="11" spans="1:4" x14ac:dyDescent="0.25">
      <c r="A11" s="28">
        <f t="shared" si="0"/>
        <v>8</v>
      </c>
      <c r="B11" s="54">
        <v>10826.682640956191</v>
      </c>
      <c r="C11" s="54">
        <v>31805.102020404316</v>
      </c>
      <c r="D11" s="54">
        <v>25890.366816513575</v>
      </c>
    </row>
    <row r="12" spans="1:4" x14ac:dyDescent="0.25">
      <c r="A12" s="28">
        <f t="shared" si="0"/>
        <v>9</v>
      </c>
      <c r="B12" s="54">
        <v>10793.198214296102</v>
      </c>
      <c r="C12" s="54">
        <v>31701.450116301345</v>
      </c>
      <c r="D12" s="54">
        <v>25841.663593066598</v>
      </c>
    </row>
    <row r="13" spans="1:4" x14ac:dyDescent="0.25">
      <c r="A13" s="28">
        <f t="shared" si="0"/>
        <v>10</v>
      </c>
      <c r="B13" s="54">
        <v>10753.148770008258</v>
      </c>
      <c r="C13" s="54">
        <v>31580.142744931072</v>
      </c>
      <c r="D13" s="54">
        <v>25776.657332403025</v>
      </c>
    </row>
    <row r="14" spans="1:4" x14ac:dyDescent="0.25">
      <c r="A14" s="28">
        <f t="shared" si="0"/>
        <v>11</v>
      </c>
      <c r="B14" s="54">
        <v>10013.590749595605</v>
      </c>
      <c r="C14" s="54">
        <v>30222.736115504496</v>
      </c>
      <c r="D14" s="54">
        <v>24589.072116636962</v>
      </c>
    </row>
    <row r="15" spans="1:4" x14ac:dyDescent="0.25">
      <c r="A15" s="28">
        <f t="shared" si="0"/>
        <v>12</v>
      </c>
      <c r="B15" s="54">
        <v>9922.1784976119125</v>
      </c>
      <c r="C15" s="54">
        <v>29935.177152335276</v>
      </c>
      <c r="D15" s="54">
        <v>24402.236286932857</v>
      </c>
    </row>
    <row r="16" spans="1:4" x14ac:dyDescent="0.25">
      <c r="A16" s="28">
        <f t="shared" si="0"/>
        <v>13</v>
      </c>
      <c r="B16" s="54">
        <v>9766.6101293978863</v>
      </c>
      <c r="C16" s="54">
        <v>29483.004062654305</v>
      </c>
      <c r="D16" s="54">
        <v>24087.336140798332</v>
      </c>
    </row>
    <row r="17" spans="1:4" x14ac:dyDescent="0.25">
      <c r="A17" s="28">
        <f t="shared" si="0"/>
        <v>14</v>
      </c>
      <c r="B17" s="54">
        <v>9687.845151267702</v>
      </c>
      <c r="C17" s="54">
        <v>29175.322317217615</v>
      </c>
      <c r="D17" s="54">
        <v>23902.768137193987</v>
      </c>
    </row>
    <row r="18" spans="1:4" x14ac:dyDescent="0.25">
      <c r="A18" s="28">
        <f t="shared" si="0"/>
        <v>15</v>
      </c>
      <c r="B18" s="54">
        <v>9590.5790854995903</v>
      </c>
      <c r="C18" s="54">
        <v>28720.910626672143</v>
      </c>
      <c r="D18" s="54">
        <v>23629.715948013883</v>
      </c>
    </row>
    <row r="19" spans="1:4" x14ac:dyDescent="0.25">
      <c r="A19" s="28">
        <f t="shared" si="0"/>
        <v>16</v>
      </c>
      <c r="B19" s="54">
        <v>9464.0809330854827</v>
      </c>
      <c r="C19" s="54">
        <v>28189.434036086921</v>
      </c>
      <c r="D19" s="54">
        <v>23300.670231451724</v>
      </c>
    </row>
    <row r="20" spans="1:4" x14ac:dyDescent="0.25">
      <c r="A20" s="28">
        <f t="shared" si="0"/>
        <v>17</v>
      </c>
      <c r="B20" s="54">
        <v>9385.2690564004079</v>
      </c>
      <c r="C20" s="54">
        <v>27613.053465488436</v>
      </c>
      <c r="D20" s="54">
        <v>22970.366685010486</v>
      </c>
    </row>
    <row r="21" spans="1:4" x14ac:dyDescent="0.25">
      <c r="A21" s="28">
        <f t="shared" si="0"/>
        <v>18</v>
      </c>
      <c r="B21" s="54">
        <v>9306.7489089458759</v>
      </c>
      <c r="C21" s="54">
        <v>26978.450066068257</v>
      </c>
      <c r="D21" s="54">
        <v>22617.175165397719</v>
      </c>
    </row>
    <row r="22" spans="1:4" x14ac:dyDescent="0.25">
      <c r="A22" s="28">
        <f t="shared" si="0"/>
        <v>19</v>
      </c>
      <c r="B22" s="54">
        <v>9187.074124580191</v>
      </c>
      <c r="C22" s="54">
        <v>26229.602953255213</v>
      </c>
      <c r="D22" s="54">
        <v>22171.108538895278</v>
      </c>
    </row>
    <row r="23" spans="1:4" x14ac:dyDescent="0.25">
      <c r="A23" s="28">
        <f t="shared" si="0"/>
        <v>20</v>
      </c>
      <c r="B23" s="54">
        <v>9100.6630657288515</v>
      </c>
      <c r="C23" s="54">
        <v>25503.755311868586</v>
      </c>
      <c r="D23" s="54">
        <v>21762.185695173666</v>
      </c>
    </row>
    <row r="24" spans="1:4" x14ac:dyDescent="0.25">
      <c r="A24" s="28">
        <f t="shared" si="0"/>
        <v>21</v>
      </c>
      <c r="B24" s="54">
        <v>8945.1802208670451</v>
      </c>
      <c r="C24" s="54">
        <v>24554.432430343597</v>
      </c>
      <c r="D24" s="54">
        <v>21183.541175512833</v>
      </c>
    </row>
    <row r="25" spans="1:4" x14ac:dyDescent="0.25">
      <c r="A25" s="28">
        <f t="shared" si="0"/>
        <v>22</v>
      </c>
      <c r="B25" s="54">
        <v>8865.1538841877118</v>
      </c>
      <c r="C25" s="54">
        <v>23666.337194795426</v>
      </c>
      <c r="D25" s="54">
        <v>20676.495594602238</v>
      </c>
    </row>
    <row r="26" spans="1:4" x14ac:dyDescent="0.25">
      <c r="A26" s="28">
        <f t="shared" si="0"/>
        <v>23</v>
      </c>
      <c r="B26" s="54">
        <v>8785.0318560131946</v>
      </c>
      <c r="C26" s="54">
        <v>22682.160128226034</v>
      </c>
      <c r="D26" s="54">
        <v>20109.498266689228</v>
      </c>
    </row>
    <row r="27" spans="1:4" x14ac:dyDescent="0.25">
      <c r="A27" s="28">
        <f t="shared" si="0"/>
        <v>24</v>
      </c>
      <c r="B27" s="54">
        <v>8604.325038834173</v>
      </c>
      <c r="C27" s="54">
        <v>21537.622626922759</v>
      </c>
      <c r="D27" s="54">
        <v>19391.505857443517</v>
      </c>
    </row>
    <row r="28" spans="1:4" x14ac:dyDescent="0.25">
      <c r="A28" s="28">
        <f t="shared" si="0"/>
        <v>25</v>
      </c>
      <c r="B28" s="54">
        <v>8562.7948601407279</v>
      </c>
      <c r="C28" s="54">
        <v>20617.715870409222</v>
      </c>
      <c r="D28" s="54">
        <v>18864.024011332946</v>
      </c>
    </row>
    <row r="29" spans="1:4" x14ac:dyDescent="0.25">
      <c r="A29" s="28">
        <f t="shared" si="0"/>
        <v>26</v>
      </c>
      <c r="B29" s="54">
        <v>8476.915726149793</v>
      </c>
      <c r="C29" s="54">
        <v>19445.157894993059</v>
      </c>
      <c r="D29" s="54">
        <v>18152.324004901471</v>
      </c>
    </row>
    <row r="30" spans="1:4" x14ac:dyDescent="0.25">
      <c r="A30" s="28">
        <f t="shared" si="0"/>
        <v>27</v>
      </c>
      <c r="B30" s="54">
        <v>8296.9631688292902</v>
      </c>
      <c r="C30" s="54">
        <v>18203.296769445955</v>
      </c>
      <c r="D30" s="54">
        <v>17347.46211648958</v>
      </c>
    </row>
    <row r="31" spans="1:4" x14ac:dyDescent="0.25">
      <c r="A31" s="28">
        <f t="shared" si="0"/>
        <v>28</v>
      </c>
      <c r="B31" s="54">
        <v>8181.5720975103959</v>
      </c>
      <c r="C31" s="54">
        <v>16852.988968006393</v>
      </c>
      <c r="D31" s="54">
        <v>16486.861736008865</v>
      </c>
    </row>
    <row r="32" spans="1:4" x14ac:dyDescent="0.25">
      <c r="A32" s="28">
        <f t="shared" si="0"/>
        <v>29</v>
      </c>
      <c r="B32" s="54">
        <v>8039.9643972165741</v>
      </c>
      <c r="C32" s="54">
        <v>15626.321408562559</v>
      </c>
      <c r="D32" s="54">
        <v>15672.807602314493</v>
      </c>
    </row>
    <row r="33" spans="1:4" x14ac:dyDescent="0.25">
      <c r="A33" s="28">
        <f t="shared" si="0"/>
        <v>30</v>
      </c>
      <c r="B33" s="54">
        <v>7921.5130255462973</v>
      </c>
      <c r="C33" s="54">
        <v>14421.726557818438</v>
      </c>
      <c r="D33" s="54">
        <v>14862.771029549109</v>
      </c>
    </row>
    <row r="34" spans="1:4" x14ac:dyDescent="0.25">
      <c r="A34" s="28">
        <f t="shared" si="0"/>
        <v>31</v>
      </c>
      <c r="B34" s="54">
        <v>7915.3783202320556</v>
      </c>
      <c r="C34" s="54">
        <v>13175.735740740323</v>
      </c>
      <c r="D34" s="54">
        <v>14035.439084819864</v>
      </c>
    </row>
    <row r="35" spans="1:4" x14ac:dyDescent="0.25">
      <c r="A35" s="28">
        <f t="shared" si="0"/>
        <v>32</v>
      </c>
      <c r="B35" s="54">
        <v>7512.5618062047779</v>
      </c>
      <c r="C35" s="54">
        <v>11807.004839528205</v>
      </c>
      <c r="D35" s="54">
        <v>12981.577411308328</v>
      </c>
    </row>
    <row r="36" spans="1:4" x14ac:dyDescent="0.25">
      <c r="A36" s="28">
        <f t="shared" si="0"/>
        <v>33</v>
      </c>
      <c r="B36" s="54">
        <v>7230.2173562831304</v>
      </c>
      <c r="C36" s="54">
        <v>10573.973597242566</v>
      </c>
      <c r="D36" s="54">
        <v>12032.546330531393</v>
      </c>
    </row>
    <row r="37" spans="1:4" x14ac:dyDescent="0.25">
      <c r="A37" s="28">
        <f t="shared" si="0"/>
        <v>34</v>
      </c>
      <c r="B37" s="54">
        <v>6744.9760180540543</v>
      </c>
      <c r="C37" s="54">
        <v>9373.5543163693328</v>
      </c>
      <c r="D37" s="54">
        <v>11027.735942814925</v>
      </c>
    </row>
    <row r="38" spans="1:4" x14ac:dyDescent="0.25">
      <c r="A38" s="28">
        <f t="shared" si="0"/>
        <v>35</v>
      </c>
      <c r="B38" s="54">
        <v>6197.1169048040829</v>
      </c>
      <c r="C38" s="54">
        <v>8150.1259493644575</v>
      </c>
      <c r="D38" s="54">
        <v>9963.8021999594403</v>
      </c>
    </row>
    <row r="39" spans="1:4" x14ac:dyDescent="0.25">
      <c r="A39" s="28">
        <f t="shared" si="0"/>
        <v>36</v>
      </c>
      <c r="B39" s="54">
        <v>5664.0179733505429</v>
      </c>
      <c r="C39" s="54">
        <v>7031.5651081232572</v>
      </c>
      <c r="D39" s="54">
        <v>8953.4880365103581</v>
      </c>
    </row>
    <row r="40" spans="1:4" x14ac:dyDescent="0.25">
      <c r="A40" s="28">
        <f t="shared" si="0"/>
        <v>37</v>
      </c>
      <c r="B40" s="54">
        <v>5038.1428813966158</v>
      </c>
      <c r="C40" s="54">
        <v>5962.2620938870168</v>
      </c>
      <c r="D40" s="54">
        <v>7936.550889103688</v>
      </c>
    </row>
    <row r="41" spans="1:4" x14ac:dyDescent="0.25">
      <c r="A41" s="28">
        <f t="shared" si="0"/>
        <v>38</v>
      </c>
      <c r="B41" s="54">
        <v>3849.254808490703</v>
      </c>
      <c r="C41" s="54">
        <v>4922.3837094109549</v>
      </c>
      <c r="D41" s="54">
        <v>6816.472972420841</v>
      </c>
    </row>
    <row r="42" spans="1:4" x14ac:dyDescent="0.25">
      <c r="A42" s="28">
        <f t="shared" si="0"/>
        <v>39</v>
      </c>
      <c r="B42" s="54">
        <v>3517.8677266793675</v>
      </c>
      <c r="C42" s="54">
        <v>4033.9191994200346</v>
      </c>
      <c r="D42" s="54">
        <v>5928.7659202760478</v>
      </c>
    </row>
    <row r="43" spans="1:4" x14ac:dyDescent="0.25">
      <c r="A43" s="28">
        <f t="shared" si="0"/>
        <v>40</v>
      </c>
      <c r="B43" s="54">
        <v>1910.2919319831599</v>
      </c>
      <c r="C43" s="54">
        <v>3143.7684277602475</v>
      </c>
      <c r="D43" s="54">
        <v>4834.5653876220113</v>
      </c>
    </row>
    <row r="44" spans="1:4" x14ac:dyDescent="0.25">
      <c r="A44" s="28">
        <f t="shared" si="0"/>
        <v>41</v>
      </c>
      <c r="B44" s="54">
        <v>1899.3064058723467</v>
      </c>
      <c r="C44" s="54">
        <v>2492.1916084720751</v>
      </c>
      <c r="D44" s="54">
        <v>4131.1681506458817</v>
      </c>
    </row>
    <row r="45" spans="1:4" x14ac:dyDescent="0.25">
      <c r="A45" s="28">
        <f t="shared" si="0"/>
        <v>42</v>
      </c>
      <c r="B45" s="54">
        <v>1902.7140090872981</v>
      </c>
      <c r="C45" s="54">
        <v>1953.360188981625</v>
      </c>
      <c r="D45" s="54">
        <v>3507.3221925744656</v>
      </c>
    </row>
    <row r="46" spans="1:4" x14ac:dyDescent="0.25">
      <c r="A46" s="28">
        <f t="shared" si="0"/>
        <v>43</v>
      </c>
      <c r="B46" s="54">
        <v>1914.8398057305094</v>
      </c>
      <c r="C46" s="54">
        <v>1505.0862303026438</v>
      </c>
      <c r="D46" s="54">
        <v>2946.0080300088139</v>
      </c>
    </row>
    <row r="47" spans="1:4" x14ac:dyDescent="0.25">
      <c r="A47" s="28">
        <f t="shared" si="0"/>
        <v>44</v>
      </c>
      <c r="B47" s="54">
        <v>1933.6292647144492</v>
      </c>
      <c r="C47" s="54">
        <v>1116.6766303212453</v>
      </c>
      <c r="D47" s="54">
        <v>2417.2005359566501</v>
      </c>
    </row>
    <row r="48" spans="1:4" x14ac:dyDescent="0.25">
      <c r="A48" s="28">
        <f t="shared" si="0"/>
        <v>45</v>
      </c>
      <c r="B48" s="54">
        <v>1963.9131554009618</v>
      </c>
      <c r="C48" s="54">
        <v>793.71481914847868</v>
      </c>
      <c r="D48" s="54">
        <v>1931.0316224972321</v>
      </c>
    </row>
    <row r="49" spans="1:4" x14ac:dyDescent="0.25">
      <c r="A49" s="28">
        <f t="shared" si="0"/>
        <v>46</v>
      </c>
      <c r="B49" s="54">
        <v>1999.7749814321105</v>
      </c>
      <c r="C49" s="54">
        <v>527.43712334492102</v>
      </c>
      <c r="D49" s="54">
        <v>1483.8142105013435</v>
      </c>
    </row>
    <row r="50" spans="1:4" x14ac:dyDescent="0.25">
      <c r="A50" s="28">
        <f t="shared" si="0"/>
        <v>47</v>
      </c>
      <c r="B50" s="54">
        <v>2048.1035480895989</v>
      </c>
      <c r="C50" s="54">
        <v>343.57742734245824</v>
      </c>
      <c r="D50" s="54">
        <v>1127.7169411746349</v>
      </c>
    </row>
    <row r="51" spans="1:4" x14ac:dyDescent="0.25">
      <c r="A51" s="28">
        <f t="shared" si="0"/>
        <v>48</v>
      </c>
      <c r="B51" s="54">
        <v>2106.5189677548769</v>
      </c>
      <c r="C51" s="54">
        <v>213.22147298646138</v>
      </c>
      <c r="D51" s="54">
        <v>831.12956781382923</v>
      </c>
    </row>
    <row r="52" spans="1:4" x14ac:dyDescent="0.25">
      <c r="A52" s="28">
        <f t="shared" si="0"/>
        <v>49</v>
      </c>
      <c r="B52" s="54">
        <v>2173.7100207846961</v>
      </c>
      <c r="C52" s="54">
        <v>107.64206622340964</v>
      </c>
      <c r="D52" s="54">
        <v>550.49286480220667</v>
      </c>
    </row>
    <row r="53" spans="1:4" x14ac:dyDescent="0.25">
      <c r="A53" s="28">
        <f t="shared" si="0"/>
        <v>50</v>
      </c>
      <c r="B53" s="54">
        <v>2244.4624967812852</v>
      </c>
      <c r="C53" s="54">
        <v>61.782558121076633</v>
      </c>
      <c r="D53" s="54">
        <v>389.48201554789762</v>
      </c>
    </row>
    <row r="54" spans="1:4" x14ac:dyDescent="0.25">
      <c r="A54" s="28">
        <f t="shared" si="0"/>
        <v>51</v>
      </c>
      <c r="B54" s="54">
        <v>2304.5820316284426</v>
      </c>
      <c r="C54" s="54">
        <v>26.420746996698504</v>
      </c>
      <c r="D54" s="54">
        <v>237.28535552546469</v>
      </c>
    </row>
    <row r="55" spans="1:4" x14ac:dyDescent="0.25">
      <c r="A55" s="28">
        <f t="shared" si="0"/>
        <v>52</v>
      </c>
      <c r="B55" s="54">
        <v>2351.4044605141607</v>
      </c>
      <c r="C55" s="54">
        <v>9.4217955179540969</v>
      </c>
      <c r="D55" s="54">
        <v>131.99780077821191</v>
      </c>
    </row>
    <row r="56" spans="1:4" x14ac:dyDescent="0.25">
      <c r="A56" s="28">
        <f t="shared" si="0"/>
        <v>53</v>
      </c>
      <c r="B56" s="54">
        <v>2405.0121221469417</v>
      </c>
      <c r="C56" s="54">
        <v>0</v>
      </c>
      <c r="D56" s="54">
        <v>44.756616584868837</v>
      </c>
    </row>
    <row r="57" spans="1:4" x14ac:dyDescent="0.25">
      <c r="A57" s="28">
        <f t="shared" si="0"/>
        <v>54</v>
      </c>
      <c r="B57" s="54">
        <v>2369.3190657791893</v>
      </c>
      <c r="C57" s="54">
        <v>0</v>
      </c>
      <c r="D57" s="54">
        <v>12.380898151960803</v>
      </c>
    </row>
    <row r="58" spans="1:4" x14ac:dyDescent="0.25">
      <c r="A58" s="28">
        <f t="shared" si="0"/>
        <v>55</v>
      </c>
      <c r="B58" s="54">
        <v>1974.2817157591235</v>
      </c>
      <c r="C58" s="54">
        <v>0</v>
      </c>
      <c r="D58" s="54">
        <v>3.4117255097052235</v>
      </c>
    </row>
    <row r="59" spans="1:4" x14ac:dyDescent="0.25">
      <c r="A59" s="28">
        <f t="shared" si="0"/>
        <v>56</v>
      </c>
      <c r="B59" s="54">
        <v>1612.0243631109615</v>
      </c>
      <c r="C59" s="54">
        <v>0</v>
      </c>
      <c r="D59" s="54">
        <v>0.93756307422057805</v>
      </c>
    </row>
    <row r="60" spans="1:4" x14ac:dyDescent="0.25">
      <c r="A60" s="28">
        <f t="shared" si="0"/>
        <v>57</v>
      </c>
      <c r="B60" s="54">
        <v>1287.3090881247954</v>
      </c>
      <c r="C60" s="54">
        <v>0</v>
      </c>
      <c r="D60" s="54">
        <v>0.25602198880559041</v>
      </c>
    </row>
    <row r="61" spans="1:4" x14ac:dyDescent="0.25">
      <c r="A61" s="28">
        <f t="shared" si="0"/>
        <v>58</v>
      </c>
      <c r="B61" s="54">
        <v>1005.013761348052</v>
      </c>
      <c r="C61" s="54">
        <v>0</v>
      </c>
      <c r="D61" s="54">
        <v>6.1057372080981179E-2</v>
      </c>
    </row>
    <row r="62" spans="1:4" x14ac:dyDescent="0.25">
      <c r="A62" s="28">
        <f t="shared" si="0"/>
        <v>59</v>
      </c>
      <c r="B62" s="54">
        <v>765.7429495814572</v>
      </c>
      <c r="C62" s="54">
        <v>0</v>
      </c>
      <c r="D62" s="54">
        <v>1.4517398794689346E-2</v>
      </c>
    </row>
    <row r="63" spans="1:4" x14ac:dyDescent="0.25">
      <c r="A63" s="28">
        <f t="shared" si="0"/>
        <v>60</v>
      </c>
      <c r="B63" s="54">
        <v>568.48351225435135</v>
      </c>
      <c r="C63" s="54">
        <v>0</v>
      </c>
      <c r="D63" s="54">
        <v>3.4410061124484238E-3</v>
      </c>
    </row>
    <row r="64" spans="1:4" x14ac:dyDescent="0.25">
      <c r="A64" s="28">
        <f t="shared" si="0"/>
        <v>61</v>
      </c>
      <c r="B64" s="54">
        <v>410.65320749744478</v>
      </c>
      <c r="C64" s="54">
        <v>0</v>
      </c>
      <c r="D64" s="54">
        <v>8.1314375600154555E-4</v>
      </c>
    </row>
    <row r="65" spans="1:4" x14ac:dyDescent="0.25">
      <c r="A65" s="28">
        <f t="shared" si="0"/>
        <v>62</v>
      </c>
      <c r="B65" s="54">
        <v>287.88621587633315</v>
      </c>
      <c r="C65" s="54">
        <v>0</v>
      </c>
      <c r="D65" s="54">
        <v>1.9155791659654825E-4</v>
      </c>
    </row>
    <row r="66" spans="1:4" x14ac:dyDescent="0.25">
      <c r="A66" s="28">
        <f t="shared" si="0"/>
        <v>63</v>
      </c>
      <c r="B66" s="54">
        <v>195.60012263097826</v>
      </c>
      <c r="C66" s="54">
        <v>0</v>
      </c>
      <c r="D66" s="54">
        <v>0</v>
      </c>
    </row>
    <row r="67" spans="1:4" x14ac:dyDescent="0.25">
      <c r="A67" s="28">
        <f t="shared" si="0"/>
        <v>64</v>
      </c>
      <c r="B67" s="54">
        <v>128.38067847972422</v>
      </c>
      <c r="C67" s="54">
        <v>0</v>
      </c>
      <c r="D67" s="54">
        <v>0</v>
      </c>
    </row>
    <row r="68" spans="1:4" x14ac:dyDescent="0.25">
      <c r="A68" s="28">
        <f t="shared" ref="A68:A78" si="1">A67+1</f>
        <v>65</v>
      </c>
      <c r="B68" s="54">
        <v>81.177196384768592</v>
      </c>
      <c r="C68" s="54">
        <v>0</v>
      </c>
      <c r="D68" s="54">
        <v>0</v>
      </c>
    </row>
    <row r="69" spans="1:4" x14ac:dyDescent="0.25">
      <c r="A69" s="28">
        <f t="shared" si="1"/>
        <v>66</v>
      </c>
      <c r="B69" s="54">
        <v>49.337793939820642</v>
      </c>
      <c r="C69" s="54">
        <v>0</v>
      </c>
      <c r="D69" s="54">
        <v>0</v>
      </c>
    </row>
    <row r="70" spans="1:4" x14ac:dyDescent="0.25">
      <c r="A70" s="28">
        <f t="shared" si="1"/>
        <v>67</v>
      </c>
      <c r="B70" s="54">
        <v>28.731512927074718</v>
      </c>
      <c r="C70" s="54">
        <v>0</v>
      </c>
      <c r="D70" s="54">
        <v>0</v>
      </c>
    </row>
    <row r="71" spans="1:4" x14ac:dyDescent="0.25">
      <c r="A71" s="28">
        <f t="shared" si="1"/>
        <v>68</v>
      </c>
      <c r="B71" s="54">
        <v>16.002397692898697</v>
      </c>
      <c r="C71" s="54">
        <v>0</v>
      </c>
      <c r="D71" s="54">
        <v>0</v>
      </c>
    </row>
    <row r="72" spans="1:4" x14ac:dyDescent="0.25">
      <c r="A72" s="28">
        <f t="shared" si="1"/>
        <v>69</v>
      </c>
      <c r="B72" s="54">
        <v>8.5166386052399901</v>
      </c>
      <c r="C72" s="54">
        <v>0</v>
      </c>
      <c r="D72" s="54">
        <v>0</v>
      </c>
    </row>
    <row r="73" spans="1:4" x14ac:dyDescent="0.25">
      <c r="A73" s="28">
        <f t="shared" si="1"/>
        <v>70</v>
      </c>
      <c r="B73" s="54">
        <v>4.3174945192788776</v>
      </c>
      <c r="C73" s="54">
        <v>0</v>
      </c>
      <c r="D73" s="54">
        <v>0</v>
      </c>
    </row>
    <row r="74" spans="1:4" x14ac:dyDescent="0.25">
      <c r="A74" s="28">
        <f t="shared" si="1"/>
        <v>71</v>
      </c>
      <c r="B74" s="54">
        <v>2.0799384675709751</v>
      </c>
      <c r="C74" s="54">
        <v>0</v>
      </c>
      <c r="D74" s="54">
        <v>0</v>
      </c>
    </row>
    <row r="75" spans="1:4" x14ac:dyDescent="0.25">
      <c r="A75" s="28">
        <f t="shared" si="1"/>
        <v>72</v>
      </c>
      <c r="B75" s="54">
        <v>0.95078192298780317</v>
      </c>
      <c r="C75" s="54">
        <v>0</v>
      </c>
      <c r="D75" s="54">
        <v>0</v>
      </c>
    </row>
    <row r="76" spans="1:4" x14ac:dyDescent="0.25">
      <c r="A76" s="28">
        <f t="shared" si="1"/>
        <v>73</v>
      </c>
      <c r="B76" s="54">
        <v>0.41310197539147953</v>
      </c>
      <c r="C76" s="54">
        <v>0</v>
      </c>
      <c r="D76" s="54">
        <v>0</v>
      </c>
    </row>
    <row r="77" spans="1:4" x14ac:dyDescent="0.25">
      <c r="A77" s="28">
        <f t="shared" si="1"/>
        <v>74</v>
      </c>
      <c r="B77" s="54">
        <v>0.12975838636310089</v>
      </c>
      <c r="C77" s="54">
        <v>0</v>
      </c>
      <c r="D77" s="54">
        <v>0</v>
      </c>
    </row>
    <row r="78" spans="1:4" x14ac:dyDescent="0.25">
      <c r="A78" s="28">
        <f t="shared" si="1"/>
        <v>75</v>
      </c>
      <c r="B78" s="54">
        <v>0.1106314989614077</v>
      </c>
      <c r="C78" s="54">
        <v>0</v>
      </c>
      <c r="D78" s="54">
        <v>0</v>
      </c>
    </row>
    <row r="87" spans="1:3" x14ac:dyDescent="0.25">
      <c r="A87" s="53"/>
      <c r="B87" t="s">
        <v>68</v>
      </c>
    </row>
    <row r="88" spans="1:3" x14ac:dyDescent="0.25">
      <c r="A88" t="s">
        <v>65</v>
      </c>
      <c r="C88">
        <v>-194771.18217231674</v>
      </c>
    </row>
    <row r="89" spans="1:3" x14ac:dyDescent="0.25">
      <c r="A89" t="s">
        <v>66</v>
      </c>
      <c r="C89">
        <v>-511308.6628992451</v>
      </c>
    </row>
    <row r="90" spans="1:3" x14ac:dyDescent="0.25">
      <c r="A90" t="s">
        <v>67</v>
      </c>
      <c r="C90">
        <v>-435810.67203138908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E04A-9E8B-41EF-8049-9AED4B3795E9}">
  <dimension ref="A1:Z121"/>
  <sheetViews>
    <sheetView tabSelected="1" zoomScale="85" zoomScaleNormal="85" workbookViewId="0">
      <selection activeCell="N32" sqref="N32"/>
    </sheetView>
  </sheetViews>
  <sheetFormatPr defaultRowHeight="15" x14ac:dyDescent="0.25"/>
  <cols>
    <col min="1" max="1" width="16.140625" bestFit="1" customWidth="1"/>
    <col min="2" max="4" width="12" bestFit="1" customWidth="1"/>
  </cols>
  <sheetData>
    <row r="1" spans="1:26" x14ac:dyDescent="0.25">
      <c r="A1" s="55" t="s">
        <v>69</v>
      </c>
      <c r="B1" s="55" t="s">
        <v>70</v>
      </c>
      <c r="C1" s="55" t="s">
        <v>71</v>
      </c>
      <c r="D1" s="55" t="s">
        <v>72</v>
      </c>
      <c r="K1" s="56" t="s">
        <v>73</v>
      </c>
      <c r="L1" s="56" t="s">
        <v>74</v>
      </c>
      <c r="N1" t="s">
        <v>75</v>
      </c>
    </row>
    <row r="2" spans="1:26" x14ac:dyDescent="0.25">
      <c r="A2">
        <v>26</v>
      </c>
      <c r="B2">
        <v>9.8260784121057291E-4</v>
      </c>
      <c r="C2">
        <v>1.3166556945358788E-3</v>
      </c>
      <c r="D2" s="55">
        <v>9.2400092400092397E-4</v>
      </c>
      <c r="K2">
        <v>1</v>
      </c>
      <c r="L2">
        <v>2.149558143467714E-3</v>
      </c>
      <c r="V2" t="s">
        <v>73</v>
      </c>
      <c r="W2" t="s">
        <v>76</v>
      </c>
      <c r="X2" t="s">
        <v>77</v>
      </c>
      <c r="Y2" t="s">
        <v>78</v>
      </c>
      <c r="Z2" t="s">
        <v>79</v>
      </c>
    </row>
    <row r="3" spans="1:26" x14ac:dyDescent="0.25">
      <c r="A3">
        <v>27</v>
      </c>
      <c r="B3">
        <v>7.1293985843051385E-4</v>
      </c>
      <c r="C3">
        <v>1.8867924528301887E-3</v>
      </c>
      <c r="D3" s="55">
        <v>5.083124028226289E-4</v>
      </c>
      <c r="K3">
        <v>2</v>
      </c>
      <c r="L3">
        <v>2.0442243225135719E-4</v>
      </c>
      <c r="V3">
        <v>26</v>
      </c>
      <c r="W3" s="57">
        <v>9.8260784121057291E-4</v>
      </c>
      <c r="X3" s="57">
        <v>1.3166556945358788E-3</v>
      </c>
      <c r="Y3" s="57">
        <v>9.2400092400092397E-4</v>
      </c>
      <c r="Z3" s="57">
        <v>5.558572714104193E-4</v>
      </c>
    </row>
    <row r="4" spans="1:26" x14ac:dyDescent="0.25">
      <c r="A4">
        <v>28</v>
      </c>
      <c r="B4">
        <v>1.0156550975379118E-3</v>
      </c>
      <c r="C4">
        <v>1.6971754152018427E-3</v>
      </c>
      <c r="D4" s="55">
        <v>9.0058742861821232E-4</v>
      </c>
      <c r="K4">
        <v>3</v>
      </c>
      <c r="L4">
        <v>1.4559459119787459E-4</v>
      </c>
      <c r="V4">
        <v>27</v>
      </c>
      <c r="W4" s="57">
        <v>7.1293985843051385E-4</v>
      </c>
      <c r="X4" s="57">
        <v>1.8867924528301887E-3</v>
      </c>
      <c r="Y4" s="57">
        <v>5.083124028226289E-4</v>
      </c>
      <c r="Z4" s="57">
        <v>5.6823515476493009E-4</v>
      </c>
    </row>
    <row r="5" spans="1:26" x14ac:dyDescent="0.25">
      <c r="A5">
        <v>29</v>
      </c>
      <c r="B5">
        <v>9.6586812499149766E-4</v>
      </c>
      <c r="C5">
        <v>1.8281535648994515E-3</v>
      </c>
      <c r="D5" s="55">
        <v>8.2387984029406178E-4</v>
      </c>
      <c r="K5">
        <v>4</v>
      </c>
      <c r="L5">
        <v>1.093558419775904E-4</v>
      </c>
      <c r="V5">
        <v>28</v>
      </c>
      <c r="W5" s="57">
        <v>1.0156550975379118E-3</v>
      </c>
      <c r="X5" s="57">
        <v>1.6971754152018427E-3</v>
      </c>
      <c r="Y5" s="57">
        <v>9.0058742861821232E-4</v>
      </c>
      <c r="Z5" s="57">
        <v>5.8293444091486659E-4</v>
      </c>
    </row>
    <row r="6" spans="1:26" x14ac:dyDescent="0.25">
      <c r="A6">
        <v>30</v>
      </c>
      <c r="B6">
        <v>9.7861666347960098E-4</v>
      </c>
      <c r="C6">
        <v>1.9459985405010946E-3</v>
      </c>
      <c r="D6" s="55">
        <v>8.2279803573294332E-4</v>
      </c>
      <c r="K6">
        <v>5</v>
      </c>
      <c r="L6">
        <v>9.5553873936313574E-5</v>
      </c>
      <c r="V6">
        <v>29</v>
      </c>
      <c r="W6" s="57">
        <v>9.6586812499149766E-4</v>
      </c>
      <c r="X6" s="57">
        <v>1.8281535648994515E-3</v>
      </c>
      <c r="Y6" s="57">
        <v>8.2387984029406178E-4</v>
      </c>
      <c r="Z6" s="57">
        <v>5.9880064650571791E-4</v>
      </c>
    </row>
    <row r="7" spans="1:26" x14ac:dyDescent="0.25">
      <c r="A7">
        <v>31</v>
      </c>
      <c r="B7">
        <v>1.0466637592673354E-3</v>
      </c>
      <c r="C7">
        <v>1.4184397163120568E-3</v>
      </c>
      <c r="D7" s="55">
        <v>9.8782062075545825E-4</v>
      </c>
      <c r="K7">
        <v>6</v>
      </c>
      <c r="L7">
        <v>8.9356345308228412E-5</v>
      </c>
      <c r="V7">
        <v>30</v>
      </c>
      <c r="W7" s="57">
        <v>9.7861666347960098E-4</v>
      </c>
      <c r="X7" s="57">
        <v>1.9459985405010946E-3</v>
      </c>
      <c r="Y7" s="57">
        <v>8.2279803573294332E-4</v>
      </c>
      <c r="Z7" s="57">
        <v>6.1932831181702667E-4</v>
      </c>
    </row>
    <row r="8" spans="1:26" x14ac:dyDescent="0.25">
      <c r="A8">
        <v>32</v>
      </c>
      <c r="B8">
        <v>9.5535645123809027E-4</v>
      </c>
      <c r="C8">
        <v>1.4715291106845809E-3</v>
      </c>
      <c r="D8" s="55">
        <v>8.7512555068269739E-4</v>
      </c>
      <c r="K8">
        <v>7</v>
      </c>
      <c r="L8">
        <v>8.3721580994185833E-5</v>
      </c>
      <c r="V8">
        <v>31</v>
      </c>
      <c r="W8" s="57">
        <v>1.0466637592673354E-3</v>
      </c>
      <c r="X8" s="57">
        <v>1.4184397163120568E-3</v>
      </c>
      <c r="Y8" s="57">
        <v>9.8782062075545825E-4</v>
      </c>
      <c r="Z8" s="57">
        <v>6.4993111181702663E-4</v>
      </c>
    </row>
    <row r="9" spans="1:26" x14ac:dyDescent="0.25">
      <c r="A9">
        <v>33</v>
      </c>
      <c r="B9">
        <v>1.0539875863684273E-3</v>
      </c>
      <c r="C9">
        <v>1.5405581560703917E-3</v>
      </c>
      <c r="D9" s="55">
        <v>9.80145313286814E-4</v>
      </c>
      <c r="K9">
        <v>8</v>
      </c>
      <c r="L9">
        <v>7.794235709060106E-5</v>
      </c>
      <c r="V9">
        <v>32</v>
      </c>
      <c r="W9" s="57">
        <v>9.5535645123809027E-4</v>
      </c>
      <c r="X9" s="57">
        <v>1.4715291106845809E-3</v>
      </c>
      <c r="Y9" s="57">
        <v>8.7512555068269739E-4</v>
      </c>
      <c r="Z9" s="57">
        <v>6.8674453265565438E-4</v>
      </c>
    </row>
    <row r="10" spans="1:26" x14ac:dyDescent="0.25">
      <c r="A10">
        <v>34</v>
      </c>
      <c r="B10">
        <v>1.2939028422732435E-3</v>
      </c>
      <c r="C10">
        <v>1.7815388041420776E-3</v>
      </c>
      <c r="D10" s="55">
        <v>1.2216059165346012E-3</v>
      </c>
      <c r="F10" s="55" t="s">
        <v>80</v>
      </c>
      <c r="G10" s="55" t="s">
        <v>81</v>
      </c>
      <c r="H10" s="55" t="s">
        <v>82</v>
      </c>
      <c r="K10">
        <v>9</v>
      </c>
      <c r="L10">
        <v>7.6531677794463069E-5</v>
      </c>
      <c r="V10">
        <v>33</v>
      </c>
      <c r="W10" s="57">
        <v>1.0539875863684273E-3</v>
      </c>
      <c r="X10" s="57">
        <v>1.5405581560703917E-3</v>
      </c>
      <c r="Y10" s="57">
        <v>9.80145313286814E-4</v>
      </c>
      <c r="Z10" s="57">
        <v>7.2349525489199488E-4</v>
      </c>
    </row>
    <row r="11" spans="1:26" x14ac:dyDescent="0.25">
      <c r="A11">
        <v>35</v>
      </c>
      <c r="B11">
        <v>1.061940307776384E-3</v>
      </c>
      <c r="C11">
        <v>1.6809371224457636E-3</v>
      </c>
      <c r="D11" s="55">
        <v>9.7894907351977968E-4</v>
      </c>
      <c r="E11">
        <v>35</v>
      </c>
      <c r="F11">
        <f t="shared" ref="F11:F62" si="0">D11*1000</f>
        <v>0.97894907351977967</v>
      </c>
      <c r="G11">
        <f>L36*1000</f>
        <v>1.0258636106774541</v>
      </c>
      <c r="H11">
        <f>C11*1000</f>
        <v>1.6809371224457637</v>
      </c>
      <c r="K11">
        <v>10</v>
      </c>
      <c r="L11">
        <v>7.575976111817027E-5</v>
      </c>
      <c r="V11">
        <v>34</v>
      </c>
      <c r="W11" s="57">
        <v>1.2939028422732435E-3</v>
      </c>
      <c r="X11" s="57">
        <v>1.7815388041420776E-3</v>
      </c>
      <c r="Y11" s="57">
        <v>1.2216059165346012E-3</v>
      </c>
      <c r="Z11" s="57">
        <v>7.6924228132147399E-4</v>
      </c>
    </row>
    <row r="12" spans="1:26" x14ac:dyDescent="0.25">
      <c r="A12">
        <v>36</v>
      </c>
      <c r="B12">
        <v>1.0193399085349055E-3</v>
      </c>
      <c r="C12">
        <v>1.5464431806844257E-3</v>
      </c>
      <c r="D12" s="55">
        <v>9.5389113252892642E-4</v>
      </c>
      <c r="E12">
        <v>36</v>
      </c>
      <c r="F12">
        <f t="shared" si="0"/>
        <v>0.95389113252892643</v>
      </c>
      <c r="G12">
        <f t="shared" ref="G12:G75" si="1">L37*1000</f>
        <v>0.94542986335177426</v>
      </c>
      <c r="H12">
        <f t="shared" ref="H12:H63" si="2">C12*1000</f>
        <v>1.5464431806844257</v>
      </c>
      <c r="K12">
        <v>11</v>
      </c>
      <c r="L12">
        <v>8.3010172731123167E-5</v>
      </c>
      <c r="V12">
        <v>35</v>
      </c>
      <c r="W12" s="57">
        <v>1.061940307776384E-3</v>
      </c>
      <c r="X12" s="57">
        <v>1.6809371224457636E-3</v>
      </c>
      <c r="Y12" s="57">
        <v>9.7894907351977968E-4</v>
      </c>
      <c r="Z12" s="57">
        <v>8.1713505082592125E-4</v>
      </c>
    </row>
    <row r="13" spans="1:26" x14ac:dyDescent="0.25">
      <c r="A13">
        <v>37</v>
      </c>
      <c r="B13">
        <v>1.0752741949197045E-3</v>
      </c>
      <c r="C13">
        <v>1.7366973804814512E-3</v>
      </c>
      <c r="D13" s="55">
        <v>9.9877245843097871E-4</v>
      </c>
      <c r="E13">
        <v>37</v>
      </c>
      <c r="F13">
        <f t="shared" si="0"/>
        <v>0.99877245843097873</v>
      </c>
      <c r="G13">
        <f t="shared" si="1"/>
        <v>1.0635976249055989</v>
      </c>
      <c r="H13">
        <f t="shared" si="2"/>
        <v>1.7366973804814512</v>
      </c>
      <c r="K13">
        <v>12</v>
      </c>
      <c r="L13">
        <v>8.8009942936352064E-5</v>
      </c>
      <c r="V13">
        <v>36</v>
      </c>
      <c r="W13" s="57">
        <v>1.0193399085349055E-3</v>
      </c>
      <c r="X13" s="57">
        <v>1.5464431806844257E-3</v>
      </c>
      <c r="Y13" s="57">
        <v>9.5389113252892642E-4</v>
      </c>
      <c r="Z13" s="57">
        <v>8.7338418424396443E-4</v>
      </c>
    </row>
    <row r="14" spans="1:26" x14ac:dyDescent="0.25">
      <c r="A14">
        <v>38</v>
      </c>
      <c r="B14">
        <v>1.4129707016369219E-3</v>
      </c>
      <c r="C14">
        <v>2.0674748613852081E-3</v>
      </c>
      <c r="D14" s="55">
        <v>1.341642641704603E-3</v>
      </c>
      <c r="E14">
        <v>38</v>
      </c>
      <c r="F14">
        <f t="shared" si="0"/>
        <v>1.341642641704603</v>
      </c>
      <c r="G14">
        <f t="shared" si="1"/>
        <v>1.268387574060946</v>
      </c>
      <c r="H14">
        <f t="shared" si="2"/>
        <v>2.0674748613852083</v>
      </c>
      <c r="K14">
        <v>13</v>
      </c>
      <c r="L14">
        <v>9.7690102036887289E-5</v>
      </c>
      <c r="V14">
        <v>37</v>
      </c>
      <c r="W14" s="57">
        <v>1.0752741949197045E-3</v>
      </c>
      <c r="X14" s="57">
        <v>1.7366973804814512E-3</v>
      </c>
      <c r="Y14" s="57">
        <v>9.9877245843097871E-4</v>
      </c>
      <c r="Z14" s="57">
        <v>9.4989016213468871E-4</v>
      </c>
    </row>
    <row r="15" spans="1:26" x14ac:dyDescent="0.25">
      <c r="A15">
        <v>39</v>
      </c>
      <c r="B15">
        <v>1.4975891411802388E-3</v>
      </c>
      <c r="C15">
        <v>2.2772691360319749E-3</v>
      </c>
      <c r="D15" s="55">
        <v>1.4175190076412389E-3</v>
      </c>
      <c r="E15">
        <v>39</v>
      </c>
      <c r="F15">
        <f t="shared" si="0"/>
        <v>1.4175190076412389</v>
      </c>
      <c r="G15">
        <f t="shared" si="1"/>
        <v>1.3995399640385819</v>
      </c>
      <c r="H15">
        <f t="shared" si="2"/>
        <v>2.277269136031975</v>
      </c>
      <c r="K15">
        <v>14</v>
      </c>
      <c r="L15">
        <v>1.096973166993955E-4</v>
      </c>
      <c r="V15">
        <v>38</v>
      </c>
      <c r="W15" s="57">
        <v>1.4129707016369219E-3</v>
      </c>
      <c r="X15" s="57">
        <v>2.0674748613852081E-3</v>
      </c>
      <c r="Y15" s="57">
        <v>1.341642641704603E-3</v>
      </c>
      <c r="Z15" s="57">
        <v>1.0389179067344346E-3</v>
      </c>
    </row>
    <row r="16" spans="1:26" x14ac:dyDescent="0.25">
      <c r="A16">
        <v>40</v>
      </c>
      <c r="B16">
        <v>1.5262289835807302E-3</v>
      </c>
      <c r="C16">
        <v>2.0400593471810091E-3</v>
      </c>
      <c r="D16" s="55">
        <v>1.4763469415312598E-3</v>
      </c>
      <c r="E16">
        <v>40</v>
      </c>
      <c r="F16">
        <f t="shared" si="0"/>
        <v>1.4763469415312598</v>
      </c>
      <c r="G16">
        <f t="shared" si="1"/>
        <v>1.255953676463748</v>
      </c>
      <c r="H16">
        <f t="shared" si="2"/>
        <v>2.0400593471810091</v>
      </c>
      <c r="K16">
        <v>15</v>
      </c>
      <c r="L16">
        <v>1.3148361387701671E-4</v>
      </c>
      <c r="V16">
        <v>39</v>
      </c>
      <c r="W16" s="57">
        <v>1.4975891411802388E-3</v>
      </c>
      <c r="X16" s="57">
        <v>2.2772691360319749E-3</v>
      </c>
      <c r="Y16" s="57">
        <v>1.4175190076412389E-3</v>
      </c>
      <c r="Z16" s="57">
        <v>1.1303800152477764E-3</v>
      </c>
    </row>
    <row r="17" spans="1:26" x14ac:dyDescent="0.25">
      <c r="A17">
        <v>41</v>
      </c>
      <c r="B17">
        <v>1.5280009113013146E-3</v>
      </c>
      <c r="C17">
        <v>3.1042950470277532E-3</v>
      </c>
      <c r="D17" s="55">
        <v>1.381986111468768E-3</v>
      </c>
      <c r="E17">
        <v>41</v>
      </c>
      <c r="F17">
        <f t="shared" si="0"/>
        <v>1.3819861114687679</v>
      </c>
      <c r="G17">
        <f t="shared" si="1"/>
        <v>1.9144955516512621</v>
      </c>
      <c r="H17">
        <f t="shared" si="2"/>
        <v>3.1042950470277533</v>
      </c>
      <c r="K17">
        <v>16</v>
      </c>
      <c r="L17">
        <v>1.591442898617689E-4</v>
      </c>
      <c r="V17">
        <v>40</v>
      </c>
      <c r="W17" s="57">
        <v>1.5262289835807302E-3</v>
      </c>
      <c r="X17" s="57">
        <v>2.0400593471810091E-3</v>
      </c>
      <c r="Y17" s="57">
        <v>1.4763469415312598E-3</v>
      </c>
      <c r="Z17" s="57">
        <v>1.2258009445997461E-3</v>
      </c>
    </row>
    <row r="18" spans="1:26" x14ac:dyDescent="0.25">
      <c r="A18">
        <v>42</v>
      </c>
      <c r="B18">
        <v>1.7265337185219962E-3</v>
      </c>
      <c r="C18">
        <v>3.4921078362899847E-3</v>
      </c>
      <c r="D18" s="55">
        <v>1.5702533836693649E-3</v>
      </c>
      <c r="E18">
        <v>42</v>
      </c>
      <c r="F18">
        <f t="shared" si="0"/>
        <v>1.5702533836693648</v>
      </c>
      <c r="G18">
        <f t="shared" si="1"/>
        <v>2.1574475223291398</v>
      </c>
      <c r="H18">
        <f t="shared" si="2"/>
        <v>3.4921078362899847</v>
      </c>
      <c r="K18">
        <v>17</v>
      </c>
      <c r="L18">
        <v>1.906412082707635E-4</v>
      </c>
      <c r="V18">
        <v>41</v>
      </c>
      <c r="W18" s="57">
        <v>1.5280009113013146E-3</v>
      </c>
      <c r="X18" s="57">
        <v>3.1042950470277532E-3</v>
      </c>
      <c r="Y18" s="57">
        <v>1.381986111468768E-3</v>
      </c>
      <c r="Z18" s="57">
        <v>1.337018476747141E-3</v>
      </c>
    </row>
    <row r="19" spans="1:26" x14ac:dyDescent="0.25">
      <c r="A19">
        <v>43</v>
      </c>
      <c r="B19">
        <v>1.6792857535703155E-3</v>
      </c>
      <c r="C19">
        <v>3.7514654161781946E-3</v>
      </c>
      <c r="D19" s="55">
        <v>1.5035201463744481E-3</v>
      </c>
      <c r="E19">
        <v>43</v>
      </c>
      <c r="F19">
        <f t="shared" si="0"/>
        <v>1.5035201463744481</v>
      </c>
      <c r="G19">
        <f t="shared" si="1"/>
        <v>2.321749939458007</v>
      </c>
      <c r="H19">
        <f t="shared" si="2"/>
        <v>3.7514654161781946</v>
      </c>
      <c r="K19">
        <v>18</v>
      </c>
      <c r="L19">
        <v>2.2801208963844289E-4</v>
      </c>
      <c r="V19">
        <v>42</v>
      </c>
      <c r="W19" s="57">
        <v>1.7265337185219962E-3</v>
      </c>
      <c r="X19" s="57">
        <v>3.4921078362899847E-3</v>
      </c>
      <c r="Y19" s="57">
        <v>1.5702533836693649E-3</v>
      </c>
      <c r="Z19" s="57">
        <v>1.4474328449809405E-3</v>
      </c>
    </row>
    <row r="20" spans="1:26" x14ac:dyDescent="0.25">
      <c r="A20">
        <v>44</v>
      </c>
      <c r="B20">
        <v>1.9796531676237374E-3</v>
      </c>
      <c r="C20">
        <v>5.6346098748925608E-3</v>
      </c>
      <c r="D20" s="55">
        <v>1.6840153724339043E-3</v>
      </c>
      <c r="E20">
        <v>44</v>
      </c>
      <c r="F20">
        <f t="shared" si="0"/>
        <v>1.6840153724339044</v>
      </c>
      <c r="G20">
        <f t="shared" si="1"/>
        <v>3.4933405622130431</v>
      </c>
      <c r="H20">
        <f t="shared" si="2"/>
        <v>5.6346098748925604</v>
      </c>
      <c r="K20">
        <v>19</v>
      </c>
      <c r="L20">
        <v>2.5669100211774671E-4</v>
      </c>
      <c r="V20">
        <v>43</v>
      </c>
      <c r="W20" s="57">
        <v>1.6792857535703155E-3</v>
      </c>
      <c r="X20" s="57">
        <v>3.7514654161781946E-3</v>
      </c>
      <c r="Y20" s="57">
        <v>1.5035201463744481E-3</v>
      </c>
      <c r="Z20" s="57">
        <v>1.5733551951715374E-3</v>
      </c>
    </row>
    <row r="21" spans="1:26" x14ac:dyDescent="0.25">
      <c r="A21">
        <v>45</v>
      </c>
      <c r="B21">
        <v>2.0237103223231354E-3</v>
      </c>
      <c r="C21">
        <v>5.3220057614374299E-3</v>
      </c>
      <c r="D21" s="55">
        <v>1.7689235214024658E-3</v>
      </c>
      <c r="E21">
        <v>45</v>
      </c>
      <c r="F21">
        <f t="shared" si="0"/>
        <v>1.7689235214024659</v>
      </c>
      <c r="G21">
        <f t="shared" si="1"/>
        <v>3.3053364478066181</v>
      </c>
      <c r="H21">
        <f t="shared" si="2"/>
        <v>5.3220057614374303</v>
      </c>
      <c r="K21">
        <v>20</v>
      </c>
      <c r="L21">
        <v>2.7843846844557388E-4</v>
      </c>
      <c r="V21">
        <v>44</v>
      </c>
      <c r="W21" s="57">
        <v>1.9796531676237374E-3</v>
      </c>
      <c r="X21" s="57">
        <v>5.6346098748925608E-3</v>
      </c>
      <c r="Y21" s="57">
        <v>1.6840153724339043E-3</v>
      </c>
      <c r="Z21" s="57">
        <v>1.7089262259212198E-3</v>
      </c>
    </row>
    <row r="22" spans="1:26" x14ac:dyDescent="0.25">
      <c r="A22">
        <v>46</v>
      </c>
      <c r="B22">
        <v>2.2663732491834134E-3</v>
      </c>
      <c r="C22">
        <v>7.7144153683255182E-3</v>
      </c>
      <c r="D22" s="55">
        <v>1.8649577412464011E-3</v>
      </c>
      <c r="E22">
        <v>46</v>
      </c>
      <c r="F22">
        <f t="shared" si="0"/>
        <v>1.8649577412464011</v>
      </c>
      <c r="G22">
        <f t="shared" si="1"/>
        <v>4.7996248016219933</v>
      </c>
      <c r="H22">
        <f t="shared" si="2"/>
        <v>7.7144153683255183</v>
      </c>
      <c r="K22">
        <v>21</v>
      </c>
      <c r="L22">
        <v>3.0050531608332359E-4</v>
      </c>
      <c r="V22">
        <v>45</v>
      </c>
      <c r="W22" s="57">
        <v>2.0237103223231354E-3</v>
      </c>
      <c r="X22" s="57">
        <v>5.3220057614374299E-3</v>
      </c>
      <c r="Y22" s="57">
        <v>1.7689235214024658E-3</v>
      </c>
      <c r="Z22" s="57">
        <v>1.8567366205844982E-3</v>
      </c>
    </row>
    <row r="23" spans="1:26" x14ac:dyDescent="0.25">
      <c r="A23">
        <v>47</v>
      </c>
      <c r="B23">
        <v>2.2687997262383439E-3</v>
      </c>
      <c r="C23">
        <v>6.8282512379463124E-3</v>
      </c>
      <c r="D23" s="55">
        <v>1.9484324641078231E-3</v>
      </c>
      <c r="E23">
        <v>47</v>
      </c>
      <c r="F23">
        <f t="shared" si="0"/>
        <v>1.948432464107823</v>
      </c>
      <c r="G23">
        <f t="shared" si="1"/>
        <v>4.2557722752384013</v>
      </c>
      <c r="H23">
        <f t="shared" si="2"/>
        <v>6.8282512379463123</v>
      </c>
      <c r="K23">
        <v>22</v>
      </c>
      <c r="L23">
        <v>3.1560690277617338E-4</v>
      </c>
      <c r="V23">
        <v>46</v>
      </c>
      <c r="W23" s="57">
        <v>2.2663732491834134E-3</v>
      </c>
      <c r="X23" s="57">
        <v>7.7144153683255182E-3</v>
      </c>
      <c r="Y23" s="57">
        <v>1.8649577412464011E-3</v>
      </c>
      <c r="Z23" s="57">
        <v>2.0141832597204575E-3</v>
      </c>
    </row>
    <row r="24" spans="1:26" x14ac:dyDescent="0.25">
      <c r="A24">
        <v>48</v>
      </c>
      <c r="B24">
        <v>2.6914291726485634E-3</v>
      </c>
      <c r="C24">
        <v>1.1073299843353319E-2</v>
      </c>
      <c r="D24" s="55">
        <v>2.1294626366224114E-3</v>
      </c>
      <c r="E24">
        <v>48</v>
      </c>
      <c r="F24">
        <f t="shared" si="0"/>
        <v>2.1294626366224114</v>
      </c>
      <c r="G24">
        <f t="shared" si="1"/>
        <v>6.9137114549032885</v>
      </c>
      <c r="H24">
        <f t="shared" si="2"/>
        <v>11.07329984335332</v>
      </c>
      <c r="K24">
        <v>23</v>
      </c>
      <c r="L24">
        <v>3.2754524030649573E-4</v>
      </c>
      <c r="V24">
        <v>47</v>
      </c>
      <c r="W24" s="57">
        <v>2.2687997262383439E-3</v>
      </c>
      <c r="X24" s="57">
        <v>6.8282512379463124E-3</v>
      </c>
      <c r="Y24" s="57">
        <v>1.9484324641078231E-3</v>
      </c>
      <c r="Z24" s="57">
        <v>2.1985740808132146E-3</v>
      </c>
    </row>
    <row r="25" spans="1:26" x14ac:dyDescent="0.25">
      <c r="A25">
        <v>49</v>
      </c>
      <c r="B25">
        <v>2.9046819019087908E-3</v>
      </c>
      <c r="C25">
        <v>1.2506309236722562E-2</v>
      </c>
      <c r="D25" s="55">
        <v>2.290128397951089E-3</v>
      </c>
      <c r="E25">
        <v>49</v>
      </c>
      <c r="F25">
        <f t="shared" si="0"/>
        <v>2.2901283979510891</v>
      </c>
      <c r="G25">
        <f t="shared" si="1"/>
        <v>7.8222076116484693</v>
      </c>
      <c r="H25">
        <f t="shared" si="2"/>
        <v>12.506309236722561</v>
      </c>
      <c r="K25">
        <v>24</v>
      </c>
      <c r="L25">
        <v>3.2882276554618611E-4</v>
      </c>
      <c r="V25">
        <v>48</v>
      </c>
      <c r="W25" s="57">
        <v>2.6914291726485634E-3</v>
      </c>
      <c r="X25" s="57">
        <v>1.1073299843353319E-2</v>
      </c>
      <c r="Y25" s="57">
        <v>2.1294626366224114E-3</v>
      </c>
      <c r="Z25" s="57">
        <v>2.4105056658195682E-3</v>
      </c>
    </row>
    <row r="26" spans="1:26" x14ac:dyDescent="0.25">
      <c r="A26">
        <v>50</v>
      </c>
      <c r="B26">
        <v>3.1266336912373831E-3</v>
      </c>
      <c r="C26">
        <v>1.6112145183806423E-2</v>
      </c>
      <c r="D26" s="55">
        <v>2.3327596261894941E-3</v>
      </c>
      <c r="E26">
        <v>50</v>
      </c>
      <c r="F26">
        <f t="shared" si="0"/>
        <v>2.3327596261894943</v>
      </c>
      <c r="G26">
        <f t="shared" si="1"/>
        <v>10.09532284746264</v>
      </c>
      <c r="H26">
        <f t="shared" si="2"/>
        <v>16.112145183806422</v>
      </c>
      <c r="K26">
        <v>25</v>
      </c>
      <c r="L26">
        <v>3.3052613253243992E-4</v>
      </c>
      <c r="V26">
        <v>49</v>
      </c>
      <c r="W26" s="57">
        <v>2.9046819019087908E-3</v>
      </c>
      <c r="X26" s="57">
        <v>1.2506309236722562E-2</v>
      </c>
      <c r="Y26" s="57">
        <v>2.290128397951089E-3</v>
      </c>
      <c r="Z26" s="57">
        <v>2.63510375501906E-3</v>
      </c>
    </row>
    <row r="27" spans="1:26" x14ac:dyDescent="0.25">
      <c r="A27">
        <v>51</v>
      </c>
      <c r="B27">
        <v>3.4204747952720697E-3</v>
      </c>
      <c r="C27">
        <v>1.870573279254192E-2</v>
      </c>
      <c r="D27" s="55">
        <v>2.5287218300034963E-3</v>
      </c>
      <c r="E27">
        <v>51</v>
      </c>
      <c r="F27">
        <f t="shared" si="0"/>
        <v>2.5287218300034962</v>
      </c>
      <c r="G27">
        <f t="shared" si="1"/>
        <v>11.74110381807137</v>
      </c>
      <c r="H27">
        <f t="shared" si="2"/>
        <v>18.705732792541919</v>
      </c>
      <c r="K27">
        <v>26</v>
      </c>
      <c r="L27">
        <v>7.9797314820356281E-4</v>
      </c>
      <c r="V27">
        <v>50</v>
      </c>
      <c r="W27" s="57">
        <v>3.1266336912373831E-3</v>
      </c>
      <c r="X27" s="57">
        <v>1.6112145183806423E-2</v>
      </c>
      <c r="Y27" s="57">
        <v>2.3327596261894941E-3</v>
      </c>
      <c r="Z27" s="57">
        <v>2.8812138650571792E-3</v>
      </c>
    </row>
    <row r="28" spans="1:26" x14ac:dyDescent="0.25">
      <c r="A28">
        <v>52</v>
      </c>
      <c r="B28">
        <v>3.8299782236481208E-3</v>
      </c>
      <c r="C28">
        <v>2.1788700278692678E-2</v>
      </c>
      <c r="D28" s="55">
        <v>2.8351175626410105E-3</v>
      </c>
      <c r="E28">
        <v>52</v>
      </c>
      <c r="F28">
        <f t="shared" si="0"/>
        <v>2.8351175626410106</v>
      </c>
      <c r="G28">
        <f t="shared" si="1"/>
        <v>13.700410206144189</v>
      </c>
      <c r="H28">
        <f t="shared" si="2"/>
        <v>21.788700278692676</v>
      </c>
      <c r="K28">
        <v>27</v>
      </c>
      <c r="L28">
        <v>1.143510577472842E-3</v>
      </c>
      <c r="V28">
        <v>51</v>
      </c>
      <c r="W28" s="57">
        <v>3.4204747952720697E-3</v>
      </c>
      <c r="X28" s="57">
        <v>1.870573279254192E-2</v>
      </c>
      <c r="Y28" s="57">
        <v>2.5287218300034963E-3</v>
      </c>
      <c r="Z28" s="57">
        <v>3.145021744599746E-3</v>
      </c>
    </row>
    <row r="29" spans="1:26" x14ac:dyDescent="0.25">
      <c r="A29">
        <v>53</v>
      </c>
      <c r="B29">
        <v>4.3151018622547901E-3</v>
      </c>
      <c r="C29">
        <v>2.3248304811107522E-2</v>
      </c>
      <c r="D29" s="55">
        <v>3.2908756803588521E-3</v>
      </c>
      <c r="E29">
        <v>53</v>
      </c>
      <c r="F29">
        <f t="shared" si="0"/>
        <v>3.2908756803588521</v>
      </c>
      <c r="G29">
        <f t="shared" si="1"/>
        <v>14.64408595562062</v>
      </c>
      <c r="H29">
        <f t="shared" si="2"/>
        <v>23.248304811107523</v>
      </c>
      <c r="K29">
        <v>28</v>
      </c>
      <c r="L29">
        <v>1.0285911607283899E-3</v>
      </c>
      <c r="V29">
        <v>52</v>
      </c>
      <c r="W29" s="57">
        <v>3.8299782236481208E-3</v>
      </c>
      <c r="X29" s="57">
        <v>2.1788700278692678E-2</v>
      </c>
      <c r="Y29" s="57">
        <v>2.8351175626410105E-3</v>
      </c>
      <c r="Z29" s="57">
        <v>3.4487228810673445E-3</v>
      </c>
    </row>
    <row r="30" spans="1:26" x14ac:dyDescent="0.25">
      <c r="A30">
        <v>54</v>
      </c>
      <c r="B30">
        <v>4.4025323657244167E-3</v>
      </c>
      <c r="C30">
        <v>2.9287876793471106E-2</v>
      </c>
      <c r="D30" s="55">
        <v>3.0856888121142891E-3</v>
      </c>
      <c r="E30">
        <v>54</v>
      </c>
      <c r="F30">
        <f t="shared" si="0"/>
        <v>3.0856888121142889</v>
      </c>
      <c r="G30">
        <f t="shared" si="1"/>
        <v>18.481120115666261</v>
      </c>
      <c r="H30">
        <f t="shared" si="2"/>
        <v>29.287876793471106</v>
      </c>
      <c r="K30">
        <v>29</v>
      </c>
      <c r="L30">
        <v>1.107971857514819E-3</v>
      </c>
      <c r="V30">
        <v>53</v>
      </c>
      <c r="W30" s="57">
        <v>4.3151018622547901E-3</v>
      </c>
      <c r="X30" s="57">
        <v>2.3248304811107522E-2</v>
      </c>
      <c r="Y30" s="57">
        <v>3.2908756803588521E-3</v>
      </c>
      <c r="Z30" s="57">
        <v>3.7953977966963151E-3</v>
      </c>
    </row>
    <row r="31" spans="1:26" x14ac:dyDescent="0.25">
      <c r="A31">
        <v>55</v>
      </c>
      <c r="B31">
        <v>4.8142212823605217E-3</v>
      </c>
      <c r="C31">
        <v>3.1078489717648615E-2</v>
      </c>
      <c r="D31" s="55">
        <v>3.4327807959043132E-3</v>
      </c>
      <c r="E31">
        <v>55</v>
      </c>
      <c r="F31">
        <f t="shared" si="0"/>
        <v>3.4327807959043133</v>
      </c>
      <c r="G31">
        <f t="shared" si="1"/>
        <v>19.645831744149909</v>
      </c>
      <c r="H31">
        <f t="shared" si="2"/>
        <v>31.078489717648615</v>
      </c>
      <c r="K31">
        <v>30</v>
      </c>
      <c r="L31">
        <v>1.1793930548491479E-3</v>
      </c>
      <c r="V31">
        <v>54</v>
      </c>
      <c r="W31" s="57">
        <v>4.4025323657244167E-3</v>
      </c>
      <c r="X31" s="57">
        <v>2.9287876793471106E-2</v>
      </c>
      <c r="Y31" s="57">
        <v>3.0856888121142891E-3</v>
      </c>
      <c r="Z31" s="57">
        <v>4.1777060914866583E-3</v>
      </c>
    </row>
    <row r="32" spans="1:26" x14ac:dyDescent="0.25">
      <c r="A32">
        <v>56</v>
      </c>
      <c r="B32">
        <v>5.2047766475011061E-3</v>
      </c>
      <c r="C32">
        <v>3.6077639079298653E-2</v>
      </c>
      <c r="D32" s="55">
        <v>3.6128081676997837E-3</v>
      </c>
      <c r="E32">
        <v>56</v>
      </c>
      <c r="F32">
        <f t="shared" si="0"/>
        <v>3.6128081676997836</v>
      </c>
      <c r="G32">
        <f t="shared" si="1"/>
        <v>22.846487006109342</v>
      </c>
      <c r="H32">
        <f t="shared" si="2"/>
        <v>36.077639079298656</v>
      </c>
      <c r="K32">
        <v>31</v>
      </c>
      <c r="L32">
        <v>8.596604341285192E-4</v>
      </c>
      <c r="V32">
        <v>55</v>
      </c>
      <c r="W32" s="57">
        <v>4.8142212823605217E-3</v>
      </c>
      <c r="X32" s="57">
        <v>3.1078489717648615E-2</v>
      </c>
      <c r="Y32" s="57">
        <v>3.4327807959043132E-3</v>
      </c>
      <c r="Z32" s="57">
        <v>4.6130945583227447E-3</v>
      </c>
    </row>
    <row r="33" spans="1:26" x14ac:dyDescent="0.25">
      <c r="A33">
        <v>57</v>
      </c>
      <c r="B33">
        <v>5.3723110030081912E-3</v>
      </c>
      <c r="C33">
        <v>4.1502288148966386E-2</v>
      </c>
      <c r="D33" s="55">
        <v>3.5499379158839823E-3</v>
      </c>
      <c r="E33">
        <v>57</v>
      </c>
      <c r="F33">
        <f t="shared" si="0"/>
        <v>3.5499379158839823</v>
      </c>
      <c r="G33">
        <f t="shared" si="1"/>
        <v>26.328423910348089</v>
      </c>
      <c r="H33">
        <f t="shared" si="2"/>
        <v>41.502288148966386</v>
      </c>
      <c r="K33">
        <v>32</v>
      </c>
      <c r="L33">
        <v>8.9338661449005641E-4</v>
      </c>
      <c r="V33">
        <v>56</v>
      </c>
      <c r="W33" s="57">
        <v>5.2047766475011061E-3</v>
      </c>
      <c r="X33" s="57">
        <v>3.6077639079298653E-2</v>
      </c>
      <c r="Y33" s="57">
        <v>3.6128081676997837E-3</v>
      </c>
      <c r="Z33" s="57">
        <v>5.1056032027954256E-3</v>
      </c>
    </row>
    <row r="34" spans="1:26" x14ac:dyDescent="0.25">
      <c r="A34">
        <v>58</v>
      </c>
      <c r="B34">
        <v>5.6654347561223249E-3</v>
      </c>
      <c r="C34">
        <v>3.8567730802415878E-2</v>
      </c>
      <c r="D34" s="55">
        <v>4.0402318445277871E-3</v>
      </c>
      <c r="E34">
        <v>58</v>
      </c>
      <c r="F34">
        <f t="shared" si="0"/>
        <v>4.0402318445277867</v>
      </c>
      <c r="G34">
        <f t="shared" si="1"/>
        <v>24.510326841856028</v>
      </c>
      <c r="H34">
        <f t="shared" si="2"/>
        <v>38.56773080241588</v>
      </c>
      <c r="K34">
        <v>33</v>
      </c>
      <c r="L34">
        <v>9.3692294010053493E-4</v>
      </c>
      <c r="V34">
        <v>57</v>
      </c>
      <c r="W34" s="57">
        <v>5.3723110030081912E-3</v>
      </c>
      <c r="X34" s="57">
        <v>4.1502288148966386E-2</v>
      </c>
      <c r="Y34" s="57">
        <v>3.5499379158839823E-3</v>
      </c>
      <c r="Z34" s="57">
        <v>5.619987973824651E-3</v>
      </c>
    </row>
    <row r="35" spans="1:26" x14ac:dyDescent="0.25">
      <c r="A35">
        <v>59</v>
      </c>
      <c r="B35">
        <v>6.2470866532779775E-3</v>
      </c>
      <c r="C35">
        <v>5.0366385307485391E-2</v>
      </c>
      <c r="D35" s="55">
        <v>4.0728449576259568E-3</v>
      </c>
      <c r="E35">
        <v>59</v>
      </c>
      <c r="F35">
        <f t="shared" si="0"/>
        <v>4.0728449576259571</v>
      </c>
      <c r="G35">
        <f t="shared" si="1"/>
        <v>32.065549748105475</v>
      </c>
      <c r="H35">
        <f t="shared" si="2"/>
        <v>50.366385307485388</v>
      </c>
      <c r="K35">
        <v>34</v>
      </c>
      <c r="L35">
        <v>1.085367763859567E-3</v>
      </c>
      <c r="V35">
        <v>58</v>
      </c>
      <c r="W35" s="57">
        <v>5.6654347561223249E-3</v>
      </c>
      <c r="X35" s="57">
        <v>3.8567730802415878E-2</v>
      </c>
      <c r="Y35" s="57">
        <v>4.0402318445277871E-3</v>
      </c>
      <c r="Z35" s="57">
        <v>6.1702892129606099E-3</v>
      </c>
    </row>
    <row r="36" spans="1:26" x14ac:dyDescent="0.25">
      <c r="A36">
        <v>60</v>
      </c>
      <c r="B36">
        <v>6.5676689446419311E-3</v>
      </c>
      <c r="C36">
        <v>5.4027013506753374E-2</v>
      </c>
      <c r="D36" s="55">
        <v>4.2433507771309853E-3</v>
      </c>
      <c r="E36">
        <v>60</v>
      </c>
      <c r="F36">
        <f t="shared" si="0"/>
        <v>4.2433507771309857</v>
      </c>
      <c r="G36">
        <f t="shared" si="1"/>
        <v>34.45739620370653</v>
      </c>
      <c r="H36">
        <f t="shared" si="2"/>
        <v>54.027013506753377</v>
      </c>
      <c r="K36">
        <v>35</v>
      </c>
      <c r="L36">
        <v>1.025863610677454E-3</v>
      </c>
      <c r="V36">
        <v>59</v>
      </c>
      <c r="W36" s="57">
        <v>6.2470866532779775E-3</v>
      </c>
      <c r="X36" s="57">
        <v>5.0366385307485391E-2</v>
      </c>
      <c r="Y36" s="57">
        <v>4.0728449576259568E-3</v>
      </c>
      <c r="Z36" s="57">
        <v>6.7757222424396444E-3</v>
      </c>
    </row>
    <row r="37" spans="1:26" x14ac:dyDescent="0.25">
      <c r="A37">
        <v>61</v>
      </c>
      <c r="B37">
        <v>7.6560041950707921E-3</v>
      </c>
      <c r="C37">
        <v>6.5503124326653742E-2</v>
      </c>
      <c r="D37" s="55">
        <v>4.8441239467303474E-3</v>
      </c>
      <c r="E37">
        <v>61</v>
      </c>
      <c r="F37">
        <f t="shared" si="0"/>
        <v>4.8441239467303472</v>
      </c>
      <c r="G37">
        <f t="shared" si="1"/>
        <v>41.851188714755466</v>
      </c>
      <c r="H37">
        <f t="shared" si="2"/>
        <v>65.503124326653747</v>
      </c>
      <c r="K37">
        <v>36</v>
      </c>
      <c r="L37">
        <v>9.454298633517742E-4</v>
      </c>
      <c r="V37">
        <v>60</v>
      </c>
      <c r="W37" s="57">
        <v>6.5676689446419311E-3</v>
      </c>
      <c r="X37" s="57">
        <v>5.4027013506753374E-2</v>
      </c>
      <c r="Y37" s="57">
        <v>4.2433507771309853E-3</v>
      </c>
      <c r="Z37" s="57">
        <v>7.5010029440914869E-3</v>
      </c>
    </row>
    <row r="38" spans="1:26" x14ac:dyDescent="0.25">
      <c r="A38">
        <v>62</v>
      </c>
      <c r="B38">
        <v>7.6145793813221048E-3</v>
      </c>
      <c r="C38">
        <v>6.3834726090993499E-2</v>
      </c>
      <c r="D38" s="55">
        <v>4.9012743313261451E-3</v>
      </c>
      <c r="E38">
        <v>62</v>
      </c>
      <c r="F38">
        <f t="shared" si="0"/>
        <v>4.9012743313261451</v>
      </c>
      <c r="G38">
        <f t="shared" si="1"/>
        <v>40.858062606155414</v>
      </c>
      <c r="H38">
        <f t="shared" si="2"/>
        <v>63.834726090993499</v>
      </c>
      <c r="K38">
        <v>37</v>
      </c>
      <c r="L38">
        <v>1.0635976249055989E-3</v>
      </c>
      <c r="V38">
        <v>61</v>
      </c>
      <c r="W38" s="57">
        <v>7.6560041950707921E-3</v>
      </c>
      <c r="X38" s="57">
        <v>6.5503124326653742E-2</v>
      </c>
      <c r="Y38" s="57">
        <v>4.8441239467303474E-3</v>
      </c>
      <c r="Z38" s="57">
        <v>8.2742651761118172E-3</v>
      </c>
    </row>
    <row r="39" spans="1:26" x14ac:dyDescent="0.25">
      <c r="A39">
        <v>63</v>
      </c>
      <c r="B39">
        <v>8.2335072913930721E-3</v>
      </c>
      <c r="C39">
        <v>6.8198484478122712E-2</v>
      </c>
      <c r="D39" s="55">
        <v>5.294808212942332E-3</v>
      </c>
      <c r="E39">
        <v>63</v>
      </c>
      <c r="F39">
        <f t="shared" si="0"/>
        <v>5.2948082129423319</v>
      </c>
      <c r="G39">
        <f t="shared" si="1"/>
        <v>43.729164845186013</v>
      </c>
      <c r="H39">
        <f t="shared" si="2"/>
        <v>68.198484478122708</v>
      </c>
      <c r="K39">
        <v>38</v>
      </c>
      <c r="L39">
        <v>1.2683875740609461E-3</v>
      </c>
      <c r="V39">
        <v>62</v>
      </c>
      <c r="W39" s="57">
        <v>7.6145793813221048E-3</v>
      </c>
      <c r="X39" s="57">
        <v>6.3834726090993499E-2</v>
      </c>
      <c r="Y39" s="57">
        <v>4.9012743313261451E-3</v>
      </c>
      <c r="Z39" s="57">
        <v>9.0435150193138511E-3</v>
      </c>
    </row>
    <row r="40" spans="1:26" x14ac:dyDescent="0.25">
      <c r="A40">
        <v>64</v>
      </c>
      <c r="B40">
        <v>9.03781387219167E-3</v>
      </c>
      <c r="C40">
        <v>7.9724032196243771E-2</v>
      </c>
      <c r="D40" s="55">
        <v>5.4997058296881798E-3</v>
      </c>
      <c r="E40">
        <v>64</v>
      </c>
      <c r="F40">
        <f t="shared" si="0"/>
        <v>5.49970582968818</v>
      </c>
      <c r="G40">
        <f t="shared" si="1"/>
        <v>51.21086444832207</v>
      </c>
      <c r="H40">
        <f t="shared" si="2"/>
        <v>79.724032196243769</v>
      </c>
      <c r="K40">
        <v>39</v>
      </c>
      <c r="L40">
        <v>1.399539964038582E-3</v>
      </c>
      <c r="V40">
        <v>63</v>
      </c>
      <c r="W40" s="57">
        <v>8.2335072913930721E-3</v>
      </c>
      <c r="X40" s="57">
        <v>6.8198484478122712E-2</v>
      </c>
      <c r="Y40" s="57">
        <v>5.294808212942332E-3</v>
      </c>
      <c r="Z40" s="57">
        <v>9.8905893872935201E-3</v>
      </c>
    </row>
    <row r="41" spans="1:26" x14ac:dyDescent="0.25">
      <c r="A41">
        <v>65</v>
      </c>
      <c r="B41">
        <v>9.8721171144840851E-3</v>
      </c>
      <c r="C41">
        <v>8.6962329682073208E-2</v>
      </c>
      <c r="D41" s="55">
        <v>5.932429019067059E-3</v>
      </c>
      <c r="E41">
        <v>65</v>
      </c>
      <c r="F41">
        <f t="shared" si="0"/>
        <v>5.932429019067059</v>
      </c>
      <c r="G41">
        <f t="shared" si="1"/>
        <v>55.960438949613682</v>
      </c>
      <c r="H41">
        <f t="shared" si="2"/>
        <v>86.962329682073204</v>
      </c>
      <c r="K41">
        <v>40</v>
      </c>
      <c r="L41">
        <v>1.2559536764637481E-3</v>
      </c>
      <c r="V41">
        <v>64</v>
      </c>
      <c r="W41" s="57">
        <v>9.03781387219167E-3</v>
      </c>
      <c r="X41" s="57">
        <v>7.9724032196243771E-2</v>
      </c>
      <c r="Y41" s="57">
        <v>5.4997058296881798E-3</v>
      </c>
      <c r="Z41" s="57">
        <v>1.0791810686149936E-2</v>
      </c>
    </row>
    <row r="42" spans="1:26" x14ac:dyDescent="0.25">
      <c r="A42">
        <v>66</v>
      </c>
      <c r="B42">
        <v>1.032600124662997E-2</v>
      </c>
      <c r="C42">
        <v>8.9545313949891736E-2</v>
      </c>
      <c r="D42" s="55">
        <v>6.2829043435706786E-3</v>
      </c>
      <c r="E42">
        <v>66</v>
      </c>
      <c r="F42">
        <f t="shared" si="0"/>
        <v>6.2829043435706788</v>
      </c>
      <c r="G42">
        <f t="shared" si="1"/>
        <v>57.725886475060861</v>
      </c>
      <c r="H42">
        <f t="shared" si="2"/>
        <v>89.545313949891735</v>
      </c>
      <c r="K42">
        <v>41</v>
      </c>
      <c r="L42">
        <v>1.914495551651262E-3</v>
      </c>
      <c r="V42">
        <v>65</v>
      </c>
      <c r="W42" s="57">
        <v>9.8721171144840851E-3</v>
      </c>
      <c r="X42" s="57">
        <v>8.6962329682073208E-2</v>
      </c>
      <c r="Y42" s="57">
        <v>5.932429019067059E-3</v>
      </c>
      <c r="Z42" s="57">
        <v>1.179480792249047E-2</v>
      </c>
    </row>
    <row r="43" spans="1:26" x14ac:dyDescent="0.25">
      <c r="A43">
        <v>67</v>
      </c>
      <c r="B43">
        <v>1.1196259711041587E-2</v>
      </c>
      <c r="C43">
        <v>9.2589269693163473E-2</v>
      </c>
      <c r="D43" s="55">
        <v>7.0045742272328232E-3</v>
      </c>
      <c r="E43">
        <v>67</v>
      </c>
      <c r="F43">
        <f t="shared" si="0"/>
        <v>7.0045742272328235</v>
      </c>
      <c r="G43">
        <f t="shared" si="1"/>
        <v>59.795281322664742</v>
      </c>
      <c r="H43">
        <f t="shared" si="2"/>
        <v>92.589269693163473</v>
      </c>
      <c r="K43">
        <v>42</v>
      </c>
      <c r="L43">
        <v>2.1574475223291398E-3</v>
      </c>
      <c r="V43">
        <v>66</v>
      </c>
      <c r="W43" s="57">
        <v>1.032600124662997E-2</v>
      </c>
      <c r="X43" s="57">
        <v>8.9545313949891736E-2</v>
      </c>
      <c r="Y43" s="57">
        <v>6.2829043435706786E-3</v>
      </c>
      <c r="Z43" s="57">
        <v>1.295246090444727E-2</v>
      </c>
    </row>
    <row r="44" spans="1:26" x14ac:dyDescent="0.25">
      <c r="A44">
        <v>68</v>
      </c>
      <c r="B44">
        <v>1.1945322017799253E-2</v>
      </c>
      <c r="C44">
        <v>0.10569948186528498</v>
      </c>
      <c r="D44" s="55">
        <v>7.0300870339986745E-3</v>
      </c>
      <c r="E44">
        <v>68</v>
      </c>
      <c r="F44">
        <f t="shared" si="0"/>
        <v>7.0300870339986741</v>
      </c>
      <c r="G44">
        <f t="shared" si="1"/>
        <v>68.38460277789126</v>
      </c>
      <c r="H44">
        <f t="shared" si="2"/>
        <v>105.69948186528498</v>
      </c>
      <c r="K44">
        <v>43</v>
      </c>
      <c r="L44">
        <v>2.3217499394580072E-3</v>
      </c>
      <c r="V44">
        <v>67</v>
      </c>
      <c r="W44" s="57">
        <v>1.1196259711041587E-2</v>
      </c>
      <c r="X44" s="57">
        <v>9.2589269693163473E-2</v>
      </c>
      <c r="Y44" s="57">
        <v>7.0045742272328232E-3</v>
      </c>
      <c r="Z44" s="57">
        <v>1.4188622256416773E-2</v>
      </c>
    </row>
    <row r="45" spans="1:26" x14ac:dyDescent="0.25">
      <c r="A45">
        <v>69</v>
      </c>
      <c r="B45">
        <v>1.2356445372474359E-2</v>
      </c>
      <c r="C45">
        <v>0.11026522593320236</v>
      </c>
      <c r="D45" s="55">
        <v>7.2016859961470331E-3</v>
      </c>
      <c r="E45">
        <v>69</v>
      </c>
      <c r="F45">
        <f t="shared" si="0"/>
        <v>7.2016859961470328</v>
      </c>
      <c r="G45">
        <f t="shared" si="1"/>
        <v>71.466739070237182</v>
      </c>
      <c r="H45">
        <f t="shared" si="2"/>
        <v>110.26522593320236</v>
      </c>
      <c r="K45">
        <v>44</v>
      </c>
      <c r="L45">
        <v>3.4933405622130432E-3</v>
      </c>
      <c r="V45">
        <v>68</v>
      </c>
      <c r="W45" s="57">
        <v>1.1945322017799253E-2</v>
      </c>
      <c r="X45" s="57">
        <v>0.10569948186528498</v>
      </c>
      <c r="Y45" s="57">
        <v>7.0300870339986745E-3</v>
      </c>
      <c r="Z45" s="57">
        <v>1.5503496109021601E-2</v>
      </c>
    </row>
    <row r="46" spans="1:26" x14ac:dyDescent="0.25">
      <c r="A46">
        <v>70</v>
      </c>
      <c r="B46">
        <v>1.3805131843443301E-2</v>
      </c>
      <c r="C46">
        <v>0.12066940692894891</v>
      </c>
      <c r="D46" s="55">
        <v>8.1400778210116726E-3</v>
      </c>
      <c r="E46">
        <v>70</v>
      </c>
      <c r="F46">
        <f t="shared" si="0"/>
        <v>8.1400778210116727</v>
      </c>
      <c r="G46">
        <f t="shared" si="1"/>
        <v>78.350758970393244</v>
      </c>
      <c r="H46">
        <f t="shared" si="2"/>
        <v>120.66940692894892</v>
      </c>
      <c r="K46">
        <v>45</v>
      </c>
      <c r="L46">
        <v>3.305336447806618E-3</v>
      </c>
      <c r="V46">
        <v>69</v>
      </c>
      <c r="W46" s="57">
        <v>1.2356445372474359E-2</v>
      </c>
      <c r="X46" s="57">
        <v>0.11026522593320236</v>
      </c>
      <c r="Y46" s="57">
        <v>7.2016859961470331E-3</v>
      </c>
      <c r="Z46" s="57">
        <v>1.6983421589326558E-2</v>
      </c>
    </row>
    <row r="47" spans="1:26" x14ac:dyDescent="0.25">
      <c r="A47">
        <v>71</v>
      </c>
      <c r="B47">
        <v>1.4695578750696154E-2</v>
      </c>
      <c r="C47">
        <v>0.12587657784011219</v>
      </c>
      <c r="D47" s="55">
        <v>8.6913711158660128E-3</v>
      </c>
      <c r="E47">
        <v>71</v>
      </c>
      <c r="F47">
        <f t="shared" si="0"/>
        <v>8.6913711158660121</v>
      </c>
      <c r="G47">
        <f t="shared" si="1"/>
        <v>81.878957328310349</v>
      </c>
      <c r="H47">
        <f t="shared" si="2"/>
        <v>125.87657784011219</v>
      </c>
      <c r="K47">
        <v>46</v>
      </c>
      <c r="L47">
        <v>4.7996248016219933E-3</v>
      </c>
      <c r="V47">
        <v>70</v>
      </c>
      <c r="W47" s="57">
        <v>1.3805131843443301E-2</v>
      </c>
      <c r="X47" s="57">
        <v>0.12066940692894891</v>
      </c>
      <c r="Y47" s="57">
        <v>8.1400778210116726E-3</v>
      </c>
      <c r="Z47" s="57">
        <v>1.8651765124269377E-2</v>
      </c>
    </row>
    <row r="48" spans="1:26" x14ac:dyDescent="0.25">
      <c r="A48">
        <v>72</v>
      </c>
      <c r="B48">
        <v>1.576695774896357E-2</v>
      </c>
      <c r="C48">
        <v>0.14405711885762285</v>
      </c>
      <c r="D48" s="55">
        <v>8.6578071543277398E-3</v>
      </c>
      <c r="E48">
        <v>72</v>
      </c>
      <c r="F48">
        <f t="shared" si="0"/>
        <v>8.65780715432774</v>
      </c>
      <c r="G48">
        <f t="shared" si="1"/>
        <v>93.873748596492675</v>
      </c>
      <c r="H48">
        <f t="shared" si="2"/>
        <v>144.05711885762284</v>
      </c>
      <c r="K48">
        <v>47</v>
      </c>
      <c r="L48">
        <v>4.2557722752384012E-3</v>
      </c>
      <c r="V48">
        <v>71</v>
      </c>
      <c r="W48" s="57">
        <v>1.4695578750696154E-2</v>
      </c>
      <c r="X48" s="57">
        <v>0.12587657784011219</v>
      </c>
      <c r="Y48" s="57">
        <v>8.6913711158660128E-3</v>
      </c>
      <c r="Z48" s="57">
        <v>2.0562487060736975E-2</v>
      </c>
    </row>
    <row r="49" spans="1:26" x14ac:dyDescent="0.25">
      <c r="A49">
        <v>73</v>
      </c>
      <c r="B49">
        <v>1.7517241379310346E-2</v>
      </c>
      <c r="C49">
        <v>0.15265600825167613</v>
      </c>
      <c r="D49" s="55">
        <v>9.8802133426597882E-3</v>
      </c>
      <c r="E49">
        <v>73</v>
      </c>
      <c r="F49">
        <f t="shared" si="0"/>
        <v>9.880213342659788</v>
      </c>
      <c r="G49">
        <f t="shared" si="1"/>
        <v>99.656610540114173</v>
      </c>
      <c r="H49">
        <f t="shared" si="2"/>
        <v>152.65600825167613</v>
      </c>
      <c r="K49">
        <v>48</v>
      </c>
      <c r="L49">
        <v>6.9137114549032881E-3</v>
      </c>
      <c r="V49">
        <v>72</v>
      </c>
      <c r="W49" s="57">
        <v>1.576695774896357E-2</v>
      </c>
      <c r="X49" s="57">
        <v>0.14405711885762285</v>
      </c>
      <c r="Y49" s="57">
        <v>8.6578071543277398E-3</v>
      </c>
      <c r="Z49" s="57">
        <v>2.2765758884625162E-2</v>
      </c>
    </row>
    <row r="50" spans="1:26" x14ac:dyDescent="0.25">
      <c r="A50">
        <v>74</v>
      </c>
      <c r="B50">
        <v>1.9070446019174656E-2</v>
      </c>
      <c r="C50">
        <v>0.16422660725652452</v>
      </c>
      <c r="D50" s="55">
        <v>1.069184700738509E-2</v>
      </c>
      <c r="E50">
        <v>74</v>
      </c>
      <c r="F50">
        <f t="shared" si="0"/>
        <v>10.691847007385089</v>
      </c>
      <c r="G50">
        <f t="shared" si="1"/>
        <v>107.4036945992339</v>
      </c>
      <c r="H50">
        <f t="shared" si="2"/>
        <v>164.22660725652452</v>
      </c>
      <c r="K50">
        <v>49</v>
      </c>
      <c r="L50">
        <v>7.8222076116484691E-3</v>
      </c>
      <c r="V50">
        <v>73</v>
      </c>
      <c r="W50" s="57">
        <v>1.7517241379310346E-2</v>
      </c>
      <c r="X50" s="57">
        <v>0.15265600825167613</v>
      </c>
      <c r="Y50" s="57">
        <v>9.8802133426597882E-3</v>
      </c>
      <c r="Z50" s="57">
        <v>2.5307340269123256E-2</v>
      </c>
    </row>
    <row r="51" spans="1:26" x14ac:dyDescent="0.25">
      <c r="A51">
        <v>75</v>
      </c>
      <c r="B51">
        <v>2.0031439479002919E-2</v>
      </c>
      <c r="C51">
        <v>0.17418844022169439</v>
      </c>
      <c r="D51" s="55">
        <v>1.0760879916198457E-2</v>
      </c>
      <c r="E51">
        <v>75</v>
      </c>
      <c r="F51">
        <f t="shared" si="0"/>
        <v>10.760879916198457</v>
      </c>
      <c r="G51">
        <f t="shared" si="1"/>
        <v>114.1245918437416</v>
      </c>
      <c r="H51">
        <f t="shared" si="2"/>
        <v>174.18844022169438</v>
      </c>
      <c r="K51">
        <v>50</v>
      </c>
      <c r="L51">
        <v>1.009532284746264E-2</v>
      </c>
      <c r="V51">
        <v>74</v>
      </c>
      <c r="W51" s="57">
        <v>1.9070446019174656E-2</v>
      </c>
      <c r="X51" s="57">
        <v>0.16422660725652452</v>
      </c>
      <c r="Y51" s="57">
        <v>1.069184700738509E-2</v>
      </c>
      <c r="Z51" s="57">
        <v>2.8334236526048284E-2</v>
      </c>
    </row>
    <row r="52" spans="1:26" x14ac:dyDescent="0.25">
      <c r="A52">
        <v>76</v>
      </c>
      <c r="B52">
        <v>2.1411138229420902E-2</v>
      </c>
      <c r="C52">
        <v>0.18696069031639501</v>
      </c>
      <c r="D52" s="55">
        <v>1.1245216367382986E-2</v>
      </c>
      <c r="E52">
        <v>76</v>
      </c>
      <c r="F52">
        <f t="shared" si="0"/>
        <v>11.245216367382985</v>
      </c>
      <c r="G52">
        <f t="shared" si="1"/>
        <v>122.71428898369879</v>
      </c>
      <c r="H52">
        <f t="shared" si="2"/>
        <v>186.96069031639502</v>
      </c>
      <c r="K52">
        <v>51</v>
      </c>
      <c r="L52">
        <v>1.174110381807137E-2</v>
      </c>
      <c r="V52">
        <v>75</v>
      </c>
      <c r="W52" s="57">
        <v>2.0031439479002919E-2</v>
      </c>
      <c r="X52" s="57">
        <v>0.17418844022169439</v>
      </c>
      <c r="Y52" s="57">
        <v>1.0760879916198457E-2</v>
      </c>
      <c r="Z52" s="57">
        <v>3.1824836496060993E-2</v>
      </c>
    </row>
    <row r="53" spans="1:26" x14ac:dyDescent="0.25">
      <c r="A53">
        <v>77</v>
      </c>
      <c r="B53">
        <v>2.4434515498464118E-2</v>
      </c>
      <c r="C53">
        <v>0.21462264150943397</v>
      </c>
      <c r="D53" s="55">
        <v>1.2466607301869992E-2</v>
      </c>
      <c r="E53">
        <v>77</v>
      </c>
      <c r="F53">
        <f t="shared" si="0"/>
        <v>12.466607301869992</v>
      </c>
      <c r="G53">
        <f t="shared" si="1"/>
        <v>141.12566887276103</v>
      </c>
      <c r="H53">
        <f t="shared" si="2"/>
        <v>214.62264150943398</v>
      </c>
      <c r="K53">
        <v>52</v>
      </c>
      <c r="L53">
        <v>1.370041020614419E-2</v>
      </c>
      <c r="V53">
        <v>76</v>
      </c>
      <c r="W53" s="57">
        <v>2.1411138229420902E-2</v>
      </c>
      <c r="X53" s="57">
        <v>0.18696069031639501</v>
      </c>
      <c r="Y53" s="57">
        <v>1.1245216367382986E-2</v>
      </c>
      <c r="Z53" s="57">
        <v>3.5833906505717918E-2</v>
      </c>
    </row>
    <row r="54" spans="1:26" x14ac:dyDescent="0.25">
      <c r="A54">
        <v>78</v>
      </c>
      <c r="B54">
        <v>2.6723298823112997E-2</v>
      </c>
      <c r="C54">
        <v>0.24324324324324326</v>
      </c>
      <c r="D54" s="55">
        <v>1.3164080865068171E-2</v>
      </c>
      <c r="E54">
        <v>78</v>
      </c>
      <c r="F54">
        <f t="shared" si="0"/>
        <v>13.164080865068172</v>
      </c>
      <c r="G54">
        <f t="shared" si="1"/>
        <v>160.2350901858664</v>
      </c>
      <c r="H54">
        <f t="shared" si="2"/>
        <v>243.24324324324326</v>
      </c>
      <c r="K54">
        <v>53</v>
      </c>
      <c r="L54">
        <v>1.464408595562062E-2</v>
      </c>
      <c r="V54">
        <v>77</v>
      </c>
      <c r="W54" s="57">
        <v>2.4434515498464118E-2</v>
      </c>
      <c r="X54" s="57">
        <v>0.21462264150943397</v>
      </c>
      <c r="Y54" s="57">
        <v>1.2466607301869992E-2</v>
      </c>
      <c r="Z54" s="57">
        <v>4.0464987995425666E-2</v>
      </c>
    </row>
    <row r="55" spans="1:26" x14ac:dyDescent="0.25">
      <c r="A55">
        <v>79</v>
      </c>
      <c r="B55">
        <v>2.9247115274762939E-2</v>
      </c>
      <c r="C55">
        <v>0.28968253968253971</v>
      </c>
      <c r="D55" s="55">
        <v>1.3334949690871621E-2</v>
      </c>
      <c r="E55">
        <v>79</v>
      </c>
      <c r="F55">
        <f t="shared" si="0"/>
        <v>13.334949690871621</v>
      </c>
      <c r="G55">
        <f t="shared" si="1"/>
        <v>191.17286630964438</v>
      </c>
      <c r="H55">
        <f t="shared" si="2"/>
        <v>289.6825396825397</v>
      </c>
      <c r="K55">
        <v>54</v>
      </c>
      <c r="L55">
        <v>1.8481120115666261E-2</v>
      </c>
      <c r="V55">
        <v>78</v>
      </c>
      <c r="W55" s="57">
        <v>2.6723298823112997E-2</v>
      </c>
      <c r="X55" s="57">
        <v>0.24324324324324326</v>
      </c>
      <c r="Y55" s="57">
        <v>1.3164080865068171E-2</v>
      </c>
      <c r="Z55" s="57">
        <v>4.5643336333418043E-2</v>
      </c>
    </row>
    <row r="56" spans="1:26" x14ac:dyDescent="0.25">
      <c r="A56">
        <v>80</v>
      </c>
      <c r="B56">
        <v>3.0787805614246905E-2</v>
      </c>
      <c r="C56">
        <v>0.30446927374301674</v>
      </c>
      <c r="D56" s="55">
        <v>1.5156349712827057E-2</v>
      </c>
      <c r="E56">
        <v>80</v>
      </c>
      <c r="F56">
        <f t="shared" si="0"/>
        <v>15.156349712827057</v>
      </c>
      <c r="G56">
        <f t="shared" si="1"/>
        <v>201.29603291685211</v>
      </c>
      <c r="H56">
        <f t="shared" si="2"/>
        <v>304.46927374301674</v>
      </c>
      <c r="K56">
        <v>55</v>
      </c>
      <c r="L56">
        <v>1.9645831744149911E-2</v>
      </c>
      <c r="V56">
        <v>79</v>
      </c>
      <c r="W56" s="57">
        <v>2.9247115274762939E-2</v>
      </c>
      <c r="X56" s="57">
        <v>0.28968253968253971</v>
      </c>
      <c r="Y56" s="57">
        <v>1.3334949690871621E-2</v>
      </c>
      <c r="Z56" s="57">
        <v>5.1405899271918687E-2</v>
      </c>
    </row>
    <row r="57" spans="1:26" x14ac:dyDescent="0.25">
      <c r="A57">
        <v>81</v>
      </c>
      <c r="B57">
        <v>2.9891304347826088E-2</v>
      </c>
      <c r="C57">
        <v>0.32931726907630521</v>
      </c>
      <c r="D57" s="55">
        <v>1.3450937155457553E-2</v>
      </c>
      <c r="E57">
        <v>81</v>
      </c>
      <c r="F57">
        <f t="shared" si="0"/>
        <v>13.450937155457552</v>
      </c>
      <c r="G57">
        <f t="shared" si="1"/>
        <v>218.11964766524119</v>
      </c>
      <c r="H57">
        <f t="shared" si="2"/>
        <v>329.31726907630519</v>
      </c>
      <c r="K57">
        <v>56</v>
      </c>
      <c r="L57">
        <v>2.2846487006109341E-2</v>
      </c>
      <c r="V57">
        <v>80</v>
      </c>
      <c r="W57" s="57">
        <v>3.0787805614246905E-2</v>
      </c>
      <c r="X57" s="57">
        <v>0.30446927374301674</v>
      </c>
      <c r="Y57" s="57">
        <v>1.5156349712827057E-2</v>
      </c>
      <c r="Z57" s="57">
        <v>5.7695679228970773E-2</v>
      </c>
    </row>
    <row r="58" spans="1:26" x14ac:dyDescent="0.25">
      <c r="A58">
        <v>82</v>
      </c>
      <c r="B58">
        <v>3.7213456385829118E-2</v>
      </c>
      <c r="C58">
        <v>0.44910179640718562</v>
      </c>
      <c r="D58" s="55">
        <v>1.5664160401002505E-2</v>
      </c>
      <c r="E58">
        <v>82</v>
      </c>
      <c r="F58">
        <f t="shared" si="0"/>
        <v>15.664160401002505</v>
      </c>
      <c r="G58">
        <f t="shared" si="1"/>
        <v>297.99867864560349</v>
      </c>
      <c r="H58">
        <f t="shared" si="2"/>
        <v>449.10179640718559</v>
      </c>
      <c r="K58">
        <v>57</v>
      </c>
      <c r="L58">
        <v>2.6328423910348089E-2</v>
      </c>
    </row>
    <row r="59" spans="1:26" x14ac:dyDescent="0.25">
      <c r="A59">
        <v>83</v>
      </c>
      <c r="B59">
        <v>2.8444444444444446E-2</v>
      </c>
      <c r="C59">
        <v>0.38043478260869568</v>
      </c>
      <c r="D59" s="55">
        <v>1.3438368860055607E-2</v>
      </c>
      <c r="E59">
        <v>83</v>
      </c>
      <c r="F59">
        <f t="shared" si="0"/>
        <v>13.438368860055608</v>
      </c>
      <c r="G59">
        <f t="shared" si="1"/>
        <v>252.89471578634542</v>
      </c>
      <c r="H59">
        <f t="shared" si="2"/>
        <v>380.43478260869568</v>
      </c>
      <c r="K59">
        <v>58</v>
      </c>
      <c r="L59">
        <v>2.4510326841856028E-2</v>
      </c>
    </row>
    <row r="60" spans="1:26" x14ac:dyDescent="0.25">
      <c r="A60">
        <v>84</v>
      </c>
      <c r="B60">
        <v>3.9188243526941918E-2</v>
      </c>
      <c r="C60">
        <v>0.52631578947368418</v>
      </c>
      <c r="D60" s="55">
        <v>1.8950437317784258E-2</v>
      </c>
      <c r="E60">
        <v>84</v>
      </c>
      <c r="F60">
        <f t="shared" si="0"/>
        <v>18.950437317784257</v>
      </c>
      <c r="G60">
        <f t="shared" si="1"/>
        <v>350.50696945785057</v>
      </c>
      <c r="H60">
        <f t="shared" si="2"/>
        <v>526.31578947368416</v>
      </c>
      <c r="K60">
        <v>59</v>
      </c>
      <c r="L60">
        <v>3.2065549748105472E-2</v>
      </c>
    </row>
    <row r="61" spans="1:26" x14ac:dyDescent="0.25">
      <c r="A61">
        <v>85</v>
      </c>
      <c r="B61">
        <v>4.0469973890339427E-2</v>
      </c>
      <c r="C61">
        <v>0.59259259259259256</v>
      </c>
      <c r="D61" s="55">
        <v>2.0297699594046009E-2</v>
      </c>
      <c r="E61">
        <v>85</v>
      </c>
      <c r="F61">
        <f t="shared" si="0"/>
        <v>20.297699594046009</v>
      </c>
      <c r="G61">
        <f t="shared" si="1"/>
        <v>395.36473452911491</v>
      </c>
      <c r="H61">
        <f t="shared" si="2"/>
        <v>592.59259259259261</v>
      </c>
      <c r="K61">
        <v>60</v>
      </c>
      <c r="L61">
        <v>3.4457396203706532E-2</v>
      </c>
    </row>
    <row r="62" spans="1:26" x14ac:dyDescent="0.25">
      <c r="A62">
        <v>86</v>
      </c>
      <c r="B62">
        <v>5.8997050147492625E-2</v>
      </c>
      <c r="C62">
        <v>0.90909090909090906</v>
      </c>
      <c r="D62" s="55">
        <v>3.048780487804878E-2</v>
      </c>
      <c r="E62">
        <v>86</v>
      </c>
      <c r="F62">
        <f t="shared" si="0"/>
        <v>30.487804878048781</v>
      </c>
      <c r="G62">
        <f t="shared" si="1"/>
        <v>607.63279933490242</v>
      </c>
      <c r="H62">
        <f t="shared" si="2"/>
        <v>909.09090909090901</v>
      </c>
      <c r="K62">
        <v>61</v>
      </c>
      <c r="L62">
        <v>4.1851188714755468E-2</v>
      </c>
    </row>
    <row r="63" spans="1:26" x14ac:dyDescent="0.25">
      <c r="A63">
        <v>87</v>
      </c>
      <c r="B63">
        <v>2.0202020202020204E-2</v>
      </c>
      <c r="C63">
        <v>1</v>
      </c>
      <c r="D63" s="55">
        <v>1.020408163265306E-2</v>
      </c>
      <c r="E63">
        <v>87</v>
      </c>
      <c r="F63">
        <f>D63*1000</f>
        <v>10.204081632653061</v>
      </c>
      <c r="G63">
        <f t="shared" si="1"/>
        <v>669.61752355010788</v>
      </c>
      <c r="H63">
        <f t="shared" si="2"/>
        <v>1000</v>
      </c>
      <c r="K63">
        <v>62</v>
      </c>
      <c r="L63">
        <v>4.0858062606155411E-2</v>
      </c>
    </row>
    <row r="64" spans="1:26" x14ac:dyDescent="0.25">
      <c r="D64" s="55"/>
      <c r="E64">
        <v>88</v>
      </c>
      <c r="F64">
        <f>B74*1000</f>
        <v>138.03127342998729</v>
      </c>
      <c r="G64">
        <f t="shared" si="1"/>
        <v>670.84233474884206</v>
      </c>
      <c r="H64">
        <v>1000</v>
      </c>
      <c r="K64">
        <v>63</v>
      </c>
      <c r="L64">
        <v>4.3729164845186012E-2</v>
      </c>
    </row>
    <row r="65" spans="1:12" x14ac:dyDescent="0.25">
      <c r="E65">
        <v>89</v>
      </c>
      <c r="F65">
        <f t="shared" ref="F65:F83" si="3">B75*1000</f>
        <v>152.48948848157562</v>
      </c>
      <c r="G65">
        <f t="shared" si="1"/>
        <v>672.07052530788781</v>
      </c>
      <c r="H65">
        <v>1000</v>
      </c>
      <c r="K65">
        <v>64</v>
      </c>
      <c r="L65">
        <v>5.1210864448322069E-2</v>
      </c>
    </row>
    <row r="66" spans="1:12" x14ac:dyDescent="0.25">
      <c r="E66">
        <v>90</v>
      </c>
      <c r="F66">
        <f t="shared" si="3"/>
        <v>168.47775353087673</v>
      </c>
      <c r="G66">
        <f t="shared" si="1"/>
        <v>673.30210772833721</v>
      </c>
      <c r="H66">
        <v>1000</v>
      </c>
      <c r="K66">
        <v>65</v>
      </c>
      <c r="L66">
        <v>5.5960438949613681E-2</v>
      </c>
    </row>
    <row r="67" spans="1:12" x14ac:dyDescent="0.25">
      <c r="E67">
        <v>91</v>
      </c>
      <c r="F67">
        <f t="shared" si="3"/>
        <v>184.35779780889456</v>
      </c>
      <c r="G67">
        <f t="shared" si="1"/>
        <v>707.69230769230762</v>
      </c>
      <c r="H67">
        <v>1000</v>
      </c>
      <c r="K67">
        <v>66</v>
      </c>
      <c r="L67">
        <v>5.7725886475060863E-2</v>
      </c>
    </row>
    <row r="68" spans="1:12" x14ac:dyDescent="0.25">
      <c r="E68">
        <v>92</v>
      </c>
      <c r="F68">
        <f t="shared" si="3"/>
        <v>201.50767026226174</v>
      </c>
      <c r="G68">
        <f t="shared" si="1"/>
        <v>708.41889117043115</v>
      </c>
      <c r="H68">
        <v>1000</v>
      </c>
      <c r="K68">
        <v>67</v>
      </c>
      <c r="L68">
        <v>5.9795281322664741E-2</v>
      </c>
    </row>
    <row r="69" spans="1:12" x14ac:dyDescent="0.25">
      <c r="E69">
        <v>93</v>
      </c>
      <c r="F69">
        <f t="shared" si="3"/>
        <v>219.47818412782718</v>
      </c>
      <c r="G69">
        <f t="shared" si="1"/>
        <v>709.14696813977389</v>
      </c>
      <c r="H69">
        <v>1000</v>
      </c>
      <c r="K69">
        <v>68</v>
      </c>
      <c r="L69">
        <v>6.8384602777891254E-2</v>
      </c>
    </row>
    <row r="70" spans="1:12" x14ac:dyDescent="0.25">
      <c r="E70">
        <v>94</v>
      </c>
      <c r="F70">
        <f t="shared" si="3"/>
        <v>238.04537449479034</v>
      </c>
      <c r="G70">
        <f t="shared" si="1"/>
        <v>709.87654320987644</v>
      </c>
      <c r="H70">
        <v>1000</v>
      </c>
      <c r="K70">
        <v>69</v>
      </c>
      <c r="L70">
        <v>7.1466739070237179E-2</v>
      </c>
    </row>
    <row r="71" spans="1:12" x14ac:dyDescent="0.25">
      <c r="E71">
        <v>95</v>
      </c>
      <c r="F71">
        <f t="shared" si="3"/>
        <v>257.96651698627704</v>
      </c>
      <c r="G71">
        <f t="shared" si="1"/>
        <v>710.60762100926877</v>
      </c>
      <c r="H71">
        <v>1000</v>
      </c>
      <c r="K71">
        <v>70</v>
      </c>
      <c r="L71">
        <v>7.8350758970393244E-2</v>
      </c>
    </row>
    <row r="72" spans="1:12" x14ac:dyDescent="0.25">
      <c r="E72">
        <v>96</v>
      </c>
      <c r="F72">
        <f t="shared" si="3"/>
        <v>278.45540395654382</v>
      </c>
      <c r="G72">
        <f t="shared" si="1"/>
        <v>711.34020618556701</v>
      </c>
      <c r="H72">
        <v>1000</v>
      </c>
      <c r="K72">
        <v>71</v>
      </c>
      <c r="L72">
        <v>8.1878957328310353E-2</v>
      </c>
    </row>
    <row r="73" spans="1:12" x14ac:dyDescent="0.25">
      <c r="E73">
        <v>97</v>
      </c>
      <c r="F73">
        <f t="shared" si="3"/>
        <v>300.15508886632779</v>
      </c>
      <c r="G73">
        <f t="shared" si="1"/>
        <v>712.07430340557266</v>
      </c>
      <c r="H73">
        <v>1000</v>
      </c>
      <c r="K73">
        <v>72</v>
      </c>
      <c r="L73">
        <v>9.3873748596492668E-2</v>
      </c>
    </row>
    <row r="74" spans="1:12" x14ac:dyDescent="0.25">
      <c r="A74" s="58">
        <v>88</v>
      </c>
      <c r="B74" s="59">
        <v>0.13803127342998731</v>
      </c>
      <c r="E74">
        <v>98</v>
      </c>
      <c r="F74">
        <f t="shared" si="3"/>
        <v>323.12675535603557</v>
      </c>
      <c r="G74">
        <f t="shared" si="1"/>
        <v>712.80991735537191</v>
      </c>
      <c r="H74">
        <v>1000</v>
      </c>
      <c r="K74">
        <v>73</v>
      </c>
      <c r="L74">
        <v>9.9656610540114168E-2</v>
      </c>
    </row>
    <row r="75" spans="1:12" x14ac:dyDescent="0.25">
      <c r="A75" s="58">
        <v>89</v>
      </c>
      <c r="B75" s="59">
        <v>0.15248948848157562</v>
      </c>
      <c r="E75">
        <v>99</v>
      </c>
      <c r="F75">
        <f t="shared" si="3"/>
        <v>346.52291522744605</v>
      </c>
      <c r="G75">
        <f t="shared" si="1"/>
        <v>713.54705274043431</v>
      </c>
      <c r="H75">
        <v>1000</v>
      </c>
      <c r="K75">
        <v>74</v>
      </c>
      <c r="L75">
        <v>0.10740369459923391</v>
      </c>
    </row>
    <row r="76" spans="1:12" x14ac:dyDescent="0.25">
      <c r="A76" s="58">
        <v>90</v>
      </c>
      <c r="B76" s="59">
        <v>0.16847775353087674</v>
      </c>
      <c r="E76">
        <v>100</v>
      </c>
      <c r="F76">
        <f t="shared" si="3"/>
        <v>370.97341737992372</v>
      </c>
      <c r="G76">
        <f t="shared" ref="G76:G85" si="4">L101*1000</f>
        <v>714.28571428571433</v>
      </c>
      <c r="H76">
        <v>1000</v>
      </c>
      <c r="K76">
        <v>75</v>
      </c>
      <c r="L76">
        <v>0.1141245918437416</v>
      </c>
    </row>
    <row r="77" spans="1:12" x14ac:dyDescent="0.25">
      <c r="A77" s="58">
        <v>91</v>
      </c>
      <c r="B77" s="59">
        <v>0.18435779780889455</v>
      </c>
      <c r="E77">
        <v>101</v>
      </c>
      <c r="F77">
        <f t="shared" si="3"/>
        <v>395.58799944950448</v>
      </c>
      <c r="G77">
        <f t="shared" si="4"/>
        <v>1000</v>
      </c>
      <c r="H77">
        <v>1000</v>
      </c>
      <c r="K77">
        <v>76</v>
      </c>
      <c r="L77">
        <v>0.12271428898369879</v>
      </c>
    </row>
    <row r="78" spans="1:12" x14ac:dyDescent="0.25">
      <c r="A78" s="58">
        <v>92</v>
      </c>
      <c r="B78" s="59">
        <v>0.20150767026226174</v>
      </c>
      <c r="E78">
        <v>102</v>
      </c>
      <c r="F78">
        <f t="shared" si="3"/>
        <v>419.80049707080053</v>
      </c>
      <c r="G78">
        <f t="shared" si="4"/>
        <v>1000</v>
      </c>
      <c r="H78">
        <v>1000</v>
      </c>
      <c r="K78">
        <v>77</v>
      </c>
      <c r="L78">
        <v>0.14112566887276101</v>
      </c>
    </row>
    <row r="79" spans="1:12" x14ac:dyDescent="0.25">
      <c r="A79" s="58">
        <v>93</v>
      </c>
      <c r="B79" s="59">
        <v>0.21947818412782719</v>
      </c>
      <c r="E79">
        <v>103</v>
      </c>
      <c r="F79">
        <f t="shared" si="3"/>
        <v>444.5912184072173</v>
      </c>
      <c r="G79">
        <f t="shared" si="4"/>
        <v>1000</v>
      </c>
      <c r="H79">
        <v>1000</v>
      </c>
      <c r="K79">
        <v>78</v>
      </c>
      <c r="L79">
        <v>0.1602350901858664</v>
      </c>
    </row>
    <row r="80" spans="1:12" x14ac:dyDescent="0.25">
      <c r="A80" s="58">
        <v>94</v>
      </c>
      <c r="B80" s="59">
        <v>0.23804537449479032</v>
      </c>
      <c r="E80">
        <v>104</v>
      </c>
      <c r="F80">
        <f t="shared" si="3"/>
        <v>469.81582329306224</v>
      </c>
      <c r="G80">
        <f t="shared" si="4"/>
        <v>1000</v>
      </c>
      <c r="H80">
        <v>1000</v>
      </c>
      <c r="K80">
        <v>79</v>
      </c>
      <c r="L80">
        <v>0.19117286630964439</v>
      </c>
    </row>
    <row r="81" spans="1:12" x14ac:dyDescent="0.25">
      <c r="A81" s="58">
        <v>95</v>
      </c>
      <c r="B81" s="59">
        <v>0.25796651698627704</v>
      </c>
      <c r="E81">
        <v>105</v>
      </c>
      <c r="F81">
        <f t="shared" si="3"/>
        <v>495.31220556264299</v>
      </c>
      <c r="G81">
        <f t="shared" si="4"/>
        <v>1000</v>
      </c>
      <c r="H81">
        <v>1000</v>
      </c>
      <c r="K81">
        <v>80</v>
      </c>
      <c r="L81">
        <v>0.20129603291685211</v>
      </c>
    </row>
    <row r="82" spans="1:12" x14ac:dyDescent="0.25">
      <c r="A82" s="58">
        <v>96</v>
      </c>
      <c r="B82" s="59">
        <v>0.27845540395654383</v>
      </c>
      <c r="E82">
        <v>106</v>
      </c>
      <c r="F82">
        <f>B92*1000</f>
        <v>520.9182590502669</v>
      </c>
      <c r="G82">
        <f t="shared" si="4"/>
        <v>1000</v>
      </c>
      <c r="H82">
        <v>1000</v>
      </c>
      <c r="K82">
        <v>81</v>
      </c>
      <c r="L82">
        <v>0.2181196476652412</v>
      </c>
    </row>
    <row r="83" spans="1:12" x14ac:dyDescent="0.25">
      <c r="A83" s="58">
        <v>97</v>
      </c>
      <c r="B83" s="59">
        <v>0.3001550888663278</v>
      </c>
      <c r="E83">
        <v>107</v>
      </c>
      <c r="F83">
        <f t="shared" si="3"/>
        <v>546.65980912289717</v>
      </c>
      <c r="G83">
        <f t="shared" si="4"/>
        <v>1000</v>
      </c>
      <c r="H83">
        <v>1000</v>
      </c>
      <c r="K83">
        <v>82</v>
      </c>
      <c r="L83">
        <v>0.29799867864560348</v>
      </c>
    </row>
    <row r="84" spans="1:12" x14ac:dyDescent="0.25">
      <c r="A84" s="58">
        <v>98</v>
      </c>
      <c r="B84" s="59">
        <v>0.32312675535603558</v>
      </c>
      <c r="E84">
        <v>108</v>
      </c>
      <c r="F84">
        <f>B94*1000</f>
        <v>572.58531688320204</v>
      </c>
      <c r="G84">
        <f t="shared" si="4"/>
        <v>1000</v>
      </c>
      <c r="H84">
        <v>1000</v>
      </c>
      <c r="K84">
        <v>83</v>
      </c>
      <c r="L84">
        <v>0.25289471578634543</v>
      </c>
    </row>
    <row r="85" spans="1:12" x14ac:dyDescent="0.25">
      <c r="A85" s="58">
        <v>99</v>
      </c>
      <c r="B85" s="59">
        <v>0.34652291522744605</v>
      </c>
      <c r="E85">
        <v>109</v>
      </c>
      <c r="F85">
        <v>1000</v>
      </c>
      <c r="G85">
        <f t="shared" si="4"/>
        <v>1000</v>
      </c>
      <c r="H85">
        <v>1000</v>
      </c>
      <c r="K85">
        <v>84</v>
      </c>
      <c r="L85">
        <v>0.35050696945785059</v>
      </c>
    </row>
    <row r="86" spans="1:12" x14ac:dyDescent="0.25">
      <c r="A86" s="58">
        <v>100</v>
      </c>
      <c r="B86" s="59">
        <v>0.37097341737992373</v>
      </c>
      <c r="K86">
        <v>85</v>
      </c>
      <c r="L86">
        <v>0.39536473452911491</v>
      </c>
    </row>
    <row r="87" spans="1:12" x14ac:dyDescent="0.25">
      <c r="A87" s="58">
        <v>101</v>
      </c>
      <c r="B87" s="59">
        <v>0.39558799944950446</v>
      </c>
      <c r="K87">
        <v>86</v>
      </c>
      <c r="L87">
        <v>0.60763279933490244</v>
      </c>
    </row>
    <row r="88" spans="1:12" x14ac:dyDescent="0.25">
      <c r="A88" s="58">
        <v>102</v>
      </c>
      <c r="B88" s="59">
        <v>0.41980049707080053</v>
      </c>
      <c r="K88">
        <v>87</v>
      </c>
      <c r="L88">
        <v>0.66961752355010784</v>
      </c>
    </row>
    <row r="89" spans="1:12" x14ac:dyDescent="0.25">
      <c r="A89" s="58">
        <v>103</v>
      </c>
      <c r="B89" s="59">
        <v>0.44459121840721733</v>
      </c>
      <c r="K89">
        <v>88</v>
      </c>
      <c r="L89">
        <v>0.67084233474884203</v>
      </c>
    </row>
    <row r="90" spans="1:12" x14ac:dyDescent="0.25">
      <c r="A90" s="58">
        <v>104</v>
      </c>
      <c r="B90" s="59">
        <v>0.46981582329306226</v>
      </c>
      <c r="K90">
        <v>89</v>
      </c>
      <c r="L90">
        <v>0.6720705253078878</v>
      </c>
    </row>
    <row r="91" spans="1:12" x14ac:dyDescent="0.25">
      <c r="A91" s="58">
        <v>105</v>
      </c>
      <c r="B91" s="59">
        <v>0.49531220556264299</v>
      </c>
      <c r="K91">
        <v>90</v>
      </c>
      <c r="L91">
        <v>0.67330210772833721</v>
      </c>
    </row>
    <row r="92" spans="1:12" x14ac:dyDescent="0.25">
      <c r="A92" s="58">
        <v>106</v>
      </c>
      <c r="B92" s="59">
        <v>0.5209182590502669</v>
      </c>
      <c r="K92">
        <v>91</v>
      </c>
      <c r="L92">
        <v>0.70769230769230762</v>
      </c>
    </row>
    <row r="93" spans="1:12" x14ac:dyDescent="0.25">
      <c r="A93" s="58">
        <v>107</v>
      </c>
      <c r="B93" s="59">
        <v>0.54665980912289713</v>
      </c>
      <c r="K93">
        <v>92</v>
      </c>
      <c r="L93">
        <v>0.70841889117043111</v>
      </c>
    </row>
    <row r="94" spans="1:12" x14ac:dyDescent="0.25">
      <c r="A94" s="58">
        <v>108</v>
      </c>
      <c r="B94" s="59">
        <v>0.57258531688320202</v>
      </c>
      <c r="K94">
        <v>93</v>
      </c>
      <c r="L94">
        <v>0.70914696813977385</v>
      </c>
    </row>
    <row r="95" spans="1:12" x14ac:dyDescent="0.25">
      <c r="A95" s="58">
        <v>109</v>
      </c>
      <c r="B95" s="59">
        <v>0.59854572710932663</v>
      </c>
      <c r="K95">
        <v>94</v>
      </c>
      <c r="L95">
        <v>0.70987654320987648</v>
      </c>
    </row>
    <row r="96" spans="1:12" x14ac:dyDescent="0.25">
      <c r="A96" s="58">
        <v>110</v>
      </c>
      <c r="B96" s="59">
        <v>0.62439216023913602</v>
      </c>
      <c r="K96">
        <v>95</v>
      </c>
      <c r="L96">
        <v>0.71060762100926878</v>
      </c>
    </row>
    <row r="97" spans="1:12" x14ac:dyDescent="0.25">
      <c r="A97" s="58">
        <v>111</v>
      </c>
      <c r="B97" s="59">
        <v>0.65439911939105466</v>
      </c>
      <c r="K97">
        <v>96</v>
      </c>
      <c r="L97">
        <v>0.71134020618556704</v>
      </c>
    </row>
    <row r="98" spans="1:12" x14ac:dyDescent="0.25">
      <c r="A98" s="58">
        <v>112</v>
      </c>
      <c r="B98" s="59">
        <v>0.68424289066266841</v>
      </c>
      <c r="K98">
        <v>97</v>
      </c>
      <c r="L98">
        <v>0.71207430340557265</v>
      </c>
    </row>
    <row r="99" spans="1:12" x14ac:dyDescent="0.25">
      <c r="A99" s="58">
        <v>113</v>
      </c>
      <c r="B99" s="59">
        <v>0.71388658551268114</v>
      </c>
      <c r="K99">
        <v>98</v>
      </c>
      <c r="L99">
        <v>0.71280991735537191</v>
      </c>
    </row>
    <row r="100" spans="1:12" x14ac:dyDescent="0.25">
      <c r="A100" s="58">
        <v>114</v>
      </c>
      <c r="B100" s="59">
        <v>0.74329384237895813</v>
      </c>
      <c r="K100">
        <v>99</v>
      </c>
      <c r="L100">
        <v>0.71354705274043428</v>
      </c>
    </row>
    <row r="101" spans="1:12" x14ac:dyDescent="0.25">
      <c r="A101" s="58">
        <v>115</v>
      </c>
      <c r="B101" s="59">
        <v>0.77242812403964423</v>
      </c>
      <c r="K101">
        <v>100</v>
      </c>
      <c r="L101">
        <v>0.7142857142857143</v>
      </c>
    </row>
    <row r="102" spans="1:12" x14ac:dyDescent="0.25">
      <c r="A102" s="58">
        <v>116</v>
      </c>
      <c r="B102" s="59">
        <v>0.80141379757682352</v>
      </c>
      <c r="K102">
        <v>101</v>
      </c>
      <c r="L102">
        <v>1</v>
      </c>
    </row>
    <row r="103" spans="1:12" x14ac:dyDescent="0.25">
      <c r="A103" s="58">
        <v>117</v>
      </c>
      <c r="B103" s="59">
        <v>0.83039947111400259</v>
      </c>
      <c r="K103">
        <v>102</v>
      </c>
      <c r="L103">
        <v>1</v>
      </c>
    </row>
    <row r="104" spans="1:12" x14ac:dyDescent="0.25">
      <c r="A104" s="58">
        <v>118</v>
      </c>
      <c r="B104" s="59">
        <v>0.85938514465118176</v>
      </c>
      <c r="K104">
        <v>103</v>
      </c>
      <c r="L104">
        <v>1</v>
      </c>
    </row>
    <row r="105" spans="1:12" x14ac:dyDescent="0.25">
      <c r="A105" s="58">
        <v>119</v>
      </c>
      <c r="B105" s="59">
        <v>0.88837081818836094</v>
      </c>
      <c r="K105">
        <v>104</v>
      </c>
      <c r="L105">
        <v>1</v>
      </c>
    </row>
    <row r="106" spans="1:12" x14ac:dyDescent="0.25">
      <c r="A106" s="58">
        <v>120</v>
      </c>
      <c r="B106" s="59">
        <v>1</v>
      </c>
      <c r="K106">
        <v>105</v>
      </c>
      <c r="L106">
        <v>1</v>
      </c>
    </row>
    <row r="107" spans="1:12" x14ac:dyDescent="0.25">
      <c r="K107">
        <v>106</v>
      </c>
      <c r="L107">
        <v>1</v>
      </c>
    </row>
    <row r="108" spans="1:12" x14ac:dyDescent="0.25">
      <c r="K108">
        <v>107</v>
      </c>
      <c r="L108">
        <v>1</v>
      </c>
    </row>
    <row r="109" spans="1:12" x14ac:dyDescent="0.25">
      <c r="K109">
        <v>108</v>
      </c>
      <c r="L109">
        <v>1</v>
      </c>
    </row>
    <row r="110" spans="1:12" x14ac:dyDescent="0.25">
      <c r="K110">
        <v>109</v>
      </c>
      <c r="L110">
        <v>1</v>
      </c>
    </row>
    <row r="111" spans="1:12" x14ac:dyDescent="0.25">
      <c r="K111">
        <v>110</v>
      </c>
      <c r="L111">
        <v>1</v>
      </c>
    </row>
    <row r="112" spans="1:12" x14ac:dyDescent="0.25">
      <c r="K112">
        <v>111</v>
      </c>
      <c r="L112">
        <v>1</v>
      </c>
    </row>
    <row r="113" spans="11:12" x14ac:dyDescent="0.25">
      <c r="K113">
        <v>112</v>
      </c>
      <c r="L113">
        <v>1</v>
      </c>
    </row>
    <row r="114" spans="11:12" x14ac:dyDescent="0.25">
      <c r="K114">
        <v>113</v>
      </c>
      <c r="L114">
        <v>1</v>
      </c>
    </row>
    <row r="115" spans="11:12" x14ac:dyDescent="0.25">
      <c r="K115">
        <v>114</v>
      </c>
      <c r="L115">
        <v>1</v>
      </c>
    </row>
    <row r="116" spans="11:12" x14ac:dyDescent="0.25">
      <c r="K116">
        <v>115</v>
      </c>
      <c r="L116">
        <v>1</v>
      </c>
    </row>
    <row r="117" spans="11:12" x14ac:dyDescent="0.25">
      <c r="K117">
        <v>116</v>
      </c>
      <c r="L117">
        <v>1</v>
      </c>
    </row>
    <row r="118" spans="11:12" x14ac:dyDescent="0.25">
      <c r="K118">
        <v>117</v>
      </c>
      <c r="L118">
        <v>1</v>
      </c>
    </row>
    <row r="119" spans="11:12" x14ac:dyDescent="0.25">
      <c r="K119">
        <v>118</v>
      </c>
      <c r="L119">
        <v>1</v>
      </c>
    </row>
    <row r="120" spans="11:12" x14ac:dyDescent="0.25">
      <c r="K120">
        <v>119</v>
      </c>
      <c r="L120">
        <v>1</v>
      </c>
    </row>
    <row r="121" spans="11:12" x14ac:dyDescent="0.25">
      <c r="K121">
        <v>120</v>
      </c>
      <c r="L1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 Pricing</vt:lpstr>
      <vt:lpstr>WLresults</vt:lpstr>
      <vt:lpstr>Mortality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qian</dc:creator>
  <cp:lastModifiedBy>Long</cp:lastModifiedBy>
  <dcterms:created xsi:type="dcterms:W3CDTF">2015-06-05T18:17:20Z</dcterms:created>
  <dcterms:modified xsi:type="dcterms:W3CDTF">2024-04-07T10:20:08Z</dcterms:modified>
</cp:coreProperties>
</file>