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Final Year UNSW\ACTL4001\SOA Project\"/>
    </mc:Choice>
  </mc:AlternateContent>
  <xr:revisionPtr revIDLastSave="0" documentId="13_ncr:1_{FBF1530C-913D-46D3-A4C4-F1FCCE443103}" xr6:coauthVersionLast="47" xr6:coauthVersionMax="47" xr10:uidLastSave="{00000000-0000-0000-0000-000000000000}"/>
  <bookViews>
    <workbookView minimized="1" xWindow="660" yWindow="890" windowWidth="17490" windowHeight="12950" activeTab="2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method'!$C$12:$C$14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method'!$M$20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12" i="2" l="1"/>
  <c r="F19" i="2" l="1"/>
  <c r="G19" i="2"/>
  <c r="H19" i="2" s="1"/>
  <c r="J19" i="2" s="1"/>
  <c r="K19" i="2" s="1"/>
  <c r="F20" i="2"/>
  <c r="G20" i="2"/>
  <c r="H20" i="2" s="1"/>
  <c r="J20" i="2" s="1"/>
  <c r="K20" i="2" s="1"/>
  <c r="F21" i="2"/>
  <c r="G21" i="2"/>
  <c r="F22" i="2"/>
  <c r="G22" i="2"/>
  <c r="F23" i="2"/>
  <c r="G23" i="2"/>
  <c r="F24" i="2"/>
  <c r="G24" i="2"/>
  <c r="F25" i="2"/>
  <c r="G25" i="2"/>
  <c r="H25" i="2" s="1"/>
  <c r="J25" i="2" s="1"/>
  <c r="K25" i="2" s="1"/>
  <c r="F26" i="2"/>
  <c r="G26" i="2"/>
  <c r="H26" i="2" s="1"/>
  <c r="J26" i="2" s="1"/>
  <c r="K26" i="2" s="1"/>
  <c r="F27" i="2"/>
  <c r="G27" i="2"/>
  <c r="H27" i="2" s="1"/>
  <c r="J27" i="2" s="1"/>
  <c r="K27" i="2" s="1"/>
  <c r="F28" i="2"/>
  <c r="G28" i="2"/>
  <c r="F29" i="2"/>
  <c r="G29" i="2"/>
  <c r="F30" i="2"/>
  <c r="G30" i="2"/>
  <c r="F31" i="2"/>
  <c r="G31" i="2"/>
  <c r="H31" i="2" s="1"/>
  <c r="J31" i="2" s="1"/>
  <c r="K31" i="2" s="1"/>
  <c r="F32" i="2"/>
  <c r="G32" i="2"/>
  <c r="H32" i="2" s="1"/>
  <c r="J32" i="2" s="1"/>
  <c r="K32" i="2" s="1"/>
  <c r="F33" i="2"/>
  <c r="G33" i="2"/>
  <c r="F34" i="2"/>
  <c r="G34" i="2"/>
  <c r="F35" i="2"/>
  <c r="G35" i="2"/>
  <c r="F36" i="2"/>
  <c r="G36" i="2"/>
  <c r="F37" i="2"/>
  <c r="G37" i="2"/>
  <c r="H37" i="2" s="1"/>
  <c r="J37" i="2" s="1"/>
  <c r="K37" i="2" s="1"/>
  <c r="F38" i="2"/>
  <c r="G38" i="2"/>
  <c r="H38" i="2" s="1"/>
  <c r="J38" i="2" s="1"/>
  <c r="K38" i="2" s="1"/>
  <c r="F39" i="2"/>
  <c r="G39" i="2"/>
  <c r="H39" i="2" s="1"/>
  <c r="J39" i="2" s="1"/>
  <c r="K39" i="2" s="1"/>
  <c r="F40" i="2"/>
  <c r="G40" i="2"/>
  <c r="F41" i="2"/>
  <c r="G41" i="2"/>
  <c r="F42" i="2"/>
  <c r="G42" i="2"/>
  <c r="F43" i="2"/>
  <c r="G43" i="2"/>
  <c r="H43" i="2" s="1"/>
  <c r="J43" i="2" s="1"/>
  <c r="K43" i="2" s="1"/>
  <c r="F44" i="2"/>
  <c r="G44" i="2"/>
  <c r="H44" i="2" s="1"/>
  <c r="J44" i="2" s="1"/>
  <c r="K44" i="2" s="1"/>
  <c r="F45" i="2"/>
  <c r="G45" i="2"/>
  <c r="F46" i="2"/>
  <c r="G46" i="2"/>
  <c r="F47" i="2"/>
  <c r="G47" i="2"/>
  <c r="F48" i="2"/>
  <c r="G48" i="2"/>
  <c r="F49" i="2"/>
  <c r="G49" i="2"/>
  <c r="H49" i="2" s="1"/>
  <c r="J49" i="2" s="1"/>
  <c r="K49" i="2" s="1"/>
  <c r="F50" i="2"/>
  <c r="G50" i="2"/>
  <c r="H50" i="2" s="1"/>
  <c r="J50" i="2" s="1"/>
  <c r="K50" i="2" s="1"/>
  <c r="F51" i="2"/>
  <c r="G51" i="2"/>
  <c r="H51" i="2" s="1"/>
  <c r="J51" i="2" s="1"/>
  <c r="K51" i="2" s="1"/>
  <c r="F52" i="2"/>
  <c r="G52" i="2"/>
  <c r="F53" i="2"/>
  <c r="G53" i="2"/>
  <c r="F54" i="2"/>
  <c r="G54" i="2"/>
  <c r="F55" i="2"/>
  <c r="G55" i="2"/>
  <c r="H55" i="2" s="1"/>
  <c r="J55" i="2" s="1"/>
  <c r="K55" i="2" s="1"/>
  <c r="F56" i="2"/>
  <c r="G56" i="2"/>
  <c r="H56" i="2" s="1"/>
  <c r="J56" i="2" s="1"/>
  <c r="K56" i="2" s="1"/>
  <c r="F57" i="2"/>
  <c r="G57" i="2"/>
  <c r="F58" i="2"/>
  <c r="G58" i="2"/>
  <c r="F59" i="2"/>
  <c r="G59" i="2"/>
  <c r="F60" i="2"/>
  <c r="G60" i="2"/>
  <c r="F61" i="2"/>
  <c r="G61" i="2"/>
  <c r="H61" i="2" s="1"/>
  <c r="J61" i="2" s="1"/>
  <c r="K61" i="2" s="1"/>
  <c r="F62" i="2"/>
  <c r="G62" i="2"/>
  <c r="H62" i="2" s="1"/>
  <c r="J62" i="2" s="1"/>
  <c r="K62" i="2" s="1"/>
  <c r="F63" i="2"/>
  <c r="G63" i="2"/>
  <c r="H63" i="2" s="1"/>
  <c r="J63" i="2" s="1"/>
  <c r="K63" i="2" s="1"/>
  <c r="F64" i="2"/>
  <c r="G64" i="2"/>
  <c r="F65" i="2"/>
  <c r="G65" i="2"/>
  <c r="F66" i="2"/>
  <c r="G66" i="2"/>
  <c r="F67" i="2"/>
  <c r="G67" i="2"/>
  <c r="H67" i="2" s="1"/>
  <c r="J67" i="2" s="1"/>
  <c r="K67" i="2" s="1"/>
  <c r="F68" i="2"/>
  <c r="G68" i="2"/>
  <c r="H68" i="2" s="1"/>
  <c r="J68" i="2" s="1"/>
  <c r="K68" i="2" s="1"/>
  <c r="F69" i="2"/>
  <c r="G69" i="2"/>
  <c r="F70" i="2"/>
  <c r="G70" i="2"/>
  <c r="F71" i="2"/>
  <c r="G71" i="2"/>
  <c r="F72" i="2"/>
  <c r="G72" i="2"/>
  <c r="F73" i="2"/>
  <c r="G73" i="2"/>
  <c r="H73" i="2" s="1"/>
  <c r="J73" i="2" s="1"/>
  <c r="K73" i="2" s="1"/>
  <c r="F74" i="2"/>
  <c r="G74" i="2"/>
  <c r="H74" i="2" s="1"/>
  <c r="J74" i="2" s="1"/>
  <c r="K74" i="2" s="1"/>
  <c r="F75" i="2"/>
  <c r="G75" i="2"/>
  <c r="H75" i="2" s="1"/>
  <c r="J75" i="2" s="1"/>
  <c r="K75" i="2" s="1"/>
  <c r="F76" i="2"/>
  <c r="G76" i="2"/>
  <c r="F77" i="2"/>
  <c r="G77" i="2"/>
  <c r="F78" i="2"/>
  <c r="G78" i="2"/>
  <c r="F79" i="2"/>
  <c r="G79" i="2"/>
  <c r="H79" i="2" s="1"/>
  <c r="J79" i="2" s="1"/>
  <c r="K79" i="2" s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G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G13" i="1" l="1" a="1"/>
  <c r="G13" i="1" s="1"/>
  <c r="H78" i="2"/>
  <c r="J78" i="2" s="1"/>
  <c r="K78" i="2" s="1"/>
  <c r="H72" i="2"/>
  <c r="J72" i="2" s="1"/>
  <c r="K72" i="2" s="1"/>
  <c r="H66" i="2"/>
  <c r="J66" i="2" s="1"/>
  <c r="K66" i="2" s="1"/>
  <c r="H60" i="2"/>
  <c r="J60" i="2" s="1"/>
  <c r="K60" i="2" s="1"/>
  <c r="H54" i="2"/>
  <c r="J54" i="2" s="1"/>
  <c r="K54" i="2" s="1"/>
  <c r="H48" i="2"/>
  <c r="J48" i="2" s="1"/>
  <c r="K48" i="2" s="1"/>
  <c r="H42" i="2"/>
  <c r="J42" i="2" s="1"/>
  <c r="K42" i="2" s="1"/>
  <c r="H36" i="2"/>
  <c r="J36" i="2" s="1"/>
  <c r="K36" i="2" s="1"/>
  <c r="H30" i="2"/>
  <c r="J30" i="2" s="1"/>
  <c r="K30" i="2" s="1"/>
  <c r="H24" i="2"/>
  <c r="J24" i="2" s="1"/>
  <c r="K24" i="2" s="1"/>
  <c r="H70" i="2"/>
  <c r="J70" i="2" s="1"/>
  <c r="K70" i="2" s="1"/>
  <c r="H23" i="2"/>
  <c r="J23" i="2" s="1"/>
  <c r="K23" i="2" s="1"/>
  <c r="H28" i="2"/>
  <c r="J28" i="2" s="1"/>
  <c r="K28" i="2" s="1"/>
  <c r="H22" i="2"/>
  <c r="J22" i="2" s="1"/>
  <c r="K22" i="2" s="1"/>
  <c r="H21" i="2"/>
  <c r="J21" i="2" s="1"/>
  <c r="K21" i="2" s="1"/>
  <c r="H59" i="2"/>
  <c r="J59" i="2" s="1"/>
  <c r="K59" i="2" s="1"/>
  <c r="H69" i="2"/>
  <c r="J69" i="2" s="1"/>
  <c r="K69" i="2" s="1"/>
  <c r="H77" i="2"/>
  <c r="J77" i="2" s="1"/>
  <c r="K77" i="2" s="1"/>
  <c r="H58" i="2"/>
  <c r="J58" i="2" s="1"/>
  <c r="K58" i="2" s="1"/>
  <c r="H47" i="2"/>
  <c r="J47" i="2" s="1"/>
  <c r="K47" i="2" s="1"/>
  <c r="H65" i="2"/>
  <c r="J65" i="2" s="1"/>
  <c r="K65" i="2" s="1"/>
  <c r="H76" i="2"/>
  <c r="J76" i="2" s="1"/>
  <c r="K76" i="2" s="1"/>
  <c r="H57" i="2"/>
  <c r="J57" i="2" s="1"/>
  <c r="K57" i="2" s="1"/>
  <c r="H46" i="2"/>
  <c r="J46" i="2" s="1"/>
  <c r="K46" i="2" s="1"/>
  <c r="H35" i="2"/>
  <c r="J35" i="2" s="1"/>
  <c r="K35" i="2" s="1"/>
  <c r="H64" i="2"/>
  <c r="J64" i="2" s="1"/>
  <c r="K64" i="2" s="1"/>
  <c r="H53" i="2"/>
  <c r="J53" i="2" s="1"/>
  <c r="K53" i="2" s="1"/>
  <c r="H45" i="2"/>
  <c r="J45" i="2" s="1"/>
  <c r="K45" i="2" s="1"/>
  <c r="H34" i="2"/>
  <c r="J34" i="2" s="1"/>
  <c r="K34" i="2" s="1"/>
  <c r="H52" i="2"/>
  <c r="J52" i="2" s="1"/>
  <c r="K52" i="2" s="1"/>
  <c r="H41" i="2"/>
  <c r="J41" i="2" s="1"/>
  <c r="K41" i="2" s="1"/>
  <c r="H33" i="2"/>
  <c r="J33" i="2" s="1"/>
  <c r="K33" i="2" s="1"/>
  <c r="H71" i="2"/>
  <c r="J71" i="2" s="1"/>
  <c r="K71" i="2" s="1"/>
  <c r="H29" i="2"/>
  <c r="J29" i="2" s="1"/>
  <c r="K29" i="2" s="1"/>
  <c r="H40" i="2"/>
  <c r="J40" i="2" s="1"/>
  <c r="K40" i="2" s="1"/>
  <c r="H20" i="1" l="1"/>
  <c r="H21" i="1" s="1"/>
  <c r="M20" i="2"/>
  <c r="G20" i="1"/>
  <c r="G21" i="1" s="1"/>
  <c r="G24" i="1"/>
  <c r="G35" i="1" l="1"/>
  <c r="B115" i="1" s="1"/>
  <c r="G31" i="1"/>
  <c r="G32" i="1" s="1"/>
  <c r="G30" i="1" l="1"/>
  <c r="B113" i="1"/>
  <c r="C74" i="1"/>
  <c r="C75" i="1"/>
  <c r="C78" i="1"/>
  <c r="C79" i="1"/>
  <c r="C77" i="1"/>
  <c r="C94" i="1"/>
  <c r="C89" i="1"/>
  <c r="C84" i="1"/>
  <c r="C90" i="1"/>
  <c r="C93" i="1"/>
  <c r="C83" i="1"/>
  <c r="C87" i="1"/>
  <c r="C91" i="1"/>
  <c r="C92" i="1"/>
  <c r="C88" i="1"/>
  <c r="C86" i="1"/>
  <c r="C82" i="1"/>
  <c r="C80" i="1"/>
  <c r="C76" i="1"/>
  <c r="C81" i="1"/>
  <c r="C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<sst xmlns="http://schemas.openxmlformats.org/spreadsheetml/2006/main" count="70" uniqueCount="66">
  <si>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</si>
  <si>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</si>
  <si>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</si>
  <si>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</si>
  <si>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</si>
  <si>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</si>
  <si>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</si>
  <si>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</si>
  <si>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</si>
  <si>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</si>
  <si>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</si>
  <si>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</si>
  <si>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</si>
  <si>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</si>
  <si>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</si>
  <si>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</si>
  <si>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</si>
  <si>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</si>
  <si>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</si>
  <si>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</si>
  <si>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</si>
  <si>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</si>
  <si>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</si>
  <si>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</si>
  <si>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</si>
  <si>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</si>
  <si>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</si>
  <si>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</si>
  <si>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</si>
  <si>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</si>
  <si>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</si>
  <si>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</si>
  <si>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</si>
  <si>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</si>
  <si>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</si>
  <si>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</si>
  <si>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</si>
  <si>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</si>
  <si>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</si>
  <si>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</si>
  <si>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</si>
  <si>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Resource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</si>
  <si>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</si>
  <si>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</si>
  <si>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</si>
  <si>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</si>
  <si>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</si>
  <si>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</si>
  <si>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</si>
  <si>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</si>
  <si>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</si>
  <si>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</si>
  <si>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</si>
  <si>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</si>
  <si>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</si>
  <si>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</si>
  <si>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</si>
  <si>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MLE method</t>
  </si>
  <si>
    <t>Seeks the parameter that maximises the likelihood function</t>
  </si>
  <si>
    <t>It maximises the probability of observicing the actual data in a model by changing its parameters</t>
  </si>
  <si>
    <t>MLE is better for statistical efficiency</t>
  </si>
  <si>
    <t>https://acikbilim.yok.gov.tr/bitstream/handle/20.500.12812/698866/yokAcikBilim_10009403.pdf?sequence=-1&amp;isAllowed=y</t>
  </si>
  <si>
    <t>Resources</t>
  </si>
  <si>
    <t>https://victor-bernal.weebly.com/uploads/5/3/6/9/53696137/projectcalibration.pdf</t>
  </si>
  <si>
    <t>Life insurance using OLS</t>
  </si>
  <si>
    <t>OLS vs MLE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</si>
</sst>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8" formatCode="0.0000%"/>
    <numFmt numFmtId="171" formatCode="0.00000%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3" fillId="0" borderId="0" xfId="1" applyFont="1" applyAlignment="1">
      <alignment horizontal="center" vertical="center"/>
    </xf>
    <xf numFmtId="164" fontId="0" fillId="0" borderId="0" xfId="0" applyNumberForma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/>
    <xf numFmtId="0" fontId="9" fillId="0" borderId="0" xfId="3"/>
    <xf numFmtId="168" fontId="6" fillId="0" borderId="0" xfId="2" applyNumberFormat="1" applyFont="1"/>
    <xf numFmtId="171" fontId="6" fillId="0" borderId="0" xfId="2" applyNumberFormat="1" applyFont="1"/>
    <xf numFmtId="0" fontId="0" fillId="0" borderId="0" xfId="0" applyAlignment="1">
      <alignment wrapText="1"/>
    </xf>
    <xf numFmtId="0" fontId="0" fillId="3" borderId="0" xfId="0" applyFill="1"/>
    <xf numFmtId="165" fontId="0" fillId="3" borderId="0" xfId="0" applyNumberFormat="1" applyFill="1"/>
    <xf numFmtId="168" fontId="0" fillId="3" borderId="0" xfId="2" applyNumberFormat="1" applyFont="1" applyFill="1"/>
  </cellXfs>
  <cellStyles count="4">
    <cellStyle name="Hyperlink" xfId="3" builtinId="8"/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9</xdr:row>
      <xdr:rowOff>88900</xdr:rowOff>
    </xdr:from>
    <xdr:to>
      <xdr:col>13</xdr:col>
      <xdr:colOff>88793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746250"/>
          <a:ext cx="8514378" cy="311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</xdr:row>
      <xdr:rowOff>152400</xdr:rowOff>
    </xdr:from>
    <xdr:to>
      <xdr:col>12</xdr:col>
      <xdr:colOff>525271</xdr:colOff>
      <xdr:row>8</xdr:row>
      <xdr:rowOff>16036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336550"/>
          <a:ext cx="8297433" cy="1152686"/>
        </a:xfrm>
        <a:prstGeom prst="rect">
          <a:avLst/>
        </a:prstGeom>
      </xdr:spPr>
    </xdr:pic>
    <xdr:clientData/>
  </xdr:twoCellAnchor>
  <xdr:twoCellAnchor editAs="oneCell">
    <xdr:from>
      <xdr:col>6</xdr:col>
      <xdr:colOff>258431</xdr:colOff>
      <xdr:row>20</xdr:row>
      <xdr:rowOff>14768</xdr:rowOff>
    </xdr:from>
    <xdr:to>
      <xdr:col>15</xdr:col>
      <xdr:colOff>53285</xdr:colOff>
      <xdr:row>23</xdr:row>
      <xdr:rowOff>55341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2675" y="3706628"/>
          <a:ext cx="5310494" cy="594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8</xdr:row>
      <xdr:rowOff>12700</xdr:rowOff>
    </xdr:from>
    <xdr:to>
      <xdr:col>10</xdr:col>
      <xdr:colOff>322088</xdr:colOff>
      <xdr:row>10</xdr:row>
      <xdr:rowOff>235033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8E8082-0D33-D2A4-9BB1-34D8B14B5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6950" y="749300"/>
          <a:ext cx="5315692" cy="590632"/>
        </a:xfrm>
        <a:prstGeom prst="rect">
          <a:avLst/>
        </a:prstGeom>
      </xdr:spPr>
    </xdr:pic>
    <xdr:clientData/>
  </xdr:twoCellAnchor>
  <xdr:twoCellAnchor editAs="oneCell">
    <xdr:from>
      <xdr:col>10</xdr:col>
      <xdr:colOff>339949</xdr:colOff>
      <xdr:row>1</xdr:row>
      <xdr:rowOff>38486</xdr:rowOff>
    </xdr:from>
    <xdr:to>
      <xdr:col>21</xdr:col>
      <xdr:colOff>335433</xdr:colOff>
      <xdr:row>10</xdr:row>
      <xdr:rowOff>334133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B217DC-D34E-1CF6-78D7-67215F123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0757" y="224496"/>
          <a:ext cx="6698262" cy="19697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1036544</xdr:colOff>
      <xdr:row>10</xdr:row>
      <xdr:rowOff>120878</xdr:rowOff>
    </xdr:from>
    <xdr:to>
      <xdr:col>10</xdr:col>
      <xdr:colOff>351293</xdr:colOff>
      <xdr:row>14</xdr:row>
      <xdr:rowOff>171813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D012F2-6C73-9FFC-2B82-24A62F7AF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9572" y="1999047"/>
          <a:ext cx="3294679" cy="802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X17cpkkwG_4" TargetMode="External"/><Relationship Id="rId1" Type="http://schemas.openxmlformats.org/officeDocument/2006/relationships/hyperlink" Target="https://www.youtube.com/watch?v=VSfOeEkNmK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29:C38"/>
  <sheetViews>
    <sheetView topLeftCell="B9" zoomScale="155" workbookViewId="0">
      <selection activeCell="B33" sqref="B33"/>
    </sheetView>
  </sheetViews>
  <sheetFormatPr defaultRowHeight="14.5" x14ac:dyDescent="0.35"/>
  <cols>
    <col min="2" max="2" width="25.7265625" customWidth="1"/>
  </cols>
  <sheetData>
    <row r="29" spans="3:3" x14ac:dyDescent="0.35">
      <c r="C29" t="s">
        <v>41</v>
      </c>
    </row>
    <row r="30" spans="3:3" x14ac:dyDescent="0.35">
      <c r="C30" s="15" t="s">
        <v>43</v>
      </c>
    </row>
    <row r="31" spans="3:3" x14ac:dyDescent="0.35">
      <c r="C31" s="15" t="s">
        <v>42</v>
      </c>
    </row>
    <row r="33" spans="2:3" x14ac:dyDescent="0.35">
      <c r="C33" t="s">
        <v>46</v>
      </c>
    </row>
    <row r="34" spans="2:3" x14ac:dyDescent="0.35">
      <c r="C34" t="s">
        <v>47</v>
      </c>
    </row>
    <row r="36" spans="2:3" x14ac:dyDescent="0.35">
      <c r="C36" t="s">
        <v>62</v>
      </c>
    </row>
    <row r="37" spans="2:3" x14ac:dyDescent="0.35">
      <c r="B37" t="s">
        <v>65</v>
      </c>
      <c r="C37" t="s">
        <v>63</v>
      </c>
    </row>
    <row r="38" spans="2:3" x14ac:dyDescent="0.35">
      <c r="B38" t="s">
        <v>64</v>
      </c>
      <c r="C38" t="s">
        <v>61</v>
      </c>
    </row>
  </sheetData>
  <hyperlinks>
    <hyperlink ref="C31" r:id="rId1" xr:uid="{40BC853F-DD52-4E6F-B46B-1647ACDA5A23}"/>
    <hyperlink ref="C30" r:id="rId2" xr:uid="{E40719F9-BBFF-4C34-B0C4-D81572D336C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8"/>
  <sheetViews>
    <sheetView topLeftCell="C1" zoomScale="99" workbookViewId="0">
      <pane ySplit="11" topLeftCell="A12" activePane="bottomLeft" state="frozen"/>
      <selection pane="bottomLeft" activeCell="G26" sqref="G26"/>
    </sheetView>
  </sheetViews>
  <sheetFormatPr defaultRowHeight="14.5" outlineLevelRow="1" x14ac:dyDescent="0.35"/>
  <cols>
    <col min="2" max="2" width="20.81640625" customWidth="1"/>
    <col min="3" max="3" width="11.81640625" customWidth="1"/>
    <col min="4" max="4" width="20.90625" bestFit="1" customWidth="1"/>
    <col min="6" max="6" width="34.36328125" customWidth="1"/>
  </cols>
  <sheetData>
    <row r="2" spans="2:24" x14ac:dyDescent="0.35">
      <c r="B2" s="7" t="s">
        <v>25</v>
      </c>
      <c r="C2" t="s">
        <v>54</v>
      </c>
    </row>
    <row r="3" spans="2:24" x14ac:dyDescent="0.35">
      <c r="B3" t="s">
        <v>27</v>
      </c>
      <c r="C3" s="14" t="s">
        <v>26</v>
      </c>
      <c r="D3" s="14"/>
      <c r="X3" t="s">
        <v>61</v>
      </c>
    </row>
    <row r="4" spans="2:24" x14ac:dyDescent="0.35">
      <c r="B4" t="s">
        <v>28</v>
      </c>
      <c r="C4" t="s">
        <v>29</v>
      </c>
    </row>
    <row r="6" spans="2:24" x14ac:dyDescent="0.35">
      <c r="B6" t="s">
        <v>55</v>
      </c>
    </row>
    <row r="7" spans="2:24" x14ac:dyDescent="0.35">
      <c r="B7" t="s">
        <v>56</v>
      </c>
    </row>
    <row r="11" spans="2:24" ht="43.5" x14ac:dyDescent="0.35">
      <c r="B11" s="6" t="s">
        <v>16</v>
      </c>
      <c r="C11" s="5" t="s">
        <v>15</v>
      </c>
      <c r="D11" s="5" t="s">
        <v>14</v>
      </c>
      <c r="F11" t="s">
        <v>30</v>
      </c>
    </row>
    <row r="12" spans="2:24" x14ac:dyDescent="0.35">
      <c r="B12" s="8">
        <v>1962</v>
      </c>
      <c r="C12" s="2">
        <v>3.522354201348548E-2</v>
      </c>
      <c r="D12" s="4"/>
      <c r="G12" t="s">
        <v>13</v>
      </c>
      <c r="H12" t="s">
        <v>12</v>
      </c>
    </row>
    <row r="13" spans="2:24" x14ac:dyDescent="0.35">
      <c r="B13" s="8">
        <v>1963</v>
      </c>
      <c r="C13" s="2">
        <v>3.9981264990762204E-2</v>
      </c>
      <c r="D13" s="1">
        <f t="shared" ref="D13:D44" si="0">C13-C12</f>
        <v>4.7577229772767238E-3</v>
      </c>
      <c r="F13" t="s">
        <v>35</v>
      </c>
      <c r="G13" cm="1">
        <f t="array" ref="G13:H17">LINEST(D13:D73,C12:C72,1,1)</f>
        <v>-0.14221518587755924</v>
      </c>
      <c r="H13">
        <v>8.6178446136921175E-3</v>
      </c>
      <c r="I13" t="s">
        <v>34</v>
      </c>
    </row>
    <row r="14" spans="2:24" x14ac:dyDescent="0.35">
      <c r="B14" s="8">
        <v>1964</v>
      </c>
      <c r="C14" s="2">
        <v>4.3855623817344272E-2</v>
      </c>
      <c r="D14" s="1">
        <f t="shared" si="0"/>
        <v>3.874358826582068E-3</v>
      </c>
      <c r="F14" t="s">
        <v>36</v>
      </c>
      <c r="G14">
        <v>6.6530737509874718E-2</v>
      </c>
      <c r="H14">
        <v>4.6053007350731383E-3</v>
      </c>
      <c r="I14" t="s">
        <v>33</v>
      </c>
    </row>
    <row r="15" spans="2:24" x14ac:dyDescent="0.35">
      <c r="B15" s="8">
        <v>1965</v>
      </c>
      <c r="C15" s="2">
        <v>4.5827559189539971E-2</v>
      </c>
      <c r="D15" s="1">
        <f t="shared" si="0"/>
        <v>1.9719353721956989E-3</v>
      </c>
      <c r="F15" t="s">
        <v>37</v>
      </c>
      <c r="G15">
        <v>7.1878667008932001E-2</v>
      </c>
      <c r="H15">
        <v>2.0716345242589567E-2</v>
      </c>
      <c r="I15" t="s">
        <v>31</v>
      </c>
    </row>
    <row r="16" spans="2:24" x14ac:dyDescent="0.35">
      <c r="B16" s="8">
        <v>1966</v>
      </c>
      <c r="C16" s="2">
        <v>6.1037977887186658E-2</v>
      </c>
      <c r="D16" s="1">
        <f t="shared" si="0"/>
        <v>1.5210418697646687E-2</v>
      </c>
      <c r="F16" t="s">
        <v>38</v>
      </c>
      <c r="G16">
        <v>4.5692747303415349</v>
      </c>
      <c r="H16">
        <v>59</v>
      </c>
      <c r="I16" t="s">
        <v>32</v>
      </c>
    </row>
    <row r="17" spans="2:9" x14ac:dyDescent="0.35">
      <c r="B17" s="8">
        <v>1967</v>
      </c>
      <c r="C17" s="2">
        <v>5.6158957636865868E-2</v>
      </c>
      <c r="D17" s="1">
        <f t="shared" si="0"/>
        <v>-4.8790202503207897E-3</v>
      </c>
      <c r="F17" t="s">
        <v>39</v>
      </c>
      <c r="G17">
        <v>1.9609817463857905E-3</v>
      </c>
      <c r="H17">
        <v>2.532085065239964E-2</v>
      </c>
      <c r="I17" t="s">
        <v>40</v>
      </c>
    </row>
    <row r="18" spans="2:9" x14ac:dyDescent="0.35">
      <c r="B18" s="8">
        <v>1968</v>
      </c>
      <c r="C18" s="2">
        <v>6.2761961794492074E-2</v>
      </c>
      <c r="D18" s="1">
        <f t="shared" si="0"/>
        <v>6.6030041576262063E-3</v>
      </c>
    </row>
    <row r="19" spans="2:9" x14ac:dyDescent="0.35">
      <c r="B19" s="8">
        <v>1969</v>
      </c>
      <c r="C19" s="2">
        <v>7.9312116350246611E-2</v>
      </c>
      <c r="D19" s="1">
        <f t="shared" si="0"/>
        <v>1.6550154555754537E-2</v>
      </c>
    </row>
    <row r="20" spans="2:9" x14ac:dyDescent="0.35">
      <c r="B20" s="8">
        <v>1970</v>
      </c>
      <c r="C20" s="2">
        <v>8.0440911475112065E-2</v>
      </c>
      <c r="D20" s="1">
        <f t="shared" si="0"/>
        <v>1.1287951248654532E-3</v>
      </c>
      <c r="F20" t="s">
        <v>11</v>
      </c>
      <c r="G20">
        <f>G13/G14</f>
        <v>-2.1375861924941262</v>
      </c>
      <c r="H20">
        <f>H13/H14</f>
        <v>1.8712881328379209</v>
      </c>
    </row>
    <row r="21" spans="2:9" x14ac:dyDescent="0.35">
      <c r="B21" s="8">
        <v>1971</v>
      </c>
      <c r="C21" s="2">
        <v>5.287253288910973E-2</v>
      </c>
      <c r="D21" s="1">
        <f t="shared" si="0"/>
        <v>-2.7568378586002334E-2</v>
      </c>
      <c r="F21" t="s">
        <v>10</v>
      </c>
      <c r="G21">
        <f>_xlfn.T.DIST.2T(ABS(G20),$H$16)</f>
        <v>3.6704504264880214E-2</v>
      </c>
      <c r="H21">
        <f>_xlfn.T.DIST.2T(ABS(H20),$H$16)</f>
        <v>6.6265974217243923E-2</v>
      </c>
    </row>
    <row r="22" spans="2:9" x14ac:dyDescent="0.35">
      <c r="B22" s="8">
        <v>1972</v>
      </c>
      <c r="C22" s="2">
        <v>5.6343270400513901E-2</v>
      </c>
      <c r="D22" s="1">
        <f t="shared" si="0"/>
        <v>3.4707375114041705E-3</v>
      </c>
    </row>
    <row r="23" spans="2:9" x14ac:dyDescent="0.35">
      <c r="B23" s="8">
        <v>1973</v>
      </c>
      <c r="C23" s="2">
        <v>8.1423585440339882E-2</v>
      </c>
      <c r="D23" s="1">
        <f t="shared" si="0"/>
        <v>2.5080315039825982E-2</v>
      </c>
    </row>
    <row r="24" spans="2:9" x14ac:dyDescent="0.35">
      <c r="B24" s="8">
        <v>1974</v>
      </c>
      <c r="C24" s="2">
        <v>9.3636972886914083E-2</v>
      </c>
      <c r="D24" s="1">
        <f t="shared" si="0"/>
        <v>1.22133874465742E-2</v>
      </c>
      <c r="F24" t="s">
        <v>9</v>
      </c>
      <c r="G24">
        <f>-G13</f>
        <v>0.14221518587755924</v>
      </c>
    </row>
    <row r="25" spans="2:9" x14ac:dyDescent="0.35">
      <c r="B25" s="8">
        <v>1975</v>
      </c>
      <c r="C25" s="2">
        <v>7.4133775291050974E-2</v>
      </c>
      <c r="D25" s="1">
        <f t="shared" si="0"/>
        <v>-1.9503197595863109E-2</v>
      </c>
      <c r="F25" s="19" t="s">
        <v>8</v>
      </c>
      <c r="G25" s="20">
        <f>H13/G24</f>
        <v>6.0597217944866215E-2</v>
      </c>
    </row>
    <row r="26" spans="2:9" x14ac:dyDescent="0.35">
      <c r="B26" s="8">
        <v>1976</v>
      </c>
      <c r="C26" s="2">
        <v>6.5130710889552829E-2</v>
      </c>
      <c r="D26" s="1">
        <f t="shared" si="0"/>
        <v>-9.0030644014981454E-3</v>
      </c>
    </row>
    <row r="27" spans="2:9" x14ac:dyDescent="0.35">
      <c r="B27" s="8">
        <v>1977</v>
      </c>
      <c r="C27" s="2">
        <v>6.9180542275312867E-2</v>
      </c>
      <c r="D27" s="1">
        <f t="shared" si="0"/>
        <v>4.0498313857600388E-3</v>
      </c>
      <c r="F27" t="s">
        <v>7</v>
      </c>
      <c r="G27" s="1">
        <f>C73</f>
        <v>7.0017169370726065E-2</v>
      </c>
    </row>
    <row r="28" spans="2:9" x14ac:dyDescent="0.35">
      <c r="B28" s="8">
        <v>1978</v>
      </c>
      <c r="C28" s="2">
        <v>9.6499247049280923E-2</v>
      </c>
      <c r="D28" s="1">
        <f t="shared" si="0"/>
        <v>2.7318704773968056E-2</v>
      </c>
      <c r="F28" t="s">
        <v>6</v>
      </c>
      <c r="G28">
        <v>1</v>
      </c>
    </row>
    <row r="29" spans="2:9" x14ac:dyDescent="0.35">
      <c r="B29" s="8">
        <v>1979</v>
      </c>
      <c r="C29" s="2">
        <v>0.12595782100137376</v>
      </c>
      <c r="D29" s="1">
        <f t="shared" si="0"/>
        <v>2.9458573952092837E-2</v>
      </c>
    </row>
    <row r="30" spans="2:9" x14ac:dyDescent="0.35">
      <c r="B30" s="8">
        <v>1980</v>
      </c>
      <c r="C30" s="2">
        <v>0.13227854120394411</v>
      </c>
      <c r="D30" s="1">
        <f t="shared" si="0"/>
        <v>6.3207202025703513E-3</v>
      </c>
      <c r="F30" t="s">
        <v>5</v>
      </c>
      <c r="G30">
        <f>G27*EXP(G13*G28)+G25*(1-EXP(-G24*G28))</f>
        <v>6.8768409522779683E-2</v>
      </c>
      <c r="H30" t="s">
        <v>4</v>
      </c>
    </row>
    <row r="31" spans="2:9" x14ac:dyDescent="0.35">
      <c r="B31" s="8">
        <v>1981</v>
      </c>
      <c r="C31" s="2">
        <v>0.15611832922347105</v>
      </c>
      <c r="D31" s="1">
        <f t="shared" si="0"/>
        <v>2.3839788019526936E-2</v>
      </c>
      <c r="F31" t="s">
        <v>3</v>
      </c>
      <c r="G31">
        <f>(H15^2)/(2*G24)</f>
        <v>1.5088647445134884E-3</v>
      </c>
    </row>
    <row r="32" spans="2:9" x14ac:dyDescent="0.35">
      <c r="B32" s="8">
        <v>1982</v>
      </c>
      <c r="C32" s="2">
        <v>0.14194773369153244</v>
      </c>
      <c r="D32" s="1">
        <f t="shared" si="0"/>
        <v>-1.4170595531938612E-2</v>
      </c>
      <c r="F32" t="s">
        <v>2</v>
      </c>
      <c r="G32">
        <f>SQRT(G31)</f>
        <v>3.884410823424176E-2</v>
      </c>
      <c r="H32" t="s">
        <v>1</v>
      </c>
    </row>
    <row r="33" spans="2:7" x14ac:dyDescent="0.35">
      <c r="B33" s="8">
        <v>1983</v>
      </c>
      <c r="C33" s="2">
        <v>0.10467449706240933</v>
      </c>
      <c r="D33" s="1">
        <f t="shared" si="0"/>
        <v>-3.7273236629123102E-2</v>
      </c>
    </row>
    <row r="34" spans="2:7" x14ac:dyDescent="0.35">
      <c r="B34" s="8">
        <v>1984</v>
      </c>
      <c r="C34" s="2">
        <v>0.12674800874929837</v>
      </c>
      <c r="D34" s="1">
        <f t="shared" si="0"/>
        <v>2.2073511686889036E-2</v>
      </c>
    </row>
    <row r="35" spans="2:7" x14ac:dyDescent="0.35">
      <c r="B35" s="8">
        <v>1985</v>
      </c>
      <c r="C35" s="2">
        <v>9.6029074733158845E-2</v>
      </c>
      <c r="D35" s="1">
        <f t="shared" si="0"/>
        <v>-3.0718934016139524E-2</v>
      </c>
      <c r="F35" s="19" t="s">
        <v>0</v>
      </c>
      <c r="G35" s="21">
        <f>(H15)/SQRT(2*G24)</f>
        <v>3.884410823424176E-2</v>
      </c>
    </row>
    <row r="36" spans="2:7" x14ac:dyDescent="0.35">
      <c r="B36" s="8">
        <v>1986</v>
      </c>
      <c r="C36" s="2">
        <v>6.8867908701803981E-2</v>
      </c>
      <c r="D36" s="1">
        <f t="shared" si="0"/>
        <v>-2.7161166031354864E-2</v>
      </c>
    </row>
    <row r="37" spans="2:7" hidden="1" outlineLevel="1" x14ac:dyDescent="0.35">
      <c r="B37" s="8">
        <v>1987</v>
      </c>
      <c r="C37" s="2">
        <v>0.15075435823372596</v>
      </c>
      <c r="D37" s="1">
        <f t="shared" si="0"/>
        <v>8.1886449531921979E-2</v>
      </c>
    </row>
    <row r="38" spans="2:7" hidden="1" outlineLevel="1" x14ac:dyDescent="0.35">
      <c r="B38" s="8">
        <v>1988</v>
      </c>
      <c r="C38" s="2">
        <v>9.0368061980616962E-2</v>
      </c>
      <c r="D38" s="1">
        <f t="shared" si="0"/>
        <v>-6.0386296253108998E-2</v>
      </c>
    </row>
    <row r="39" spans="2:7" hidden="1" outlineLevel="1" x14ac:dyDescent="0.35">
      <c r="B39" s="8">
        <v>1989</v>
      </c>
      <c r="C39" s="2">
        <v>0.10046028177665739</v>
      </c>
      <c r="D39" s="1">
        <f t="shared" si="0"/>
        <v>1.0092219796040428E-2</v>
      </c>
    </row>
    <row r="40" spans="2:7" hidden="1" outlineLevel="1" x14ac:dyDescent="0.35">
      <c r="B40" s="8">
        <v>1990</v>
      </c>
      <c r="C40" s="2">
        <v>9.3063243387595571E-2</v>
      </c>
      <c r="D40" s="1">
        <f t="shared" si="0"/>
        <v>-7.3970383890618191E-3</v>
      </c>
    </row>
    <row r="41" spans="2:7" hidden="1" outlineLevel="1" x14ac:dyDescent="0.35">
      <c r="B41" s="8">
        <v>1991</v>
      </c>
      <c r="C41" s="2">
        <v>6.6660599344301311E-2</v>
      </c>
      <c r="D41" s="1">
        <f t="shared" si="0"/>
        <v>-2.640264404329426E-2</v>
      </c>
    </row>
    <row r="42" spans="2:7" hidden="1" outlineLevel="1" x14ac:dyDescent="0.35">
      <c r="B42" s="8">
        <v>1992</v>
      </c>
      <c r="C42" s="2">
        <v>4.5172392942557378E-2</v>
      </c>
      <c r="D42" s="1">
        <f t="shared" si="0"/>
        <v>-2.1488206401743933E-2</v>
      </c>
    </row>
    <row r="43" spans="2:7" hidden="1" outlineLevel="1" x14ac:dyDescent="0.35">
      <c r="B43" s="8">
        <v>1993</v>
      </c>
      <c r="C43" s="2">
        <v>3.8308431925363345E-2</v>
      </c>
      <c r="D43" s="1">
        <f t="shared" si="0"/>
        <v>-6.8639610171940327E-3</v>
      </c>
    </row>
    <row r="44" spans="2:7" hidden="1" outlineLevel="1" x14ac:dyDescent="0.35">
      <c r="B44" s="8">
        <v>1994</v>
      </c>
      <c r="C44" s="2">
        <v>6.0588329112002209E-2</v>
      </c>
      <c r="D44" s="1">
        <f t="shared" si="0"/>
        <v>2.2279897186638864E-2</v>
      </c>
    </row>
    <row r="45" spans="2:7" hidden="1" outlineLevel="1" x14ac:dyDescent="0.35">
      <c r="B45" s="8">
        <v>1995</v>
      </c>
      <c r="C45" s="2">
        <v>6.8861629848124786E-2</v>
      </c>
      <c r="D45" s="1">
        <f t="shared" ref="D45:D76" si="1">C45-C44</f>
        <v>8.2733007361225769E-3</v>
      </c>
    </row>
    <row r="46" spans="2:7" hidden="1" outlineLevel="1" x14ac:dyDescent="0.35">
      <c r="B46" s="8">
        <v>1996</v>
      </c>
      <c r="C46" s="2">
        <v>6.4418560921441465E-2</v>
      </c>
      <c r="D46" s="1">
        <f t="shared" si="1"/>
        <v>-4.4430689266833218E-3</v>
      </c>
    </row>
    <row r="47" spans="2:7" hidden="1" outlineLevel="1" x14ac:dyDescent="0.35">
      <c r="B47" s="8">
        <v>1997</v>
      </c>
      <c r="C47" s="2">
        <v>6.1265227448326562E-2</v>
      </c>
      <c r="D47" s="1">
        <f t="shared" si="1"/>
        <v>-3.1533334731149026E-3</v>
      </c>
    </row>
    <row r="48" spans="2:7" hidden="1" outlineLevel="1" x14ac:dyDescent="0.35">
      <c r="B48" s="8">
        <v>1998</v>
      </c>
      <c r="C48" s="2">
        <v>5.7858028643869942E-2</v>
      </c>
      <c r="D48" s="1">
        <f t="shared" si="1"/>
        <v>-3.4071988044566195E-3</v>
      </c>
    </row>
    <row r="49" spans="2:4" hidden="1" outlineLevel="1" x14ac:dyDescent="0.35">
      <c r="B49" s="8">
        <v>1999</v>
      </c>
      <c r="C49" s="2">
        <v>5.9656630492586335E-2</v>
      </c>
      <c r="D49" s="1">
        <f t="shared" si="1"/>
        <v>1.7986018487163927E-3</v>
      </c>
    </row>
    <row r="50" spans="2:4" hidden="1" outlineLevel="1" x14ac:dyDescent="0.35">
      <c r="B50" s="8">
        <v>2000</v>
      </c>
      <c r="C50" s="2">
        <v>6.7865254389005425E-2</v>
      </c>
      <c r="D50" s="1">
        <f t="shared" si="1"/>
        <v>8.20862389641909E-3</v>
      </c>
    </row>
    <row r="51" spans="2:4" hidden="1" outlineLevel="1" x14ac:dyDescent="0.35">
      <c r="B51" s="8">
        <v>2001</v>
      </c>
      <c r="C51" s="2">
        <v>3.8171396547454182E-2</v>
      </c>
      <c r="D51" s="1">
        <f t="shared" si="1"/>
        <v>-2.9693857841551242E-2</v>
      </c>
    </row>
    <row r="52" spans="2:4" hidden="1" outlineLevel="1" x14ac:dyDescent="0.35">
      <c r="B52" s="8">
        <v>2002</v>
      </c>
      <c r="C52" s="2">
        <v>2.2309037860003864E-2</v>
      </c>
      <c r="D52" s="1">
        <f t="shared" si="1"/>
        <v>-1.5862358687450319E-2</v>
      </c>
    </row>
    <row r="53" spans="2:4" hidden="1" outlineLevel="1" x14ac:dyDescent="0.35">
      <c r="B53" s="8">
        <v>2003</v>
      </c>
      <c r="C53" s="2">
        <v>1.3632025391438372E-2</v>
      </c>
      <c r="D53" s="1">
        <f t="shared" si="1"/>
        <v>-8.6770124685654915E-3</v>
      </c>
    </row>
    <row r="54" spans="2:4" hidden="1" outlineLevel="1" x14ac:dyDescent="0.35">
      <c r="B54" s="8">
        <v>2004</v>
      </c>
      <c r="C54" s="2">
        <v>2.1860663582618536E-2</v>
      </c>
      <c r="D54" s="1">
        <f t="shared" si="1"/>
        <v>8.2286381911801636E-3</v>
      </c>
    </row>
    <row r="55" spans="2:4" hidden="1" outlineLevel="1" x14ac:dyDescent="0.35">
      <c r="B55" s="8">
        <v>2005</v>
      </c>
      <c r="C55" s="2">
        <v>4.1035954847364393E-2</v>
      </c>
      <c r="D55" s="1">
        <f t="shared" si="1"/>
        <v>1.9175291264745858E-2</v>
      </c>
    </row>
    <row r="56" spans="2:4" hidden="1" outlineLevel="1" x14ac:dyDescent="0.35">
      <c r="B56" s="8">
        <v>2006</v>
      </c>
      <c r="C56" s="2">
        <v>5.8493390822782758E-2</v>
      </c>
      <c r="D56" s="1">
        <f t="shared" si="1"/>
        <v>1.7457435975418364E-2</v>
      </c>
    </row>
    <row r="57" spans="2:4" hidden="1" outlineLevel="1" x14ac:dyDescent="0.35">
      <c r="B57" s="8">
        <v>2007</v>
      </c>
      <c r="C57" s="2">
        <v>4.9066540206641071E-2</v>
      </c>
      <c r="D57" s="1">
        <f t="shared" si="1"/>
        <v>-9.4268506161416868E-3</v>
      </c>
    </row>
    <row r="58" spans="2:4" hidden="1" outlineLevel="1" x14ac:dyDescent="0.35">
      <c r="B58" s="8">
        <v>2008</v>
      </c>
      <c r="C58" s="2">
        <v>2.1342417318246602E-2</v>
      </c>
      <c r="D58" s="1">
        <f t="shared" si="1"/>
        <v>-2.7724122888394469E-2</v>
      </c>
    </row>
    <row r="59" spans="2:4" hidden="1" outlineLevel="1" x14ac:dyDescent="0.35">
      <c r="B59" s="8">
        <v>2009</v>
      </c>
      <c r="C59" s="2">
        <v>5.8516540626589002E-3</v>
      </c>
      <c r="D59" s="1">
        <f t="shared" si="1"/>
        <v>-1.5490763255587701E-2</v>
      </c>
    </row>
    <row r="60" spans="2:4" hidden="1" outlineLevel="1" x14ac:dyDescent="0.35">
      <c r="B60" s="8">
        <v>2010</v>
      </c>
      <c r="C60" s="2">
        <v>4.0831545512328765E-3</v>
      </c>
      <c r="D60" s="1">
        <f t="shared" si="1"/>
        <v>-1.7684995114260237E-3</v>
      </c>
    </row>
    <row r="61" spans="2:4" hidden="1" outlineLevel="1" x14ac:dyDescent="0.35">
      <c r="B61" s="8">
        <v>2011</v>
      </c>
      <c r="C61" s="2">
        <v>2.4081571006575324E-3</v>
      </c>
      <c r="D61" s="1">
        <f t="shared" si="1"/>
        <v>-1.6749974505753441E-3</v>
      </c>
    </row>
    <row r="62" spans="2:4" hidden="1" outlineLevel="1" x14ac:dyDescent="0.35">
      <c r="B62" s="8">
        <v>2012</v>
      </c>
      <c r="C62" s="2">
        <v>2.332307922259011E-3</v>
      </c>
      <c r="D62" s="1">
        <f t="shared" si="1"/>
        <v>-7.5849178398521445E-5</v>
      </c>
    </row>
    <row r="63" spans="2:4" hidden="1" outlineLevel="1" x14ac:dyDescent="0.35">
      <c r="B63" s="8">
        <v>2013</v>
      </c>
      <c r="C63" s="2">
        <v>1.9635326903602755E-3</v>
      </c>
      <c r="D63" s="1">
        <f t="shared" si="1"/>
        <v>-3.6877523189873546E-4</v>
      </c>
    </row>
    <row r="64" spans="2:4" hidden="1" outlineLevel="1" x14ac:dyDescent="0.35">
      <c r="B64" s="8">
        <v>2014</v>
      </c>
      <c r="C64" s="2">
        <v>1.8255826506427392E-3</v>
      </c>
      <c r="D64" s="1">
        <f t="shared" si="1"/>
        <v>-1.379500397175363E-4</v>
      </c>
    </row>
    <row r="65" spans="2:4" hidden="1" outlineLevel="1" x14ac:dyDescent="0.35">
      <c r="B65" s="8">
        <v>2015</v>
      </c>
      <c r="C65" s="2">
        <v>4.0545706327583548E-3</v>
      </c>
      <c r="D65" s="1">
        <f t="shared" si="1"/>
        <v>2.2289879821156154E-3</v>
      </c>
    </row>
    <row r="66" spans="2:4" hidden="1" outlineLevel="1" x14ac:dyDescent="0.35">
      <c r="B66" s="8">
        <v>2016</v>
      </c>
      <c r="C66" s="2">
        <v>7.0587429476091836E-3</v>
      </c>
      <c r="D66" s="1">
        <f t="shared" si="1"/>
        <v>3.0041723148508288E-3</v>
      </c>
    </row>
    <row r="67" spans="2:4" hidden="1" outlineLevel="1" x14ac:dyDescent="0.35">
      <c r="B67" s="8">
        <v>2017</v>
      </c>
      <c r="C67" s="2">
        <v>1.3849602955390424E-2</v>
      </c>
      <c r="D67" s="1">
        <f t="shared" si="1"/>
        <v>6.7908600077812402E-3</v>
      </c>
    </row>
    <row r="68" spans="2:4" hidden="1" outlineLevel="1" x14ac:dyDescent="0.35">
      <c r="B68" s="8">
        <v>2018</v>
      </c>
      <c r="C68" s="2">
        <v>2.1619337199015175E-2</v>
      </c>
      <c r="D68" s="1">
        <f t="shared" si="1"/>
        <v>7.7697342436247509E-3</v>
      </c>
    </row>
    <row r="69" spans="2:4" hidden="1" outlineLevel="1" x14ac:dyDescent="0.35">
      <c r="B69" s="8">
        <v>2019</v>
      </c>
      <c r="C69" s="2">
        <v>2.2259810258975894E-2</v>
      </c>
      <c r="D69" s="1">
        <f t="shared" si="1"/>
        <v>6.4047305996071946E-4</v>
      </c>
    </row>
    <row r="70" spans="2:4" hidden="1" outlineLevel="1" x14ac:dyDescent="0.35">
      <c r="B70" s="8">
        <v>2020</v>
      </c>
      <c r="C70" s="2">
        <v>4.2667003952569236E-3</v>
      </c>
      <c r="D70" s="1">
        <f t="shared" si="1"/>
        <v>-1.7993109863718972E-2</v>
      </c>
    </row>
    <row r="71" spans="2:4" collapsed="1" x14ac:dyDescent="0.35">
      <c r="B71" s="8">
        <v>2021</v>
      </c>
      <c r="C71" s="2">
        <v>1.5710776016888851E-3</v>
      </c>
      <c r="D71" s="1">
        <f t="shared" si="1"/>
        <v>-2.6956227935680385E-3</v>
      </c>
    </row>
    <row r="72" spans="2:4" x14ac:dyDescent="0.35">
      <c r="B72" s="8">
        <v>2022</v>
      </c>
      <c r="C72" s="2">
        <v>2.0976343521499994E-2</v>
      </c>
      <c r="D72" s="1">
        <f t="shared" si="1"/>
        <v>1.9405265919811107E-2</v>
      </c>
    </row>
    <row r="73" spans="2:4" x14ac:dyDescent="0.35">
      <c r="B73" s="8">
        <v>2023</v>
      </c>
      <c r="C73" s="2">
        <v>7.0017169370726065E-2</v>
      </c>
      <c r="D73" s="1">
        <f t="shared" si="1"/>
        <v>4.9040825849226075E-2</v>
      </c>
    </row>
    <row r="74" spans="2:4" x14ac:dyDescent="0.35">
      <c r="B74" s="9">
        <v>2024</v>
      </c>
      <c r="C74" s="10">
        <f t="shared" ref="C74:C94" si="2">$C$73*EXP(-$G$24*(B74-$B$73))+$G$25*(1-EXP(-$G$24*(B74-$B$73)))</f>
        <v>6.8768409522779683E-2</v>
      </c>
    </row>
    <row r="75" spans="2:4" x14ac:dyDescent="0.35">
      <c r="B75" s="11">
        <f t="shared" ref="B75:B94" si="3">1+B74</f>
        <v>2025</v>
      </c>
      <c r="C75" s="10">
        <f t="shared" si="2"/>
        <v>6.7685192052638163E-2</v>
      </c>
    </row>
    <row r="76" spans="2:4" x14ac:dyDescent="0.35">
      <c r="B76" s="11">
        <f t="shared" si="3"/>
        <v>2026</v>
      </c>
      <c r="C76" s="10">
        <f t="shared" si="2"/>
        <v>6.6745571764918771E-2</v>
      </c>
    </row>
    <row r="77" spans="2:4" x14ac:dyDescent="0.35">
      <c r="B77" s="11">
        <f t="shared" si="3"/>
        <v>2027</v>
      </c>
      <c r="C77" s="10">
        <f t="shared" si="2"/>
        <v>6.5930512638353422E-2</v>
      </c>
    </row>
    <row r="78" spans="2:4" x14ac:dyDescent="0.35">
      <c r="B78" s="11">
        <f t="shared" si="3"/>
        <v>2028</v>
      </c>
      <c r="C78" s="10">
        <f t="shared" si="2"/>
        <v>6.5223502169890799E-2</v>
      </c>
    </row>
    <row r="79" spans="2:4" x14ac:dyDescent="0.35">
      <c r="B79" s="11">
        <f t="shared" si="3"/>
        <v>2029</v>
      </c>
      <c r="C79" s="10">
        <f t="shared" si="2"/>
        <v>6.4610216843435833E-2</v>
      </c>
    </row>
    <row r="80" spans="2:4" x14ac:dyDescent="0.35">
      <c r="B80" s="11">
        <f t="shared" si="3"/>
        <v>2030</v>
      </c>
      <c r="C80" s="10">
        <f t="shared" si="2"/>
        <v>6.4078231945867273E-2</v>
      </c>
    </row>
    <row r="81" spans="2:3" x14ac:dyDescent="0.35">
      <c r="B81" s="11">
        <f t="shared" si="3"/>
        <v>2031</v>
      </c>
      <c r="C81" s="10">
        <f t="shared" si="2"/>
        <v>6.3616769851417843E-2</v>
      </c>
    </row>
    <row r="82" spans="2:3" x14ac:dyDescent="0.35">
      <c r="B82" s="11">
        <f t="shared" si="3"/>
        <v>2032</v>
      </c>
      <c r="C82" s="10">
        <f t="shared" si="2"/>
        <v>6.3216481674841882E-2</v>
      </c>
    </row>
    <row r="83" spans="2:3" x14ac:dyDescent="0.35">
      <c r="B83" s="11">
        <f t="shared" si="3"/>
        <v>2033</v>
      </c>
      <c r="C83" s="10">
        <f t="shared" si="2"/>
        <v>6.2869257869823447E-2</v>
      </c>
    </row>
    <row r="84" spans="2:3" x14ac:dyDescent="0.35">
      <c r="B84" s="11">
        <f t="shared" si="3"/>
        <v>2034</v>
      </c>
      <c r="C84" s="10">
        <f t="shared" si="2"/>
        <v>6.2568063935486501E-2</v>
      </c>
    </row>
    <row r="85" spans="2:3" x14ac:dyDescent="0.35">
      <c r="B85" s="11">
        <f t="shared" si="3"/>
        <v>2035</v>
      </c>
      <c r="C85" s="10">
        <f t="shared" si="2"/>
        <v>6.2306797902541101E-2</v>
      </c>
    </row>
    <row r="86" spans="2:3" x14ac:dyDescent="0.35">
      <c r="B86" s="11">
        <f t="shared" si="3"/>
        <v>2036</v>
      </c>
      <c r="C86" s="10">
        <f t="shared" si="2"/>
        <v>6.2080166711839031E-2</v>
      </c>
    </row>
    <row r="87" spans="2:3" x14ac:dyDescent="0.35">
      <c r="B87" s="11">
        <f t="shared" si="3"/>
        <v>2037</v>
      </c>
      <c r="C87" s="10">
        <f t="shared" si="2"/>
        <v>6.1883578980858438E-2</v>
      </c>
    </row>
    <row r="88" spans="2:3" x14ac:dyDescent="0.35">
      <c r="B88" s="11">
        <f t="shared" si="3"/>
        <v>2038</v>
      </c>
      <c r="C88" s="10">
        <f t="shared" si="2"/>
        <v>6.1713051985644848E-2</v>
      </c>
    </row>
    <row r="89" spans="2:3" x14ac:dyDescent="0.35">
      <c r="B89" s="11">
        <f t="shared" si="3"/>
        <v>2039</v>
      </c>
      <c r="C89" s="10">
        <f t="shared" si="2"/>
        <v>6.156513097373062E-2</v>
      </c>
    </row>
    <row r="90" spans="2:3" x14ac:dyDescent="0.35">
      <c r="B90" s="11">
        <f t="shared" si="3"/>
        <v>2040</v>
      </c>
      <c r="C90" s="10">
        <f t="shared" si="2"/>
        <v>6.1436819173371238E-2</v>
      </c>
    </row>
    <row r="91" spans="2:3" x14ac:dyDescent="0.35">
      <c r="B91" s="11">
        <f t="shared" si="3"/>
        <v>2041</v>
      </c>
      <c r="C91" s="10">
        <f t="shared" si="2"/>
        <v>6.1325517081136947E-2</v>
      </c>
    </row>
    <row r="92" spans="2:3" x14ac:dyDescent="0.35">
      <c r="B92" s="11">
        <f t="shared" si="3"/>
        <v>2042</v>
      </c>
      <c r="C92" s="10">
        <f t="shared" si="2"/>
        <v>6.1228969797870479E-2</v>
      </c>
    </row>
    <row r="93" spans="2:3" x14ac:dyDescent="0.35">
      <c r="B93" s="11">
        <f t="shared" si="3"/>
        <v>2043</v>
      </c>
      <c r="C93" s="10">
        <f t="shared" si="2"/>
        <v>6.1145221346075737E-2</v>
      </c>
    </row>
    <row r="94" spans="2:3" x14ac:dyDescent="0.35">
      <c r="B94" s="11">
        <f t="shared" si="3"/>
        <v>2044</v>
      </c>
      <c r="C94" s="10">
        <f t="shared" si="2"/>
        <v>6.1072575043241317E-2</v>
      </c>
    </row>
    <row r="95" spans="2:3" x14ac:dyDescent="0.35">
      <c r="B95" s="12"/>
      <c r="C95" s="12"/>
    </row>
    <row r="96" spans="2:3" x14ac:dyDescent="0.35">
      <c r="B96" s="12"/>
      <c r="C96" s="12"/>
    </row>
    <row r="97" spans="2:3" x14ac:dyDescent="0.35">
      <c r="B97" s="12"/>
      <c r="C97" s="12"/>
    </row>
    <row r="98" spans="2:3" x14ac:dyDescent="0.35">
      <c r="B98" s="12"/>
      <c r="C98" s="12"/>
    </row>
    <row r="99" spans="2:3" x14ac:dyDescent="0.35">
      <c r="B99" s="12"/>
      <c r="C99" s="12"/>
    </row>
    <row r="100" spans="2:3" x14ac:dyDescent="0.35">
      <c r="B100" s="12"/>
      <c r="C100" s="12"/>
    </row>
    <row r="101" spans="2:3" x14ac:dyDescent="0.35">
      <c r="B101" s="12"/>
      <c r="C101" s="12"/>
    </row>
    <row r="102" spans="2:3" x14ac:dyDescent="0.35">
      <c r="B102" s="12"/>
      <c r="C102" s="12"/>
    </row>
    <row r="103" spans="2:3" x14ac:dyDescent="0.35">
      <c r="B103" s="12"/>
      <c r="C103" s="12"/>
    </row>
    <row r="104" spans="2:3" x14ac:dyDescent="0.35">
      <c r="B104" s="12"/>
      <c r="C104" s="12"/>
    </row>
    <row r="105" spans="2:3" x14ac:dyDescent="0.35">
      <c r="B105" s="12"/>
      <c r="C105" s="12"/>
    </row>
    <row r="106" spans="2:3" x14ac:dyDescent="0.35">
      <c r="B106" s="12"/>
      <c r="C106" s="12"/>
    </row>
    <row r="107" spans="2:3" x14ac:dyDescent="0.35">
      <c r="B107" s="12"/>
      <c r="C107" s="12"/>
    </row>
    <row r="108" spans="2:3" x14ac:dyDescent="0.35">
      <c r="B108" s="12"/>
      <c r="C108" s="12"/>
    </row>
    <row r="109" spans="2:3" x14ac:dyDescent="0.35">
      <c r="B109" s="12"/>
      <c r="C109" s="12"/>
    </row>
    <row r="110" spans="2:3" x14ac:dyDescent="0.35">
      <c r="B110" s="12"/>
      <c r="C110" s="12"/>
    </row>
    <row r="111" spans="2:3" x14ac:dyDescent="0.35">
      <c r="B111" s="12"/>
      <c r="C111" s="12"/>
    </row>
    <row r="112" spans="2:3" x14ac:dyDescent="0.35">
      <c r="B112" s="13" t="s">
        <v>44</v>
      </c>
      <c r="C112" s="12"/>
    </row>
    <row r="113" spans="2:3" x14ac:dyDescent="0.35">
      <c r="B113" s="17">
        <f>G25</f>
        <v>6.0597217944866215E-2</v>
      </c>
      <c r="C113" s="12"/>
    </row>
    <row r="114" spans="2:3" x14ac:dyDescent="0.35">
      <c r="B114" s="13" t="s">
        <v>45</v>
      </c>
      <c r="C114" s="12"/>
    </row>
    <row r="115" spans="2:3" x14ac:dyDescent="0.35">
      <c r="B115" s="16">
        <f>G35</f>
        <v>3.884410823424176E-2</v>
      </c>
      <c r="C115" s="12"/>
    </row>
    <row r="116" spans="2:3" x14ac:dyDescent="0.35">
      <c r="B116" s="12"/>
      <c r="C116" s="12"/>
    </row>
    <row r="117" spans="2:3" x14ac:dyDescent="0.35">
      <c r="B117" s="12"/>
      <c r="C117" s="12"/>
    </row>
    <row r="118" spans="2:3" x14ac:dyDescent="0.35">
      <c r="B118" s="12"/>
      <c r="C118" s="12"/>
    </row>
  </sheetData>
  <mergeCells count="1">
    <mergeCell ref="C3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A4:O79"/>
  <sheetViews>
    <sheetView tabSelected="1" topLeftCell="C6" zoomScale="95" workbookViewId="0">
      <selection activeCell="J8" sqref="J8"/>
    </sheetView>
  </sheetViews>
  <sheetFormatPr defaultRowHeight="14.5" x14ac:dyDescent="0.35"/>
  <cols>
    <col min="1" max="1" width="8.1796875" customWidth="1"/>
    <col min="2" max="2" width="23.7265625" bestFit="1" customWidth="1"/>
    <col min="3" max="3" width="14.81640625" customWidth="1"/>
    <col min="4" max="5" width="11.81640625" customWidth="1"/>
    <col min="6" max="6" width="20.90625" bestFit="1" customWidth="1"/>
    <col min="7" max="7" width="22.36328125" customWidth="1"/>
    <col min="8" max="8" width="15.1796875" customWidth="1"/>
    <col min="10" max="10" width="33.08984375" customWidth="1"/>
    <col min="13" max="13" width="17.90625" bestFit="1" customWidth="1"/>
  </cols>
  <sheetData>
    <row r="4" spans="2:10" x14ac:dyDescent="0.35">
      <c r="B4" t="s">
        <v>57</v>
      </c>
    </row>
    <row r="5" spans="2:10" x14ac:dyDescent="0.35">
      <c r="B5" t="s">
        <v>58</v>
      </c>
    </row>
    <row r="6" spans="2:10" x14ac:dyDescent="0.35">
      <c r="B6" t="s">
        <v>59</v>
      </c>
    </row>
    <row r="7" spans="2:10" x14ac:dyDescent="0.35">
      <c r="B7" t="s">
        <v>60</v>
      </c>
    </row>
    <row r="12" spans="2:10" x14ac:dyDescent="0.35">
      <c r="B12" t="s">
        <v>24</v>
      </c>
      <c r="C12">
        <v>0.14221688935377114</v>
      </c>
      <c r="F12" t="s">
        <v>22</v>
      </c>
      <c r="G12">
        <f>C14/SQRT(2*C12)</f>
        <v>3.820177761352847E-2</v>
      </c>
    </row>
    <row r="13" spans="2:10" x14ac:dyDescent="0.35">
      <c r="B13" t="s">
        <v>23</v>
      </c>
      <c r="C13">
        <v>6.0596830841750361E-2</v>
      </c>
    </row>
    <row r="14" spans="2:10" x14ac:dyDescent="0.35">
      <c r="B14" t="s">
        <v>22</v>
      </c>
      <c r="C14">
        <v>2.0373899405823594E-2</v>
      </c>
    </row>
    <row r="16" spans="2:10" x14ac:dyDescent="0.35">
      <c r="J16" t="s">
        <v>51</v>
      </c>
    </row>
    <row r="17" spans="1:15" ht="43.5" x14ac:dyDescent="0.35">
      <c r="A17" s="6" t="s">
        <v>16</v>
      </c>
      <c r="B17" s="6" t="s">
        <v>21</v>
      </c>
      <c r="C17" s="5" t="s">
        <v>20</v>
      </c>
      <c r="D17" s="5" t="s">
        <v>15</v>
      </c>
      <c r="E17" s="5" t="s">
        <v>19</v>
      </c>
      <c r="F17" s="5" t="s">
        <v>49</v>
      </c>
      <c r="G17" s="5" t="s">
        <v>48</v>
      </c>
      <c r="H17" s="5" t="s">
        <v>50</v>
      </c>
      <c r="J17" s="5" t="s">
        <v>18</v>
      </c>
      <c r="K17" s="5" t="s">
        <v>17</v>
      </c>
    </row>
    <row r="18" spans="1:15" ht="52" customHeight="1" x14ac:dyDescent="0.35">
      <c r="A18" s="3">
        <v>1962</v>
      </c>
      <c r="B18" s="2">
        <v>2.6673631999999999E-2</v>
      </c>
      <c r="C18" s="2">
        <v>3.0998218345205483E-2</v>
      </c>
      <c r="D18" s="2">
        <v>3.522354201348548E-2</v>
      </c>
      <c r="E18" s="2">
        <v>4.4910064186525482E-2</v>
      </c>
      <c r="F18" s="4"/>
      <c r="M18" s="18" t="s">
        <v>52</v>
      </c>
      <c r="N18" s="18"/>
      <c r="O18" s="18"/>
    </row>
    <row r="19" spans="1:15" x14ac:dyDescent="0.35">
      <c r="A19" s="3">
        <v>1963</v>
      </c>
      <c r="B19" s="2">
        <v>2.3702668533333335E-2</v>
      </c>
      <c r="C19" s="2">
        <v>3.7781979178082202E-2</v>
      </c>
      <c r="D19" s="2">
        <v>3.9981264990762204E-2</v>
      </c>
      <c r="E19" s="2">
        <v>4.7524185853782201E-2</v>
      </c>
      <c r="F19" s="1">
        <f t="shared" ref="F19:F50" si="0">D19-D18</f>
        <v>4.7577229772767238E-3</v>
      </c>
      <c r="G19">
        <f t="shared" ref="G19:G50" si="1">$C$12*($C$13-D18)</f>
        <v>3.6085102098306239E-3</v>
      </c>
      <c r="H19" s="1">
        <f t="shared" ref="H19:H50" si="2">F19-G19</f>
        <v>1.1492127674460999E-3</v>
      </c>
      <c r="J19">
        <f>NORMDIST(H19,0,$C$14,FALSE)</f>
        <v>19.549921662539724</v>
      </c>
      <c r="K19">
        <f t="shared" ref="K19:K50" si="3">LN(J19)</f>
        <v>2.9729712793921306</v>
      </c>
      <c r="M19" t="s">
        <v>53</v>
      </c>
    </row>
    <row r="20" spans="1:15" x14ac:dyDescent="0.35">
      <c r="A20" s="3">
        <v>1964</v>
      </c>
      <c r="B20" s="2">
        <v>2.6693036740740736E-2</v>
      </c>
      <c r="C20" s="2">
        <v>3.975202163934427E-2</v>
      </c>
      <c r="D20" s="2">
        <v>4.3855623817344272E-2</v>
      </c>
      <c r="E20" s="2">
        <v>4.7899577910064273E-2</v>
      </c>
      <c r="F20" s="1">
        <f t="shared" si="0"/>
        <v>3.874358826582068E-3</v>
      </c>
      <c r="G20">
        <f t="shared" si="1"/>
        <v>2.9318816475953657E-3</v>
      </c>
      <c r="H20" s="1">
        <f t="shared" si="2"/>
        <v>9.4247717898670235E-4</v>
      </c>
      <c r="J20">
        <f t="shared" ref="J19:J50" si="4">NORMDIST(H20,0,$C$14,FALSE)</f>
        <v>19.560107397609755</v>
      </c>
      <c r="K20">
        <f t="shared" si="3"/>
        <v>2.9734921552669431</v>
      </c>
      <c r="M20">
        <f>SUM(K19:K79)</f>
        <v>150.94827846051649</v>
      </c>
    </row>
    <row r="21" spans="1:15" x14ac:dyDescent="0.35">
      <c r="A21" s="3">
        <v>1965</v>
      </c>
      <c r="B21" s="2">
        <v>3.4105323333333333E-2</v>
      </c>
      <c r="C21" s="2">
        <v>4.482697740273997E-2</v>
      </c>
      <c r="D21" s="2">
        <v>4.5827559189539971E-2</v>
      </c>
      <c r="E21" s="2">
        <v>4.7450123637539969E-2</v>
      </c>
      <c r="F21" s="1">
        <f t="shared" si="0"/>
        <v>1.9719353721956989E-3</v>
      </c>
      <c r="G21">
        <f t="shared" si="1"/>
        <v>2.380882387038537E-3</v>
      </c>
      <c r="H21" s="1">
        <f t="shared" si="2"/>
        <v>-4.0894701484283811E-4</v>
      </c>
      <c r="J21">
        <f t="shared" si="4"/>
        <v>19.577102829253906</v>
      </c>
      <c r="K21">
        <f t="shared" si="3"/>
        <v>2.974360660334828</v>
      </c>
    </row>
    <row r="22" spans="1:15" x14ac:dyDescent="0.35">
      <c r="A22" s="3">
        <v>1966</v>
      </c>
      <c r="B22" s="2">
        <v>3.1684033299999997E-2</v>
      </c>
      <c r="C22" s="2">
        <v>5.9284651134246656E-2</v>
      </c>
      <c r="D22" s="2">
        <v>6.1037977887186658E-2</v>
      </c>
      <c r="E22" s="2">
        <v>5.7902793143586651E-2</v>
      </c>
      <c r="F22" s="1">
        <f t="shared" si="0"/>
        <v>1.5210418697646687E-2</v>
      </c>
      <c r="G22">
        <f t="shared" si="1"/>
        <v>2.1004398723981936E-3</v>
      </c>
      <c r="H22" s="1">
        <f t="shared" si="2"/>
        <v>1.3109978825248492E-2</v>
      </c>
      <c r="J22">
        <f t="shared" si="4"/>
        <v>15.919356103424375</v>
      </c>
      <c r="K22">
        <f t="shared" si="3"/>
        <v>2.7675357338334843</v>
      </c>
    </row>
    <row r="23" spans="1:15" x14ac:dyDescent="0.35">
      <c r="A23" s="3">
        <v>1967</v>
      </c>
      <c r="B23" s="2">
        <v>3.1483028400000002E-2</v>
      </c>
      <c r="C23" s="2">
        <v>4.8379695342465862E-2</v>
      </c>
      <c r="D23" s="2">
        <v>5.6158957636865868E-2</v>
      </c>
      <c r="E23" s="2">
        <v>5.7907022005445861E-2</v>
      </c>
      <c r="F23" s="1">
        <f t="shared" si="0"/>
        <v>-4.8790202503207897E-3</v>
      </c>
      <c r="G23">
        <f t="shared" si="1"/>
        <v>-6.2738560549556826E-5</v>
      </c>
      <c r="H23" s="1">
        <f t="shared" si="2"/>
        <v>-4.8162816897712327E-3</v>
      </c>
      <c r="J23">
        <f t="shared" si="4"/>
        <v>19.041501368192549</v>
      </c>
      <c r="K23">
        <f t="shared" si="3"/>
        <v>2.9466208796259128</v>
      </c>
    </row>
    <row r="24" spans="1:15" x14ac:dyDescent="0.35">
      <c r="A24" s="3">
        <v>1968</v>
      </c>
      <c r="B24" s="2">
        <v>3.1772340196296295E-2</v>
      </c>
      <c r="C24" s="2">
        <v>6.2164373770492068E-2</v>
      </c>
      <c r="D24" s="2">
        <v>6.2761961794492074E-2</v>
      </c>
      <c r="E24" s="2">
        <v>6.2264585311012068E-2</v>
      </c>
      <c r="F24" s="1">
        <f t="shared" si="0"/>
        <v>6.6030041576262063E-3</v>
      </c>
      <c r="G24">
        <f t="shared" si="1"/>
        <v>6.3114052254512369E-4</v>
      </c>
      <c r="H24" s="1">
        <f t="shared" si="2"/>
        <v>5.9718636350810823E-3</v>
      </c>
      <c r="J24">
        <f t="shared" si="4"/>
        <v>18.757700513759996</v>
      </c>
      <c r="K24">
        <f t="shared" si="3"/>
        <v>2.9316043621718948</v>
      </c>
    </row>
    <row r="25" spans="1:15" x14ac:dyDescent="0.35">
      <c r="A25" s="3">
        <v>1969</v>
      </c>
      <c r="B25" s="2">
        <v>3.1503442533333335E-2</v>
      </c>
      <c r="C25" s="2">
        <v>9.0192171134246615E-2</v>
      </c>
      <c r="D25" s="2">
        <v>7.9312116350246611E-2</v>
      </c>
      <c r="E25" s="2">
        <v>7.3879926266066612E-2</v>
      </c>
      <c r="F25" s="1">
        <f t="shared" si="0"/>
        <v>1.6550154555754537E-2</v>
      </c>
      <c r="G25">
        <f t="shared" si="1"/>
        <v>-3.079181891424933E-4</v>
      </c>
      <c r="H25" s="1">
        <f t="shared" si="2"/>
        <v>1.6858072744897031E-2</v>
      </c>
      <c r="J25">
        <f t="shared" si="4"/>
        <v>13.904853567027207</v>
      </c>
      <c r="K25">
        <f t="shared" si="3"/>
        <v>2.6322379566723475</v>
      </c>
    </row>
    <row r="26" spans="1:15" x14ac:dyDescent="0.35">
      <c r="A26" s="3">
        <v>1970</v>
      </c>
      <c r="B26" s="2">
        <v>4.5390332800000009E-2</v>
      </c>
      <c r="C26" s="2">
        <v>8.304323568219206E-2</v>
      </c>
      <c r="D26" s="2">
        <v>8.0440911475112065E-2</v>
      </c>
      <c r="E26" s="2">
        <v>8.5487277274692061E-2</v>
      </c>
      <c r="F26" s="1">
        <f t="shared" si="0"/>
        <v>1.1287951248654532E-3</v>
      </c>
      <c r="G26">
        <f t="shared" si="1"/>
        <v>-2.6616296883860478E-3</v>
      </c>
      <c r="H26" s="1">
        <f t="shared" si="2"/>
        <v>3.790424813251501E-3</v>
      </c>
      <c r="J26">
        <f t="shared" si="4"/>
        <v>19.245092142847632</v>
      </c>
      <c r="K26">
        <f t="shared" si="3"/>
        <v>2.9572560746092895</v>
      </c>
    </row>
    <row r="27" spans="1:15" x14ac:dyDescent="0.35">
      <c r="A27" s="3">
        <v>1971</v>
      </c>
      <c r="B27" s="2">
        <v>5.1973570518518523E-2</v>
      </c>
      <c r="C27" s="2">
        <v>5.0380622904109724E-2</v>
      </c>
      <c r="D27" s="2">
        <v>5.287253288910973E-2</v>
      </c>
      <c r="E27" s="2">
        <v>6.699548851518973E-2</v>
      </c>
      <c r="F27" s="1">
        <f t="shared" si="0"/>
        <v>-2.7568378586002334E-2</v>
      </c>
      <c r="G27">
        <f t="shared" si="1"/>
        <v>-2.8221634197621139E-3</v>
      </c>
      <c r="H27" s="1">
        <f t="shared" si="2"/>
        <v>-2.4746215166240221E-2</v>
      </c>
      <c r="J27">
        <f t="shared" si="4"/>
        <v>9.3645467619189979</v>
      </c>
      <c r="K27">
        <f t="shared" si="3"/>
        <v>2.2369309377060849</v>
      </c>
    </row>
    <row r="28" spans="1:15" x14ac:dyDescent="0.35">
      <c r="A28" s="3">
        <v>1972</v>
      </c>
      <c r="B28" s="2">
        <v>5.5397710333333329E-2</v>
      </c>
      <c r="C28" s="2">
        <v>5.0394044065573906E-2</v>
      </c>
      <c r="D28" s="2">
        <v>5.6343270400513901E-2</v>
      </c>
      <c r="E28" s="2">
        <v>7.10649204986539E-2</v>
      </c>
      <c r="F28" s="1">
        <f t="shared" si="0"/>
        <v>3.4707375114041705E-3</v>
      </c>
      <c r="G28">
        <f t="shared" si="1"/>
        <v>1.0985256272662536E-3</v>
      </c>
      <c r="H28" s="1">
        <f t="shared" si="2"/>
        <v>2.3722118841379169E-3</v>
      </c>
      <c r="J28">
        <f t="shared" si="4"/>
        <v>19.448767148298288</v>
      </c>
      <c r="K28">
        <f t="shared" si="3"/>
        <v>2.9677836823638928</v>
      </c>
    </row>
    <row r="29" spans="1:15" x14ac:dyDescent="0.35">
      <c r="A29" s="3">
        <v>1973</v>
      </c>
      <c r="B29" s="2">
        <v>7.9471174222222218E-2</v>
      </c>
      <c r="C29" s="2">
        <v>9.7040593402739878E-2</v>
      </c>
      <c r="D29" s="2">
        <v>8.1423585440339882E-2</v>
      </c>
      <c r="E29" s="2">
        <v>7.5715078259859875E-2</v>
      </c>
      <c r="F29" s="1">
        <f t="shared" si="0"/>
        <v>2.5080315039825982E-2</v>
      </c>
      <c r="G29">
        <f t="shared" si="1"/>
        <v>6.0492813463090367E-4</v>
      </c>
      <c r="H29" s="1">
        <f t="shared" si="2"/>
        <v>2.4475386905195077E-2</v>
      </c>
      <c r="J29">
        <f t="shared" si="4"/>
        <v>9.5161294601326603</v>
      </c>
      <c r="K29">
        <f t="shared" si="3"/>
        <v>2.2529881968177659</v>
      </c>
    </row>
    <row r="30" spans="1:15" x14ac:dyDescent="0.35">
      <c r="A30" s="3">
        <v>1974</v>
      </c>
      <c r="B30" s="2">
        <v>0.12618325349999998</v>
      </c>
      <c r="C30" s="2">
        <v>0.11895174286027409</v>
      </c>
      <c r="D30" s="2">
        <v>9.3636972886914083E-2</v>
      </c>
      <c r="E30" s="2">
        <v>8.5940119154654077E-2</v>
      </c>
      <c r="F30" s="1">
        <f t="shared" si="0"/>
        <v>1.22133874465742E-2</v>
      </c>
      <c r="G30">
        <f t="shared" si="1"/>
        <v>-2.96191625434575E-3</v>
      </c>
      <c r="H30" s="1">
        <f t="shared" si="2"/>
        <v>1.517530370091995E-2</v>
      </c>
      <c r="J30">
        <f t="shared" si="4"/>
        <v>14.837659099015037</v>
      </c>
      <c r="K30">
        <f t="shared" si="3"/>
        <v>2.6971684826425801</v>
      </c>
    </row>
    <row r="31" spans="1:15" x14ac:dyDescent="0.35">
      <c r="A31" s="3">
        <v>1975</v>
      </c>
      <c r="B31" s="2">
        <v>8.9067338666666676E-2</v>
      </c>
      <c r="C31" s="2">
        <v>6.3576081490410968E-2</v>
      </c>
      <c r="D31" s="2">
        <v>7.4133775291050974E-2</v>
      </c>
      <c r="E31" s="2">
        <v>8.7474467648430962E-2</v>
      </c>
      <c r="F31" s="1">
        <f t="shared" si="0"/>
        <v>-1.9503197595863109E-2</v>
      </c>
      <c r="G31">
        <f t="shared" si="1"/>
        <v>-4.6988662254699304E-3</v>
      </c>
      <c r="H31" s="1">
        <f t="shared" si="2"/>
        <v>-1.4804331370393178E-2</v>
      </c>
      <c r="J31">
        <f t="shared" si="4"/>
        <v>15.037768359480436</v>
      </c>
      <c r="K31">
        <f t="shared" si="3"/>
        <v>2.7105649271585457</v>
      </c>
    </row>
    <row r="32" spans="1:15" x14ac:dyDescent="0.35">
      <c r="A32" s="3">
        <v>1976</v>
      </c>
      <c r="B32" s="2">
        <v>7.217955188148148E-2</v>
      </c>
      <c r="C32" s="2">
        <v>5.5605304918032832E-2</v>
      </c>
      <c r="D32" s="2">
        <v>6.5130710889552829E-2</v>
      </c>
      <c r="E32" s="2">
        <v>8.467969756603283E-2</v>
      </c>
      <c r="F32" s="1">
        <f t="shared" si="0"/>
        <v>-9.0030644014981454E-3</v>
      </c>
      <c r="G32">
        <f t="shared" si="1"/>
        <v>-1.9251821309343316E-3</v>
      </c>
      <c r="H32" s="1">
        <f t="shared" si="2"/>
        <v>-7.0778822705638133E-3</v>
      </c>
      <c r="J32">
        <f t="shared" si="4"/>
        <v>18.434407699575786</v>
      </c>
      <c r="K32">
        <f t="shared" si="3"/>
        <v>2.914218902044694</v>
      </c>
    </row>
    <row r="33" spans="1:11" x14ac:dyDescent="0.35">
      <c r="A33" s="3">
        <v>1977</v>
      </c>
      <c r="B33" s="2">
        <v>8.346455333333333E-2</v>
      </c>
      <c r="C33" s="2">
        <v>6.3156586871232864E-2</v>
      </c>
      <c r="D33" s="2">
        <v>6.9180542275312867E-2</v>
      </c>
      <c r="E33" s="2">
        <v>8.4468543165432869E-2</v>
      </c>
      <c r="F33" s="1">
        <f t="shared" si="0"/>
        <v>4.0498313857600388E-3</v>
      </c>
      <c r="G33">
        <f t="shared" si="1"/>
        <v>-6.4479431710159408E-4</v>
      </c>
      <c r="H33" s="1">
        <f t="shared" si="2"/>
        <v>4.6946257028616326E-3</v>
      </c>
      <c r="J33">
        <f t="shared" si="4"/>
        <v>19.068058489383297</v>
      </c>
      <c r="K33">
        <f t="shared" si="3"/>
        <v>2.9480146047483684</v>
      </c>
    </row>
    <row r="34" spans="1:11" x14ac:dyDescent="0.35">
      <c r="A34" s="3">
        <v>1978</v>
      </c>
      <c r="B34" s="2">
        <v>7.3698887733333343E-2</v>
      </c>
      <c r="C34" s="2">
        <v>9.2137595791780935E-2</v>
      </c>
      <c r="D34" s="2">
        <v>9.6499247049280923E-2</v>
      </c>
      <c r="E34" s="2">
        <v>9.7343516144740933E-2</v>
      </c>
      <c r="F34" s="1">
        <f t="shared" si="0"/>
        <v>2.7318704773968056E-2</v>
      </c>
      <c r="G34">
        <f t="shared" si="1"/>
        <v>-1.2207487391916591E-3</v>
      </c>
      <c r="H34" s="1">
        <f t="shared" si="2"/>
        <v>2.8539453513159715E-2</v>
      </c>
      <c r="J34">
        <f t="shared" si="4"/>
        <v>7.3409094597589348</v>
      </c>
      <c r="K34">
        <f t="shared" si="3"/>
        <v>1.9934627395501934</v>
      </c>
    </row>
    <row r="35" spans="1:11" x14ac:dyDescent="0.35">
      <c r="A35" s="3">
        <v>1979</v>
      </c>
      <c r="B35" s="2">
        <v>8.0648951933333338E-2</v>
      </c>
      <c r="C35" s="2">
        <v>0.13201939226301374</v>
      </c>
      <c r="D35" s="2">
        <v>0.12595782100137376</v>
      </c>
      <c r="E35" s="2">
        <v>0.11230737757701374</v>
      </c>
      <c r="F35" s="1">
        <f t="shared" si="0"/>
        <v>2.9458573952092837E-2</v>
      </c>
      <c r="G35">
        <f t="shared" si="1"/>
        <v>-5.1059299533194134E-3</v>
      </c>
      <c r="H35" s="1">
        <f t="shared" si="2"/>
        <v>3.4564503905412249E-2</v>
      </c>
      <c r="J35">
        <f t="shared" si="4"/>
        <v>4.6436035637972326</v>
      </c>
      <c r="K35">
        <f t="shared" si="3"/>
        <v>1.5354906949457512</v>
      </c>
    </row>
    <row r="36" spans="1:11" x14ac:dyDescent="0.35">
      <c r="A36" s="3">
        <v>1980</v>
      </c>
      <c r="B36" s="2">
        <v>0.12546484140740741</v>
      </c>
      <c r="C36" s="2">
        <v>0.14647805027322411</v>
      </c>
      <c r="D36" s="2">
        <v>0.13227854120394411</v>
      </c>
      <c r="E36" s="2">
        <v>0.12575338099086411</v>
      </c>
      <c r="F36" s="1">
        <f t="shared" si="0"/>
        <v>6.3207202025703513E-3</v>
      </c>
      <c r="G36">
        <f t="shared" si="1"/>
        <v>-9.2954367055840866E-3</v>
      </c>
      <c r="H36" s="1">
        <f t="shared" si="2"/>
        <v>1.5616156908154438E-2</v>
      </c>
      <c r="J36">
        <f t="shared" si="4"/>
        <v>14.597020315812953</v>
      </c>
      <c r="K36">
        <f t="shared" si="3"/>
        <v>2.6808174199274926</v>
      </c>
    </row>
    <row r="37" spans="1:11" x14ac:dyDescent="0.35">
      <c r="A37" s="3">
        <v>1981</v>
      </c>
      <c r="B37" s="2">
        <v>0.11287804149999998</v>
      </c>
      <c r="C37" s="2">
        <v>0.17475082958904106</v>
      </c>
      <c r="D37" s="2">
        <v>0.15611832922347105</v>
      </c>
      <c r="E37" s="2">
        <v>0.14634890803662104</v>
      </c>
      <c r="F37" s="1">
        <f t="shared" si="0"/>
        <v>2.3839788019526936E-2</v>
      </c>
      <c r="G37">
        <f t="shared" si="1"/>
        <v>-1.019434987126918E-2</v>
      </c>
      <c r="H37" s="1">
        <f t="shared" si="2"/>
        <v>3.4034137890796116E-2</v>
      </c>
      <c r="J37">
        <f t="shared" si="4"/>
        <v>4.8516302553587822</v>
      </c>
      <c r="K37">
        <f t="shared" si="3"/>
        <v>1.579314783594159</v>
      </c>
    </row>
    <row r="38" spans="1:11" x14ac:dyDescent="0.35">
      <c r="A38" s="3">
        <v>1982</v>
      </c>
      <c r="B38" s="2">
        <v>7.6312893125925929E-2</v>
      </c>
      <c r="C38" s="2">
        <v>0.14184789917808244</v>
      </c>
      <c r="D38" s="2">
        <v>0.14194773369153244</v>
      </c>
      <c r="E38" s="2">
        <v>0.15033900082658244</v>
      </c>
      <c r="F38" s="1">
        <f t="shared" si="0"/>
        <v>-1.4170595531938612E-2</v>
      </c>
      <c r="G38">
        <f t="shared" si="1"/>
        <v>-1.35847703662596E-2</v>
      </c>
      <c r="H38" s="1">
        <f t="shared" si="2"/>
        <v>-5.8582516567901206E-4</v>
      </c>
      <c r="J38">
        <f t="shared" si="4"/>
        <v>19.572954034885896</v>
      </c>
      <c r="K38">
        <f t="shared" si="3"/>
        <v>2.9741487171237142</v>
      </c>
    </row>
    <row r="39" spans="1:11" x14ac:dyDescent="0.35">
      <c r="A39" s="3">
        <v>1983</v>
      </c>
      <c r="B39" s="2">
        <v>7.3369267533333338E-2</v>
      </c>
      <c r="C39" s="2">
        <v>9.9258547506849329E-2</v>
      </c>
      <c r="D39" s="2">
        <v>0.10467449706240933</v>
      </c>
      <c r="E39" s="2">
        <v>0.12177931869684933</v>
      </c>
      <c r="F39" s="1">
        <f t="shared" si="0"/>
        <v>-3.7273236629123102E-2</v>
      </c>
      <c r="G39">
        <f t="shared" si="1"/>
        <v>-1.1569472349416843E-2</v>
      </c>
      <c r="H39" s="1">
        <f t="shared" si="2"/>
        <v>-2.5703764279706259E-2</v>
      </c>
      <c r="J39">
        <f t="shared" si="4"/>
        <v>8.8351806810182243</v>
      </c>
      <c r="K39">
        <f t="shared" si="3"/>
        <v>2.1787415561588395</v>
      </c>
    </row>
    <row r="40" spans="1:11" x14ac:dyDescent="0.35">
      <c r="A40" s="3">
        <v>1984</v>
      </c>
      <c r="B40" s="2">
        <v>6.1599429200000007E-2</v>
      </c>
      <c r="C40" s="2">
        <v>0.11950175475409837</v>
      </c>
      <c r="D40" s="2">
        <v>0.12674800874929837</v>
      </c>
      <c r="E40" s="2">
        <v>0.14426355961034837</v>
      </c>
      <c r="F40" s="1">
        <f t="shared" si="0"/>
        <v>2.2073511686889036E-2</v>
      </c>
      <c r="G40">
        <f t="shared" si="1"/>
        <v>-6.2685885798759123E-3</v>
      </c>
      <c r="H40" s="1">
        <f t="shared" si="2"/>
        <v>2.8342100266764949E-2</v>
      </c>
      <c r="J40">
        <f t="shared" si="4"/>
        <v>7.4408465804292083</v>
      </c>
      <c r="K40">
        <f t="shared" si="3"/>
        <v>2.0069846300637701</v>
      </c>
    </row>
    <row r="41" spans="1:11" x14ac:dyDescent="0.35">
      <c r="A41" s="3">
        <v>1985</v>
      </c>
      <c r="B41" s="2">
        <v>4.2521387248148149E-2</v>
      </c>
      <c r="C41" s="2">
        <v>9.2658495210958827E-2</v>
      </c>
      <c r="D41" s="2">
        <v>9.6029074733158845E-2</v>
      </c>
      <c r="E41" s="2">
        <v>0.12010295080739883</v>
      </c>
      <c r="F41" s="1">
        <f t="shared" si="0"/>
        <v>-3.0718934016139524E-2</v>
      </c>
      <c r="G41">
        <f t="shared" si="1"/>
        <v>-9.4078147490993854E-3</v>
      </c>
      <c r="H41" s="1">
        <f t="shared" si="2"/>
        <v>-2.1311119267040136E-2</v>
      </c>
      <c r="J41">
        <f t="shared" si="4"/>
        <v>11.330554935180157</v>
      </c>
      <c r="K41">
        <f t="shared" si="3"/>
        <v>2.4275030531149757</v>
      </c>
    </row>
    <row r="42" spans="1:11" x14ac:dyDescent="0.35">
      <c r="A42" s="3">
        <v>1986</v>
      </c>
      <c r="B42" s="2">
        <v>2.7344320185185192E-2</v>
      </c>
      <c r="C42" s="2">
        <v>7.3279540558903983E-2</v>
      </c>
      <c r="D42" s="2">
        <v>6.8867908701803981E-2</v>
      </c>
      <c r="E42" s="2">
        <v>8.279690784256398E-2</v>
      </c>
      <c r="F42" s="1">
        <f t="shared" si="0"/>
        <v>-2.7161166031354864E-2</v>
      </c>
      <c r="G42">
        <f t="shared" si="1"/>
        <v>-5.0390635090602738E-3</v>
      </c>
      <c r="H42" s="1">
        <f t="shared" si="2"/>
        <v>-2.2122102522294591E-2</v>
      </c>
      <c r="J42">
        <f t="shared" si="4"/>
        <v>10.859874453408056</v>
      </c>
      <c r="K42">
        <f t="shared" si="3"/>
        <v>2.3850747539793034</v>
      </c>
    </row>
    <row r="43" spans="1:11" x14ac:dyDescent="0.35">
      <c r="A43" s="3">
        <v>1987</v>
      </c>
      <c r="B43" s="2">
        <v>3.5579539680000001E-2</v>
      </c>
      <c r="C43" s="2">
        <v>7.4324625139725931E-2</v>
      </c>
      <c r="D43" s="2">
        <v>0.15075435823372596</v>
      </c>
      <c r="E43" s="2">
        <v>0.17002881211572593</v>
      </c>
      <c r="F43" s="1">
        <f t="shared" si="0"/>
        <v>8.1886449531921979E-2</v>
      </c>
      <c r="G43">
        <f t="shared" si="1"/>
        <v>-1.1762869648596719E-3</v>
      </c>
      <c r="H43" s="1">
        <f t="shared" si="2"/>
        <v>8.3062736496781656E-2</v>
      </c>
      <c r="J43">
        <f t="shared" si="4"/>
        <v>4.814746215501391E-3</v>
      </c>
      <c r="K43">
        <f t="shared" si="3"/>
        <v>-5.3360719421820919</v>
      </c>
    </row>
    <row r="44" spans="1:11" x14ac:dyDescent="0.35">
      <c r="A44" s="3">
        <v>1988</v>
      </c>
      <c r="B44" s="2">
        <v>5.0628350443285716E-2</v>
      </c>
      <c r="C44" s="2">
        <v>8.9444406557376968E-2</v>
      </c>
      <c r="D44" s="2">
        <v>9.0368061980616962E-2</v>
      </c>
      <c r="E44" s="2">
        <v>0.10327498228920698</v>
      </c>
      <c r="F44" s="1">
        <f t="shared" si="0"/>
        <v>-6.0386296253108998E-2</v>
      </c>
      <c r="G44">
        <f t="shared" si="1"/>
        <v>-1.2821923097514185E-2</v>
      </c>
      <c r="H44" s="1">
        <f t="shared" si="2"/>
        <v>-4.7564373155594815E-2</v>
      </c>
      <c r="J44">
        <f t="shared" si="4"/>
        <v>1.2833123782740288</v>
      </c>
      <c r="K44">
        <f t="shared" si="3"/>
        <v>0.24944453088062993</v>
      </c>
    </row>
    <row r="45" spans="1:11" x14ac:dyDescent="0.35">
      <c r="A45" s="3">
        <v>1989</v>
      </c>
      <c r="B45" s="2">
        <v>5.6895431132142849E-2</v>
      </c>
      <c r="C45" s="2">
        <v>0.10835444462465739</v>
      </c>
      <c r="D45" s="2">
        <v>0.10046028177665739</v>
      </c>
      <c r="E45" s="2">
        <v>9.9990276013257384E-2</v>
      </c>
      <c r="F45" s="1">
        <f t="shared" si="0"/>
        <v>1.0092219796040428E-2</v>
      </c>
      <c r="G45">
        <f t="shared" si="1"/>
        <v>-4.2339718848017375E-3</v>
      </c>
      <c r="H45" s="1">
        <f t="shared" si="2"/>
        <v>1.4326191680842166E-2</v>
      </c>
      <c r="J45">
        <f t="shared" si="4"/>
        <v>15.292191388289563</v>
      </c>
      <c r="K45">
        <f t="shared" si="3"/>
        <v>2.7273423313384759</v>
      </c>
    </row>
    <row r="46" spans="1:11" x14ac:dyDescent="0.35">
      <c r="A46" s="3">
        <v>1990</v>
      </c>
      <c r="B46" s="2">
        <v>6.4297114885714296E-2</v>
      </c>
      <c r="C46" s="2">
        <v>9.5615081643835573E-2</v>
      </c>
      <c r="D46" s="2">
        <v>9.3063243387595571E-2</v>
      </c>
      <c r="E46" s="2">
        <v>0.10049709635259556</v>
      </c>
      <c r="F46" s="1">
        <f t="shared" si="0"/>
        <v>-7.3970383890618191E-3</v>
      </c>
      <c r="G46">
        <f t="shared" si="1"/>
        <v>-5.6692559908691573E-3</v>
      </c>
      <c r="H46" s="1">
        <f t="shared" si="2"/>
        <v>-1.7277823981926618E-3</v>
      </c>
      <c r="J46">
        <f t="shared" si="4"/>
        <v>19.5107631517571</v>
      </c>
      <c r="K46">
        <f t="shared" si="3"/>
        <v>2.970966269798105</v>
      </c>
    </row>
    <row r="47" spans="1:11" x14ac:dyDescent="0.35">
      <c r="A47" s="3">
        <v>1991</v>
      </c>
      <c r="B47" s="2">
        <v>4.8223634920714291E-2</v>
      </c>
      <c r="C47" s="2">
        <v>6.5218252186301312E-2</v>
      </c>
      <c r="D47" s="2">
        <v>6.6660599344301311E-2</v>
      </c>
      <c r="E47" s="2">
        <v>8.9025646741581296E-2</v>
      </c>
      <c r="F47" s="1">
        <f t="shared" si="0"/>
        <v>-2.640264404329426E-2</v>
      </c>
      <c r="G47">
        <f t="shared" si="1"/>
        <v>-4.6172722007463548E-3</v>
      </c>
      <c r="H47" s="1">
        <f t="shared" si="2"/>
        <v>-2.1785371842547904E-2</v>
      </c>
      <c r="J47">
        <f t="shared" si="4"/>
        <v>11.05501188351599</v>
      </c>
      <c r="K47">
        <f t="shared" si="3"/>
        <v>2.4028838892537427</v>
      </c>
    </row>
    <row r="48" spans="1:11" x14ac:dyDescent="0.35">
      <c r="A48" s="3">
        <v>1992</v>
      </c>
      <c r="B48" s="2">
        <v>5.076984887557142E-2</v>
      </c>
      <c r="C48" s="2">
        <v>4.1531679606557376E-2</v>
      </c>
      <c r="D48" s="2">
        <v>4.5172392942557378E-2</v>
      </c>
      <c r="E48" s="2">
        <v>7.9466638426007374E-2</v>
      </c>
      <c r="F48" s="1">
        <f t="shared" si="0"/>
        <v>-2.1488206401743933E-2</v>
      </c>
      <c r="G48">
        <f t="shared" si="1"/>
        <v>-8.6237029419417087E-4</v>
      </c>
      <c r="H48" s="1">
        <f t="shared" si="2"/>
        <v>-2.0625836107549762E-2</v>
      </c>
      <c r="J48">
        <f t="shared" si="4"/>
        <v>11.729651954001097</v>
      </c>
      <c r="K48">
        <f t="shared" si="3"/>
        <v>2.4621199907845215</v>
      </c>
    </row>
    <row r="49" spans="1:11" x14ac:dyDescent="0.35">
      <c r="A49" s="3">
        <v>1993</v>
      </c>
      <c r="B49" s="2">
        <v>4.3211130788571431E-2</v>
      </c>
      <c r="C49" s="2">
        <v>3.4002162367123348E-2</v>
      </c>
      <c r="D49" s="2">
        <v>3.8308431925363345E-2</v>
      </c>
      <c r="E49" s="2">
        <v>6.6084660467923356E-2</v>
      </c>
      <c r="F49" s="1">
        <f t="shared" si="0"/>
        <v>-6.8639610171940327E-3</v>
      </c>
      <c r="G49">
        <f t="shared" si="1"/>
        <v>2.1936155780536426E-3</v>
      </c>
      <c r="H49" s="1">
        <f t="shared" si="2"/>
        <v>-9.0575765952476753E-3</v>
      </c>
      <c r="J49">
        <f t="shared" si="4"/>
        <v>17.738579616452888</v>
      </c>
      <c r="K49">
        <f t="shared" si="3"/>
        <v>2.8757419069596257</v>
      </c>
    </row>
    <row r="50" spans="1:11" x14ac:dyDescent="0.35">
      <c r="A50" s="3">
        <v>1994</v>
      </c>
      <c r="B50" s="2">
        <v>4.239921134699999E-2</v>
      </c>
      <c r="C50" s="2">
        <v>4.807621277808221E-2</v>
      </c>
      <c r="D50" s="2">
        <v>6.0588329112002209E-2</v>
      </c>
      <c r="E50" s="2">
        <v>7.9835227716122198E-2</v>
      </c>
      <c r="F50" s="1">
        <f t="shared" si="0"/>
        <v>2.2279897186638864E-2</v>
      </c>
      <c r="G50">
        <f t="shared" si="1"/>
        <v>3.1697867625645249E-3</v>
      </c>
      <c r="H50" s="1">
        <f t="shared" si="2"/>
        <v>1.9110110424074338E-2</v>
      </c>
      <c r="J50">
        <f t="shared" si="4"/>
        <v>12.612243650950692</v>
      </c>
      <c r="K50">
        <f t="shared" si="3"/>
        <v>2.5346680604742176</v>
      </c>
    </row>
    <row r="51" spans="1:11" x14ac:dyDescent="0.35">
      <c r="A51" s="3">
        <v>1995</v>
      </c>
      <c r="B51" s="2">
        <v>3.7261424979999999E-2</v>
      </c>
      <c r="C51" s="2">
        <v>6.7835188953424788E-2</v>
      </c>
      <c r="D51" s="2">
        <v>6.8861629848124786E-2</v>
      </c>
      <c r="E51" s="2">
        <v>7.6006300871824778E-2</v>
      </c>
      <c r="F51" s="1">
        <f t="shared" ref="F51:F79" si="5">D51-D50</f>
        <v>8.2733007361225769E-3</v>
      </c>
      <c r="G51">
        <f t="shared" ref="G51:G79" si="6">$C$12*($C$13-D50)</f>
        <v>1.2090895589085735E-6</v>
      </c>
      <c r="H51" s="1">
        <f t="shared" ref="H51:H82" si="7">F51-G51</f>
        <v>8.2720916465636677E-3</v>
      </c>
      <c r="J51">
        <f t="shared" ref="J51:J79" si="8">NORMDIST(H51,0,$C$14,FALSE)</f>
        <v>18.031826871555872</v>
      </c>
      <c r="K51">
        <f t="shared" ref="K51:K82" si="9">LN(J51)</f>
        <v>2.8921383560731941</v>
      </c>
    </row>
    <row r="52" spans="1:11" x14ac:dyDescent="0.35">
      <c r="A52" s="3">
        <v>1996</v>
      </c>
      <c r="B52" s="2">
        <v>3.6067622297142859E-2</v>
      </c>
      <c r="C52" s="2">
        <v>6.2317905879781463E-2</v>
      </c>
      <c r="D52" s="2">
        <v>6.4418560921441465E-2</v>
      </c>
      <c r="E52" s="2">
        <v>7.4330746914781462E-2</v>
      </c>
      <c r="F52" s="1">
        <f t="shared" si="5"/>
        <v>-4.4430689266833218E-3</v>
      </c>
      <c r="G52">
        <f t="shared" si="6"/>
        <v>-1.1753940058207093E-3</v>
      </c>
      <c r="H52" s="1">
        <f t="shared" si="7"/>
        <v>-3.2676749208626127E-3</v>
      </c>
      <c r="J52">
        <f t="shared" si="8"/>
        <v>19.330813463243373</v>
      </c>
      <c r="K52">
        <f t="shared" si="9"/>
        <v>2.9617003752754587</v>
      </c>
    </row>
    <row r="53" spans="1:11" x14ac:dyDescent="0.35">
      <c r="A53" s="3">
        <v>1997</v>
      </c>
      <c r="B53" s="2">
        <v>2.6732175608428568E-2</v>
      </c>
      <c r="C53" s="2">
        <v>5.9672641534246555E-2</v>
      </c>
      <c r="D53" s="2">
        <v>6.1265227448326562E-2</v>
      </c>
      <c r="E53" s="2">
        <v>6.9166899785126551E-2</v>
      </c>
      <c r="F53" s="1">
        <f t="shared" si="5"/>
        <v>-3.1533334731149026E-3</v>
      </c>
      <c r="G53">
        <f t="shared" si="6"/>
        <v>-5.4351456388340854E-4</v>
      </c>
      <c r="H53" s="1">
        <f t="shared" si="7"/>
        <v>-2.6098189092314942E-3</v>
      </c>
      <c r="J53">
        <f t="shared" si="8"/>
        <v>19.421055021458496</v>
      </c>
      <c r="K53">
        <f t="shared" si="9"/>
        <v>2.9663577879302077</v>
      </c>
    </row>
    <row r="54" spans="1:11" x14ac:dyDescent="0.35">
      <c r="A54" s="3">
        <v>1998</v>
      </c>
      <c r="B54" s="2">
        <v>2.5266663142857141E-2</v>
      </c>
      <c r="C54" s="2">
        <v>6.146911110136994E-2</v>
      </c>
      <c r="D54" s="2">
        <v>5.7858028643869942E-2</v>
      </c>
      <c r="E54" s="2">
        <v>6.0255923553049942E-2</v>
      </c>
      <c r="F54" s="1">
        <f t="shared" si="5"/>
        <v>-3.4071988044566195E-3</v>
      </c>
      <c r="G54">
        <f t="shared" si="6"/>
        <v>-9.5057286241883625E-5</v>
      </c>
      <c r="H54" s="1">
        <f t="shared" si="7"/>
        <v>-3.3121415182147361E-3</v>
      </c>
      <c r="J54">
        <f t="shared" si="8"/>
        <v>19.324001959982688</v>
      </c>
      <c r="K54">
        <f t="shared" si="9"/>
        <v>2.9613479481195348</v>
      </c>
    </row>
    <row r="55" spans="1:11" x14ac:dyDescent="0.35">
      <c r="A55" s="3">
        <v>1999</v>
      </c>
      <c r="B55" s="2">
        <v>2.0848944912000001E-2</v>
      </c>
      <c r="C55" s="2">
        <v>5.8652146936986338E-2</v>
      </c>
      <c r="D55" s="2">
        <v>5.9656630492586335E-2</v>
      </c>
      <c r="E55" s="2">
        <v>6.6134671926346339E-2</v>
      </c>
      <c r="F55" s="1">
        <f t="shared" si="5"/>
        <v>1.7986018487163927E-3</v>
      </c>
      <c r="G55">
        <f t="shared" si="6"/>
        <v>3.8950392913782476E-4</v>
      </c>
      <c r="H55" s="1">
        <f t="shared" si="7"/>
        <v>1.409097919578568E-3</v>
      </c>
      <c r="J55">
        <f t="shared" si="8"/>
        <v>19.53427118582071</v>
      </c>
      <c r="K55">
        <f t="shared" si="9"/>
        <v>2.9721704196882484</v>
      </c>
    </row>
    <row r="56" spans="1:11" x14ac:dyDescent="0.35">
      <c r="A56" s="3">
        <v>2000</v>
      </c>
      <c r="B56" s="2">
        <v>2.5151977645714287E-2</v>
      </c>
      <c r="C56" s="2">
        <v>6.9420924153005409E-2</v>
      </c>
      <c r="D56" s="2">
        <v>6.7865254389005425E-2</v>
      </c>
      <c r="E56" s="2">
        <v>6.6852384141825413E-2</v>
      </c>
      <c r="F56" s="1">
        <f t="shared" si="5"/>
        <v>8.20862389641909E-3</v>
      </c>
      <c r="G56">
        <f t="shared" si="6"/>
        <v>1.3371236902743729E-4</v>
      </c>
      <c r="H56" s="1">
        <f t="shared" si="7"/>
        <v>8.0749115273916535E-3</v>
      </c>
      <c r="J56">
        <f t="shared" si="8"/>
        <v>18.101973380057665</v>
      </c>
      <c r="K56">
        <f t="shared" si="9"/>
        <v>2.8960209588513437</v>
      </c>
    </row>
    <row r="57" spans="1:11" x14ac:dyDescent="0.35">
      <c r="A57" s="3">
        <v>2001</v>
      </c>
      <c r="B57" s="2">
        <v>3.2963928272000002E-2</v>
      </c>
      <c r="C57" s="2">
        <v>4.2577898958904181E-2</v>
      </c>
      <c r="D57" s="2">
        <v>3.8171396547454182E-2</v>
      </c>
      <c r="E57" s="2">
        <v>5.5276705137424179E-2</v>
      </c>
      <c r="F57" s="1">
        <f t="shared" si="5"/>
        <v>-2.9693857841551242E-2</v>
      </c>
      <c r="G57">
        <f t="shared" si="6"/>
        <v>-1.0336925873963181E-3</v>
      </c>
      <c r="H57" s="1">
        <f t="shared" si="7"/>
        <v>-2.8660165254154924E-2</v>
      </c>
      <c r="J57">
        <f t="shared" si="8"/>
        <v>7.2801086374770199</v>
      </c>
      <c r="K57">
        <f t="shared" si="9"/>
        <v>1.9851457848276117</v>
      </c>
    </row>
    <row r="58" spans="1:11" x14ac:dyDescent="0.35">
      <c r="A58" s="3">
        <v>2002</v>
      </c>
      <c r="B58" s="2">
        <v>1.9913509137428571E-2</v>
      </c>
      <c r="C58" s="2">
        <v>1.8638732361643862E-2</v>
      </c>
      <c r="D58" s="2">
        <v>2.2309037860003864E-2</v>
      </c>
      <c r="E58" s="2">
        <v>5.0694755439043865E-2</v>
      </c>
      <c r="F58" s="1">
        <f t="shared" si="5"/>
        <v>-1.5862358687450319E-2</v>
      </c>
      <c r="G58">
        <f t="shared" si="6"/>
        <v>3.1892755077421843E-3</v>
      </c>
      <c r="H58" s="1">
        <f t="shared" si="7"/>
        <v>-1.9051634195192502E-2</v>
      </c>
      <c r="J58">
        <f t="shared" si="8"/>
        <v>12.646190966876439</v>
      </c>
      <c r="K58">
        <f t="shared" si="9"/>
        <v>2.5373560604931793</v>
      </c>
    </row>
    <row r="59" spans="1:11" x14ac:dyDescent="0.35">
      <c r="A59" s="3">
        <v>2003</v>
      </c>
      <c r="B59" s="2">
        <v>2.0713845652571426E-2</v>
      </c>
      <c r="C59" s="2">
        <v>1.2436354016438372E-2</v>
      </c>
      <c r="D59" s="2">
        <v>1.3632025391438372E-2</v>
      </c>
      <c r="E59" s="2">
        <v>4.4819525095238372E-2</v>
      </c>
      <c r="F59" s="1">
        <f t="shared" si="5"/>
        <v>-8.6770124685654915E-3</v>
      </c>
      <c r="G59">
        <f t="shared" si="6"/>
        <v>5.445170818085137E-3</v>
      </c>
      <c r="H59" s="1">
        <f t="shared" si="7"/>
        <v>-1.4122183286650629E-2</v>
      </c>
      <c r="J59">
        <f t="shared" si="8"/>
        <v>15.399470664164784</v>
      </c>
      <c r="K59">
        <f t="shared" si="9"/>
        <v>2.7343331363720047</v>
      </c>
    </row>
    <row r="60" spans="1:11" x14ac:dyDescent="0.35">
      <c r="A60" s="3">
        <v>2004</v>
      </c>
      <c r="B60" s="2">
        <v>2.4807479425000004E-2</v>
      </c>
      <c r="C60" s="2">
        <v>1.5932011278688537E-2</v>
      </c>
      <c r="D60" s="2">
        <v>2.1860663582618536E-2</v>
      </c>
      <c r="E60" s="2">
        <v>4.8519592145688545E-2</v>
      </c>
      <c r="F60" s="1">
        <f t="shared" si="5"/>
        <v>8.2286381911801636E-3</v>
      </c>
      <c r="G60">
        <f t="shared" si="6"/>
        <v>6.6791885402484076E-3</v>
      </c>
      <c r="H60" s="1">
        <f t="shared" si="7"/>
        <v>1.549449650931756E-3</v>
      </c>
      <c r="J60">
        <f t="shared" si="8"/>
        <v>19.524503163872527</v>
      </c>
      <c r="K60">
        <f t="shared" si="9"/>
        <v>2.9716702492494953</v>
      </c>
    </row>
    <row r="61" spans="1:11" x14ac:dyDescent="0.35">
      <c r="A61" s="3">
        <v>2005</v>
      </c>
      <c r="B61" s="2">
        <v>2.7161923795714284E-2</v>
      </c>
      <c r="C61" s="2">
        <v>3.6395135956164393E-2</v>
      </c>
      <c r="D61" s="2">
        <v>4.1035954847364393E-2</v>
      </c>
      <c r="E61" s="2">
        <v>4.825143973856439E-2</v>
      </c>
      <c r="F61" s="1">
        <f t="shared" si="5"/>
        <v>1.9175291264745858E-2</v>
      </c>
      <c r="G61">
        <f t="shared" si="6"/>
        <v>5.5089372130811233E-3</v>
      </c>
      <c r="H61" s="1">
        <f t="shared" si="7"/>
        <v>1.3666354051664734E-2</v>
      </c>
      <c r="J61">
        <f t="shared" si="8"/>
        <v>15.636233061891511</v>
      </c>
      <c r="K61">
        <f t="shared" si="9"/>
        <v>2.7495908532872306</v>
      </c>
    </row>
    <row r="62" spans="1:11" x14ac:dyDescent="0.35">
      <c r="A62" s="3">
        <v>2006</v>
      </c>
      <c r="B62" s="2">
        <v>3.2009596657714294E-2</v>
      </c>
      <c r="C62" s="2">
        <v>5.8793393972602762E-2</v>
      </c>
      <c r="D62" s="2">
        <v>5.8493390822782758E-2</v>
      </c>
      <c r="E62" s="2">
        <v>5.6922800234602763E-2</v>
      </c>
      <c r="F62" s="1">
        <f t="shared" si="5"/>
        <v>1.7457435975418364E-2</v>
      </c>
      <c r="G62">
        <f t="shared" si="6"/>
        <v>2.7818869369564273E-3</v>
      </c>
      <c r="H62" s="1">
        <f t="shared" si="7"/>
        <v>1.4675549038461938E-2</v>
      </c>
      <c r="J62">
        <f t="shared" si="8"/>
        <v>15.106693947622968</v>
      </c>
      <c r="K62">
        <f t="shared" si="9"/>
        <v>2.7151379533786111</v>
      </c>
    </row>
    <row r="63" spans="1:11" x14ac:dyDescent="0.35">
      <c r="A63" s="3">
        <v>2007</v>
      </c>
      <c r="B63" s="2">
        <v>2.8195894034285716E-2</v>
      </c>
      <c r="C63" s="2">
        <v>5.4683335189041074E-2</v>
      </c>
      <c r="D63" s="2">
        <v>4.9066540206641071E-2</v>
      </c>
      <c r="E63" s="2">
        <v>5.0250095182681073E-2</v>
      </c>
      <c r="F63" s="1">
        <f t="shared" si="5"/>
        <v>-9.4268506161416868E-3</v>
      </c>
      <c r="G63">
        <f t="shared" si="6"/>
        <v>2.991446964398099E-4</v>
      </c>
      <c r="H63" s="1">
        <f t="shared" si="7"/>
        <v>-9.7259953125814966E-3</v>
      </c>
      <c r="J63">
        <f t="shared" si="8"/>
        <v>17.472330940482419</v>
      </c>
      <c r="K63">
        <f t="shared" si="9"/>
        <v>2.8606185405737272</v>
      </c>
    </row>
    <row r="64" spans="1:11" x14ac:dyDescent="0.35">
      <c r="A64" s="3">
        <v>2008</v>
      </c>
      <c r="B64" s="2">
        <v>4.6307937936E-2</v>
      </c>
      <c r="C64" s="2">
        <v>2.2511140983606605E-2</v>
      </c>
      <c r="D64" s="2">
        <v>2.1342417318246602E-2</v>
      </c>
      <c r="E64" s="2">
        <v>4.2307541438046603E-2</v>
      </c>
      <c r="F64" s="1">
        <f t="shared" si="5"/>
        <v>-2.7724122888394469E-2</v>
      </c>
      <c r="G64">
        <f t="shared" si="6"/>
        <v>1.6398020674701615E-3</v>
      </c>
      <c r="H64" s="1">
        <f t="shared" si="7"/>
        <v>-2.936392495586463E-2</v>
      </c>
      <c r="J64">
        <f t="shared" si="8"/>
        <v>6.9306826977924159</v>
      </c>
      <c r="K64">
        <f t="shared" si="9"/>
        <v>1.9359583217396454</v>
      </c>
    </row>
    <row r="65" spans="1:11" x14ac:dyDescent="0.35">
      <c r="A65" s="3">
        <v>2009</v>
      </c>
      <c r="B65" s="2">
        <v>6.3339322865714276E-3</v>
      </c>
      <c r="C65" s="2">
        <v>2.2438520109588998E-3</v>
      </c>
      <c r="D65" s="2">
        <v>5.8516540626589002E-3</v>
      </c>
      <c r="E65" s="2">
        <v>3.8075498219758891E-2</v>
      </c>
      <c r="F65" s="1">
        <f t="shared" si="5"/>
        <v>-1.5490763255587701E-2</v>
      </c>
      <c r="G65">
        <f t="shared" si="6"/>
        <v>5.582640584719311E-3</v>
      </c>
      <c r="H65" s="1">
        <f t="shared" si="7"/>
        <v>-2.1073403840307012E-2</v>
      </c>
      <c r="J65">
        <f t="shared" si="8"/>
        <v>11.468903789564898</v>
      </c>
      <c r="K65">
        <f t="shared" si="9"/>
        <v>2.4396393546092887</v>
      </c>
    </row>
    <row r="66" spans="1:11" x14ac:dyDescent="0.35">
      <c r="A66" s="3">
        <v>2010</v>
      </c>
      <c r="B66" s="2">
        <v>1.7606516267142852E-2</v>
      </c>
      <c r="C66" s="2">
        <v>2.4548940712328764E-3</v>
      </c>
      <c r="D66" s="2">
        <v>4.0831545512328765E-3</v>
      </c>
      <c r="E66" s="2">
        <v>3.6411617025032872E-2</v>
      </c>
      <c r="F66" s="1">
        <f t="shared" si="5"/>
        <v>-1.7684995114260237E-3</v>
      </c>
      <c r="G66">
        <f t="shared" si="6"/>
        <v>7.7856887486446921E-3</v>
      </c>
      <c r="H66" s="1">
        <f t="shared" si="7"/>
        <v>-9.5541882600707166E-3</v>
      </c>
      <c r="J66">
        <f t="shared" si="8"/>
        <v>17.542184959095977</v>
      </c>
      <c r="K66">
        <f t="shared" si="9"/>
        <v>2.8646085492597164</v>
      </c>
    </row>
    <row r="67" spans="1:11" x14ac:dyDescent="0.35">
      <c r="A67" s="3">
        <v>2011</v>
      </c>
      <c r="B67" s="2">
        <v>3.6908479792142859E-2</v>
      </c>
      <c r="C67" s="2">
        <v>1.5118654246575325E-3</v>
      </c>
      <c r="D67" s="2">
        <v>2.4081571006575324E-3</v>
      </c>
      <c r="E67" s="2">
        <v>3.1118401250797536E-2</v>
      </c>
      <c r="F67" s="1">
        <f t="shared" si="5"/>
        <v>-1.6749974505753441E-3</v>
      </c>
      <c r="G67">
        <f t="shared" si="6"/>
        <v>8.0371992479833648E-3</v>
      </c>
      <c r="H67" s="1">
        <f t="shared" si="7"/>
        <v>-9.7121966985587085E-3</v>
      </c>
      <c r="J67">
        <f t="shared" si="8"/>
        <v>17.477976851497811</v>
      </c>
      <c r="K67">
        <f t="shared" si="9"/>
        <v>2.8609416227679159</v>
      </c>
    </row>
    <row r="68" spans="1:11" x14ac:dyDescent="0.35">
      <c r="A68" s="3">
        <v>2012</v>
      </c>
      <c r="B68" s="2">
        <v>2.3045558612571432E-2</v>
      </c>
      <c r="C68" s="2">
        <v>1.9397888524590114E-3</v>
      </c>
      <c r="D68" s="2">
        <v>2.332307922259011E-3</v>
      </c>
      <c r="E68" s="2">
        <v>2.0703178413459009E-2</v>
      </c>
      <c r="F68" s="1">
        <f t="shared" si="5"/>
        <v>-7.5849178398521445E-5</v>
      </c>
      <c r="G68">
        <f t="shared" si="6"/>
        <v>8.2754121750796862E-3</v>
      </c>
      <c r="H68" s="1">
        <f t="shared" si="7"/>
        <v>-8.3512613534782072E-3</v>
      </c>
      <c r="J68">
        <f t="shared" si="8"/>
        <v>18.003264458577696</v>
      </c>
      <c r="K68">
        <f t="shared" si="9"/>
        <v>2.8905531002625158</v>
      </c>
    </row>
    <row r="69" spans="1:11" x14ac:dyDescent="0.35">
      <c r="A69" s="3">
        <v>2013</v>
      </c>
      <c r="B69" s="2">
        <v>1.6590828662571434E-2</v>
      </c>
      <c r="C69" s="2">
        <v>1.6623473972602757E-3</v>
      </c>
      <c r="D69" s="2">
        <v>1.9635326903602755E-3</v>
      </c>
      <c r="E69" s="2">
        <v>2.7284830209590279E-2</v>
      </c>
      <c r="F69" s="1">
        <f t="shared" si="5"/>
        <v>-3.6877523189873546E-4</v>
      </c>
      <c r="G69">
        <f t="shared" si="6"/>
        <v>8.2861992092915643E-3</v>
      </c>
      <c r="H69" s="1">
        <f t="shared" si="7"/>
        <v>-8.6549744411902989E-3</v>
      </c>
      <c r="J69">
        <f t="shared" si="8"/>
        <v>17.891605293020813</v>
      </c>
      <c r="K69">
        <f t="shared" si="9"/>
        <v>2.8843316247985822</v>
      </c>
    </row>
    <row r="70" spans="1:11" x14ac:dyDescent="0.35">
      <c r="A70" s="3">
        <v>2014</v>
      </c>
      <c r="B70" s="2">
        <v>1.172091183171429E-2</v>
      </c>
      <c r="C70" s="2">
        <v>1.4287859726027391E-3</v>
      </c>
      <c r="D70" s="2">
        <v>1.8255826506427392E-3</v>
      </c>
      <c r="E70" s="2">
        <v>2.8809341781802739E-2</v>
      </c>
      <c r="F70" s="1">
        <f t="shared" si="5"/>
        <v>-1.379500397175363E-4</v>
      </c>
      <c r="G70">
        <f t="shared" si="6"/>
        <v>8.3386452756429186E-3</v>
      </c>
      <c r="H70" s="1">
        <f t="shared" si="7"/>
        <v>-8.4765953153604547E-3</v>
      </c>
      <c r="J70">
        <f t="shared" si="8"/>
        <v>17.957585207287725</v>
      </c>
      <c r="K70">
        <f t="shared" si="9"/>
        <v>2.8880125998971033</v>
      </c>
    </row>
    <row r="71" spans="1:11" x14ac:dyDescent="0.35">
      <c r="A71" s="3">
        <v>2015</v>
      </c>
      <c r="B71" s="2">
        <v>1.9038239700000011E-3</v>
      </c>
      <c r="C71" s="2">
        <v>1.9172020164383546E-3</v>
      </c>
      <c r="D71" s="2">
        <v>4.0545706327583548E-3</v>
      </c>
      <c r="E71" s="2">
        <v>2.4342029867318354E-2</v>
      </c>
      <c r="F71" s="1">
        <f t="shared" si="5"/>
        <v>2.2289879821156154E-3</v>
      </c>
      <c r="G71">
        <f t="shared" si="6"/>
        <v>8.3582641011777752E-3</v>
      </c>
      <c r="H71" s="1">
        <f t="shared" si="7"/>
        <v>-6.1292761190621598E-3</v>
      </c>
      <c r="J71">
        <f t="shared" si="8"/>
        <v>18.714710400668299</v>
      </c>
      <c r="K71">
        <f t="shared" si="9"/>
        <v>2.929309867053834</v>
      </c>
    </row>
    <row r="72" spans="1:11" x14ac:dyDescent="0.35">
      <c r="A72" s="3">
        <v>2016</v>
      </c>
      <c r="B72" s="2">
        <v>6.4158351171428596E-3</v>
      </c>
      <c r="C72" s="2">
        <v>4.6672853770491837E-3</v>
      </c>
      <c r="D72" s="2">
        <v>7.0587429476091836E-3</v>
      </c>
      <c r="E72" s="2">
        <v>2.0778523147049185E-2</v>
      </c>
      <c r="F72" s="1">
        <f t="shared" si="5"/>
        <v>3.0041723148508288E-3</v>
      </c>
      <c r="G72">
        <f t="shared" si="6"/>
        <v>8.0412643639543521E-3</v>
      </c>
      <c r="H72" s="1">
        <f t="shared" si="7"/>
        <v>-5.0370920491035233E-3</v>
      </c>
      <c r="J72">
        <f t="shared" si="8"/>
        <v>18.991663631306221</v>
      </c>
      <c r="K72">
        <f t="shared" si="9"/>
        <v>2.9440001266377136</v>
      </c>
    </row>
    <row r="73" spans="1:11" x14ac:dyDescent="0.35">
      <c r="A73" s="3">
        <v>2017</v>
      </c>
      <c r="B73" s="2">
        <v>1.6353262149714286E-2</v>
      </c>
      <c r="C73" s="2">
        <v>1.1716365840220422E-2</v>
      </c>
      <c r="D73" s="2">
        <v>1.3849602955390424E-2</v>
      </c>
      <c r="E73" s="2">
        <v>2.6743097194220421E-2</v>
      </c>
      <c r="F73" s="1">
        <f t="shared" si="5"/>
        <v>6.7908600077812402E-3</v>
      </c>
      <c r="G73">
        <f t="shared" si="6"/>
        <v>7.6140203222535494E-3</v>
      </c>
      <c r="H73" s="1">
        <f t="shared" si="7"/>
        <v>-8.2316031447230917E-4</v>
      </c>
      <c r="J73">
        <f t="shared" si="8"/>
        <v>19.565071621995898</v>
      </c>
      <c r="K73">
        <f t="shared" si="9"/>
        <v>2.9737459163761404</v>
      </c>
    </row>
    <row r="74" spans="1:11" x14ac:dyDescent="0.35">
      <c r="A74" s="3">
        <v>2018</v>
      </c>
      <c r="B74" s="2">
        <v>1.8738527857714286E-2</v>
      </c>
      <c r="C74" s="2">
        <v>2.0122779151515176E-2</v>
      </c>
      <c r="D74" s="2">
        <v>2.1619337199015175E-2</v>
      </c>
      <c r="E74" s="2">
        <v>3.240219020201518E-2</v>
      </c>
      <c r="F74" s="1">
        <f t="shared" si="5"/>
        <v>7.7697342436247509E-3</v>
      </c>
      <c r="G74">
        <f t="shared" si="6"/>
        <v>6.6482453359099757E-3</v>
      </c>
      <c r="H74" s="1">
        <f t="shared" si="7"/>
        <v>1.1214889077147752E-3</v>
      </c>
      <c r="J74">
        <f t="shared" si="8"/>
        <v>19.551404170213825</v>
      </c>
      <c r="K74">
        <f t="shared" si="9"/>
        <v>2.9730471084154813</v>
      </c>
    </row>
    <row r="75" spans="1:11" x14ac:dyDescent="0.35">
      <c r="A75" s="3">
        <v>2019</v>
      </c>
      <c r="B75" s="2">
        <v>1.709218832E-2</v>
      </c>
      <c r="C75" s="2">
        <v>2.3439266996015895E-2</v>
      </c>
      <c r="D75" s="2">
        <v>2.2259810258975894E-2</v>
      </c>
      <c r="E75" s="2">
        <v>2.3242515674015897E-2</v>
      </c>
      <c r="F75" s="1">
        <f t="shared" si="5"/>
        <v>6.4047305996071946E-4</v>
      </c>
      <c r="G75">
        <f t="shared" si="6"/>
        <v>5.5432579006761875E-3</v>
      </c>
      <c r="H75" s="1">
        <f t="shared" si="7"/>
        <v>-4.902784840715468E-3</v>
      </c>
      <c r="J75">
        <f t="shared" si="8"/>
        <v>19.022227917606081</v>
      </c>
      <c r="K75">
        <f t="shared" si="9"/>
        <v>2.9456081857782395</v>
      </c>
    </row>
    <row r="76" spans="1:11" x14ac:dyDescent="0.35">
      <c r="A76" s="3">
        <v>2020</v>
      </c>
      <c r="B76" s="2">
        <v>7.5123102214285737E-3</v>
      </c>
      <c r="C76" s="2">
        <v>4.2667003952569236E-3</v>
      </c>
      <c r="D76" s="2">
        <v>4.2667003952569236E-3</v>
      </c>
      <c r="E76" s="2">
        <v>1.0315537751796923E-2</v>
      </c>
      <c r="F76" s="1">
        <f t="shared" si="5"/>
        <v>-1.7993109863718972E-2</v>
      </c>
      <c r="G76">
        <f t="shared" si="6"/>
        <v>5.4521718143736827E-3</v>
      </c>
      <c r="H76" s="1">
        <f t="shared" si="7"/>
        <v>-2.3445281678092653E-2</v>
      </c>
      <c r="J76">
        <f t="shared" si="8"/>
        <v>10.09912076544577</v>
      </c>
      <c r="K76">
        <f t="shared" si="9"/>
        <v>2.3124483671317266</v>
      </c>
    </row>
    <row r="77" spans="1:11" x14ac:dyDescent="0.35">
      <c r="A77" s="3">
        <v>2021</v>
      </c>
      <c r="B77" s="2">
        <v>3.1581050683285712E-2</v>
      </c>
      <c r="C77" s="2">
        <v>1.268988888888885E-3</v>
      </c>
      <c r="D77" s="2">
        <v>1.5710776016888851E-3</v>
      </c>
      <c r="E77" s="2">
        <v>1.6621651741338887E-2</v>
      </c>
      <c r="F77" s="1">
        <f t="shared" si="5"/>
        <v>-2.6956227935680385E-3</v>
      </c>
      <c r="G77">
        <f t="shared" si="6"/>
        <v>8.0110959289924517E-3</v>
      </c>
      <c r="H77" s="1">
        <f t="shared" si="7"/>
        <v>-1.0706718722560491E-2</v>
      </c>
      <c r="J77">
        <f t="shared" si="8"/>
        <v>17.055639804143755</v>
      </c>
      <c r="K77">
        <f t="shared" si="9"/>
        <v>2.8364809293354694</v>
      </c>
    </row>
    <row r="78" spans="1:11" x14ac:dyDescent="0.35">
      <c r="A78" s="3">
        <v>2022</v>
      </c>
      <c r="B78" s="2">
        <v>7.4072119931999983E-2</v>
      </c>
      <c r="C78" s="2">
        <v>1.9959123583999993E-2</v>
      </c>
      <c r="D78" s="2">
        <v>2.0976343521499994E-2</v>
      </c>
      <c r="E78" s="2">
        <v>2.9007302841439993E-2</v>
      </c>
      <c r="F78" s="1">
        <f t="shared" si="5"/>
        <v>1.9405265919811107E-2</v>
      </c>
      <c r="G78">
        <f t="shared" si="6"/>
        <v>8.3944590175648211E-3</v>
      </c>
      <c r="H78" s="1">
        <f t="shared" si="7"/>
        <v>1.1010806902246286E-2</v>
      </c>
      <c r="J78">
        <f t="shared" si="8"/>
        <v>16.920503088573891</v>
      </c>
      <c r="K78">
        <f t="shared" si="9"/>
        <v>2.8285260871033007</v>
      </c>
    </row>
    <row r="79" spans="1:11" x14ac:dyDescent="0.35">
      <c r="A79" s="3">
        <v>2023</v>
      </c>
      <c r="B79" s="2">
        <v>6.6500000000000004E-2</v>
      </c>
      <c r="C79" s="2">
        <v>5.3871779925926067E-2</v>
      </c>
      <c r="D79" s="2">
        <v>7.0017169370726065E-2</v>
      </c>
      <c r="E79" s="2">
        <v>3.1177650651046069E-2</v>
      </c>
      <c r="F79" s="1">
        <f t="shared" si="5"/>
        <v>4.9040825849226075E-2</v>
      </c>
      <c r="G79">
        <f t="shared" si="6"/>
        <v>5.634702461366538E-3</v>
      </c>
      <c r="H79" s="1">
        <f t="shared" si="7"/>
        <v>4.3406123387859534E-2</v>
      </c>
      <c r="J79">
        <f t="shared" si="8"/>
        <v>2.0240410929818631</v>
      </c>
      <c r="K79">
        <f t="shared" si="9"/>
        <v>0.70509605407577058</v>
      </c>
    </row>
  </sheetData>
  <mergeCells count="1">
    <mergeCell ref="M18:O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</cp:lastModifiedBy>
  <dcterms:created xsi:type="dcterms:W3CDTF">2024-03-09T07:24:00Z</dcterms:created>
  <dcterms:modified xsi:type="dcterms:W3CDTF">2024-03-13T20:42:54Z</dcterms:modified>
</cp:coreProperties>
</file>