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ouu\Downloads\"/>
    </mc:Choice>
  </mc:AlternateContent>
  <xr:revisionPtr revIDLastSave="0" documentId="13_ncr:1_{26358BDA-BE83-4AF2-919C-C4B28EAA7ABB}" xr6:coauthVersionLast="47" xr6:coauthVersionMax="47" xr10:uidLastSave="{00000000-0000-0000-0000-000000000000}"/>
  <bookViews>
    <workbookView xWindow="340" yWindow="710" windowWidth="18170" windowHeight="12000" xr2:uid="{3BA9B060-1931-466A-BB9C-8C75F25DE850}"/>
  </bookViews>
  <sheets>
    <sheet name="Formula Dictionary" sheetId="3" r:id="rId1"/>
    <sheet name="OLS method" sheetId="1" r:id="rId2"/>
    <sheet name="MLE method" sheetId="2" r:id="rId3"/>
  </sheets>
  <definedNames>
    <definedName name="solver_adj" localSheetId="2" hidden="1">'MLE method'!$D$5:$D$7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'MLE method'!$N$13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G12" i="2" l="1"/>
  <c r="H12" i="2"/>
  <c r="I12" i="2" s="1"/>
  <c r="K12" i="2" s="1"/>
  <c r="L12" i="2" s="1"/>
  <c r="G13" i="2"/>
  <c r="H13" i="2"/>
  <c r="I13" i="2" s="1"/>
  <c r="K13" i="2" s="1"/>
  <c r="L13" i="2" s="1"/>
  <c r="G14" i="2"/>
  <c r="H14" i="2"/>
  <c r="G15" i="2"/>
  <c r="H15" i="2"/>
  <c r="G16" i="2"/>
  <c r="H16" i="2"/>
  <c r="G17" i="2"/>
  <c r="H17" i="2"/>
  <c r="G18" i="2"/>
  <c r="H18" i="2"/>
  <c r="I18" i="2" s="1"/>
  <c r="K18" i="2" s="1"/>
  <c r="L18" i="2" s="1"/>
  <c r="G19" i="2"/>
  <c r="H19" i="2"/>
  <c r="I19" i="2" s="1"/>
  <c r="K19" i="2" s="1"/>
  <c r="L19" i="2" s="1"/>
  <c r="G20" i="2"/>
  <c r="H20" i="2"/>
  <c r="I20" i="2" s="1"/>
  <c r="K20" i="2" s="1"/>
  <c r="L20" i="2" s="1"/>
  <c r="G21" i="2"/>
  <c r="H21" i="2"/>
  <c r="G22" i="2"/>
  <c r="H22" i="2"/>
  <c r="G23" i="2"/>
  <c r="H23" i="2"/>
  <c r="G24" i="2"/>
  <c r="H24" i="2"/>
  <c r="I24" i="2" s="1"/>
  <c r="K24" i="2" s="1"/>
  <c r="L24" i="2" s="1"/>
  <c r="G25" i="2"/>
  <c r="H25" i="2"/>
  <c r="I25" i="2" s="1"/>
  <c r="K25" i="2" s="1"/>
  <c r="L25" i="2" s="1"/>
  <c r="G26" i="2"/>
  <c r="H26" i="2"/>
  <c r="G27" i="2"/>
  <c r="H27" i="2"/>
  <c r="G28" i="2"/>
  <c r="H28" i="2"/>
  <c r="G29" i="2"/>
  <c r="H29" i="2"/>
  <c r="G30" i="2"/>
  <c r="H30" i="2"/>
  <c r="I30" i="2" s="1"/>
  <c r="K30" i="2" s="1"/>
  <c r="L30" i="2" s="1"/>
  <c r="G31" i="2"/>
  <c r="H31" i="2"/>
  <c r="I31" i="2" s="1"/>
  <c r="K31" i="2" s="1"/>
  <c r="L31" i="2" s="1"/>
  <c r="G32" i="2"/>
  <c r="H32" i="2"/>
  <c r="I32" i="2" s="1"/>
  <c r="K32" i="2" s="1"/>
  <c r="L32" i="2" s="1"/>
  <c r="G33" i="2"/>
  <c r="H33" i="2"/>
  <c r="G34" i="2"/>
  <c r="H34" i="2"/>
  <c r="G35" i="2"/>
  <c r="H35" i="2"/>
  <c r="G36" i="2"/>
  <c r="H36" i="2"/>
  <c r="I36" i="2" s="1"/>
  <c r="K36" i="2" s="1"/>
  <c r="L36" i="2" s="1"/>
  <c r="G37" i="2"/>
  <c r="H37" i="2"/>
  <c r="I37" i="2" s="1"/>
  <c r="K37" i="2" s="1"/>
  <c r="L37" i="2" s="1"/>
  <c r="G38" i="2"/>
  <c r="H38" i="2"/>
  <c r="G39" i="2"/>
  <c r="H39" i="2"/>
  <c r="G40" i="2"/>
  <c r="H40" i="2"/>
  <c r="G41" i="2"/>
  <c r="H41" i="2"/>
  <c r="G42" i="2"/>
  <c r="H42" i="2"/>
  <c r="I42" i="2" s="1"/>
  <c r="K42" i="2" s="1"/>
  <c r="L42" i="2" s="1"/>
  <c r="G43" i="2"/>
  <c r="H43" i="2"/>
  <c r="I43" i="2" s="1"/>
  <c r="K43" i="2" s="1"/>
  <c r="L43" i="2" s="1"/>
  <c r="G44" i="2"/>
  <c r="H44" i="2"/>
  <c r="I44" i="2" s="1"/>
  <c r="K44" i="2" s="1"/>
  <c r="L44" i="2" s="1"/>
  <c r="G45" i="2"/>
  <c r="H45" i="2"/>
  <c r="G46" i="2"/>
  <c r="H46" i="2"/>
  <c r="G47" i="2"/>
  <c r="H47" i="2"/>
  <c r="G48" i="2"/>
  <c r="H48" i="2"/>
  <c r="I48" i="2" s="1"/>
  <c r="K48" i="2" s="1"/>
  <c r="L48" i="2" s="1"/>
  <c r="G49" i="2"/>
  <c r="H49" i="2"/>
  <c r="I49" i="2" s="1"/>
  <c r="K49" i="2" s="1"/>
  <c r="L49" i="2" s="1"/>
  <c r="G50" i="2"/>
  <c r="H50" i="2"/>
  <c r="G51" i="2"/>
  <c r="H51" i="2"/>
  <c r="G52" i="2"/>
  <c r="H52" i="2"/>
  <c r="G53" i="2"/>
  <c r="H53" i="2"/>
  <c r="G54" i="2"/>
  <c r="H54" i="2"/>
  <c r="I54" i="2" s="1"/>
  <c r="K54" i="2" s="1"/>
  <c r="L54" i="2" s="1"/>
  <c r="G55" i="2"/>
  <c r="H55" i="2"/>
  <c r="I55" i="2" s="1"/>
  <c r="K55" i="2" s="1"/>
  <c r="L55" i="2" s="1"/>
  <c r="G56" i="2"/>
  <c r="H56" i="2"/>
  <c r="I56" i="2" s="1"/>
  <c r="K56" i="2" s="1"/>
  <c r="L56" i="2" s="1"/>
  <c r="G57" i="2"/>
  <c r="H57" i="2"/>
  <c r="G58" i="2"/>
  <c r="H58" i="2"/>
  <c r="G59" i="2"/>
  <c r="H59" i="2"/>
  <c r="G60" i="2"/>
  <c r="H60" i="2"/>
  <c r="I60" i="2" s="1"/>
  <c r="K60" i="2" s="1"/>
  <c r="L60" i="2" s="1"/>
  <c r="G61" i="2"/>
  <c r="H61" i="2"/>
  <c r="I61" i="2" s="1"/>
  <c r="K61" i="2" s="1"/>
  <c r="L61" i="2" s="1"/>
  <c r="G62" i="2"/>
  <c r="H62" i="2"/>
  <c r="G63" i="2"/>
  <c r="H63" i="2"/>
  <c r="G64" i="2"/>
  <c r="H64" i="2"/>
  <c r="G65" i="2"/>
  <c r="H65" i="2"/>
  <c r="G66" i="2"/>
  <c r="H66" i="2"/>
  <c r="I66" i="2" s="1"/>
  <c r="K66" i="2" s="1"/>
  <c r="L66" i="2" s="1"/>
  <c r="G67" i="2"/>
  <c r="H67" i="2"/>
  <c r="I67" i="2" s="1"/>
  <c r="K67" i="2" s="1"/>
  <c r="L67" i="2" s="1"/>
  <c r="G68" i="2"/>
  <c r="H68" i="2"/>
  <c r="I68" i="2" s="1"/>
  <c r="K68" i="2" s="1"/>
  <c r="L68" i="2" s="1"/>
  <c r="G69" i="2"/>
  <c r="H69" i="2"/>
  <c r="G70" i="2"/>
  <c r="H70" i="2"/>
  <c r="G71" i="2"/>
  <c r="H71" i="2"/>
  <c r="G72" i="2"/>
  <c r="H72" i="2"/>
  <c r="I72" i="2" s="1"/>
  <c r="K72" i="2" s="1"/>
  <c r="L72" i="2" s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G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B73" i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G11" i="1" l="1" a="1"/>
  <c r="I71" i="2"/>
  <c r="K71" i="2" s="1"/>
  <c r="L71" i="2" s="1"/>
  <c r="I65" i="2"/>
  <c r="K65" i="2" s="1"/>
  <c r="L65" i="2" s="1"/>
  <c r="I59" i="2"/>
  <c r="K59" i="2" s="1"/>
  <c r="L59" i="2" s="1"/>
  <c r="I53" i="2"/>
  <c r="K53" i="2" s="1"/>
  <c r="L53" i="2" s="1"/>
  <c r="I47" i="2"/>
  <c r="K47" i="2" s="1"/>
  <c r="L47" i="2" s="1"/>
  <c r="I41" i="2"/>
  <c r="K41" i="2" s="1"/>
  <c r="L41" i="2" s="1"/>
  <c r="I35" i="2"/>
  <c r="K35" i="2" s="1"/>
  <c r="L35" i="2" s="1"/>
  <c r="I29" i="2"/>
  <c r="K29" i="2" s="1"/>
  <c r="L29" i="2" s="1"/>
  <c r="I23" i="2"/>
  <c r="K23" i="2" s="1"/>
  <c r="L23" i="2" s="1"/>
  <c r="I17" i="2"/>
  <c r="K17" i="2" s="1"/>
  <c r="L17" i="2" s="1"/>
  <c r="I63" i="2"/>
  <c r="K63" i="2" s="1"/>
  <c r="L63" i="2" s="1"/>
  <c r="I16" i="2"/>
  <c r="K16" i="2" s="1"/>
  <c r="L16" i="2" s="1"/>
  <c r="I21" i="2"/>
  <c r="K21" i="2" s="1"/>
  <c r="L21" i="2" s="1"/>
  <c r="I15" i="2"/>
  <c r="K15" i="2" s="1"/>
  <c r="L15" i="2" s="1"/>
  <c r="I14" i="2"/>
  <c r="K14" i="2" s="1"/>
  <c r="L14" i="2" s="1"/>
  <c r="I52" i="2"/>
  <c r="K52" i="2" s="1"/>
  <c r="L52" i="2" s="1"/>
  <c r="I62" i="2"/>
  <c r="K62" i="2" s="1"/>
  <c r="L62" i="2" s="1"/>
  <c r="I70" i="2"/>
  <c r="K70" i="2" s="1"/>
  <c r="L70" i="2" s="1"/>
  <c r="I51" i="2"/>
  <c r="K51" i="2" s="1"/>
  <c r="L51" i="2" s="1"/>
  <c r="I40" i="2"/>
  <c r="K40" i="2" s="1"/>
  <c r="L40" i="2" s="1"/>
  <c r="I58" i="2"/>
  <c r="K58" i="2" s="1"/>
  <c r="L58" i="2" s="1"/>
  <c r="I69" i="2"/>
  <c r="K69" i="2" s="1"/>
  <c r="L69" i="2" s="1"/>
  <c r="I50" i="2"/>
  <c r="K50" i="2" s="1"/>
  <c r="L50" i="2" s="1"/>
  <c r="I39" i="2"/>
  <c r="K39" i="2" s="1"/>
  <c r="L39" i="2" s="1"/>
  <c r="I28" i="2"/>
  <c r="K28" i="2" s="1"/>
  <c r="L28" i="2" s="1"/>
  <c r="I57" i="2"/>
  <c r="K57" i="2" s="1"/>
  <c r="L57" i="2" s="1"/>
  <c r="I46" i="2"/>
  <c r="K46" i="2" s="1"/>
  <c r="L46" i="2" s="1"/>
  <c r="I38" i="2"/>
  <c r="K38" i="2" s="1"/>
  <c r="L38" i="2" s="1"/>
  <c r="I27" i="2"/>
  <c r="K27" i="2" s="1"/>
  <c r="L27" i="2" s="1"/>
  <c r="I45" i="2"/>
  <c r="K45" i="2" s="1"/>
  <c r="L45" i="2" s="1"/>
  <c r="I34" i="2"/>
  <c r="K34" i="2" s="1"/>
  <c r="L34" i="2" s="1"/>
  <c r="I26" i="2"/>
  <c r="K26" i="2" s="1"/>
  <c r="L26" i="2" s="1"/>
  <c r="I64" i="2"/>
  <c r="K64" i="2" s="1"/>
  <c r="L64" i="2" s="1"/>
  <c r="I22" i="2"/>
  <c r="K22" i="2" s="1"/>
  <c r="L22" i="2" s="1"/>
  <c r="I33" i="2"/>
  <c r="K33" i="2" s="1"/>
  <c r="L33" i="2" s="1"/>
  <c r="G11" i="1" l="1"/>
  <c r="H18" i="1"/>
  <c r="H19" i="1" s="1"/>
  <c r="N13" i="2"/>
  <c r="G18" i="1"/>
  <c r="G19" i="1" s="1"/>
  <c r="G22" i="1"/>
  <c r="G23" i="1" s="1"/>
  <c r="G33" i="1" l="1"/>
  <c r="B113" i="1" s="1"/>
  <c r="G29" i="1"/>
  <c r="G30" i="1" s="1"/>
  <c r="G28" i="1" l="1"/>
  <c r="B111" i="1"/>
  <c r="C72" i="1"/>
  <c r="C73" i="1"/>
  <c r="C76" i="1"/>
  <c r="C77" i="1"/>
  <c r="C75" i="1"/>
  <c r="C92" i="1"/>
  <c r="C87" i="1"/>
  <c r="C82" i="1"/>
  <c r="C88" i="1"/>
  <c r="C91" i="1"/>
  <c r="C81" i="1"/>
  <c r="C85" i="1"/>
  <c r="C89" i="1"/>
  <c r="C90" i="1"/>
  <c r="C86" i="1"/>
  <c r="C84" i="1"/>
  <c r="C80" i="1"/>
  <c r="C78" i="1"/>
  <c r="C74" i="1"/>
  <c r="C79" i="1"/>
  <c r="C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<sst xmlns="http://schemas.openxmlformats.org/spreadsheetml/2006/main" count="67" uniqueCount="64">
  <si>
    <t>long run volatility</t>
  </si>
  <si>
    <t>on average will deviate by this much</t>
  </si>
  <si>
    <t>interest rate volatility</t>
  </si>
  <si>
    <t>interest rate variance</t>
  </si>
  <si>
    <t>Exponential graduation</t>
  </si>
  <si>
    <t>interest rate forecast</t>
  </si>
  <si>
    <t>time horizon (years)</t>
  </si>
  <si>
    <t>interest rate(now)</t>
  </si>
  <si>
    <t>b (equilibrium)</t>
  </si>
  <si>
    <t>a (reversion volatility)</t>
  </si>
  <si>
    <t>p-value</t>
  </si>
  <si>
    <t>t-stat</t>
  </si>
  <si>
    <t>a*b</t>
  </si>
  <si>
    <t>"-a"</t>
  </si>
  <si>
    <t>dr = r(t+1) - r(t)</t>
  </si>
  <si>
    <t>1-yr Risk Free Annual Spot Rate</t>
  </si>
  <si>
    <t>Year</t>
  </si>
  <si>
    <t>LN(pdf)</t>
  </si>
  <si>
    <t>pdf</t>
  </si>
  <si>
    <t>10-yr Risk Free Annual Spot Rate</t>
  </si>
  <si>
    <t>Government of Lumaria Overnight Rate</t>
  </si>
  <si>
    <t>Inflation</t>
  </si>
  <si>
    <t>Volatility</t>
  </si>
  <si>
    <t>Long term mean (b)</t>
  </si>
  <si>
    <t>Mean reversion volatility (a)</t>
  </si>
  <si>
    <t>Vasicek Model</t>
  </si>
  <si>
    <t>dr_t = a(b-r_t) + sigma * dW(t)</t>
  </si>
  <si>
    <t>Continuous form</t>
  </si>
  <si>
    <t>Discrete form</t>
  </si>
  <si>
    <t>change in r_t = a(b - r_t) * change in time + error_t * N(0, sigma squared)</t>
  </si>
  <si>
    <t>Least Squares Estimate, regressing the change in time ("r_t - r_t-1") with the interest rate at t-1</t>
  </si>
  <si>
    <t>Standard error of y (the regression; the sigma)</t>
  </si>
  <si>
    <t>Degree of freedom</t>
  </si>
  <si>
    <t>Standard error of constant</t>
  </si>
  <si>
    <t>Intercept</t>
  </si>
  <si>
    <t>Slope</t>
  </si>
  <si>
    <t>Standard error of regression</t>
  </si>
  <si>
    <t>r^2</t>
  </si>
  <si>
    <t>F</t>
  </si>
  <si>
    <t>ssreg</t>
  </si>
  <si>
    <t>ssresid</t>
  </si>
  <si>
    <t>https://www.youtube.com/watch?v=VSfOeEkNmKQ</t>
  </si>
  <si>
    <t>https://www.youtube.com/watch?v=X17cpkkwG_4</t>
  </si>
  <si>
    <t xml:space="preserve">Converging to the long term mean of </t>
  </si>
  <si>
    <t xml:space="preserve">With a volatility of </t>
  </si>
  <si>
    <t>MLE</t>
  </si>
  <si>
    <t>https://www.youtube.com/watch?v=3c55ZoBeUA4</t>
  </si>
  <si>
    <t>Model Change a(b-rt)</t>
  </si>
  <si>
    <t>Actual Change dr = r(t+1) - r(t)</t>
  </si>
  <si>
    <t>Residual = r(t+1)-r(t)-a(b-rt)</t>
  </si>
  <si>
    <t>Building a normal distribution for each observation</t>
  </si>
  <si>
    <t>Maximising the density to maximise the change that the mean of the residual is 0 for each observation</t>
  </si>
  <si>
    <t>Sum of log likelihood (to find the log version of the joint density)</t>
  </si>
  <si>
    <t xml:space="preserve">Using OLS </t>
  </si>
  <si>
    <t>OLS method: minimises the squared residuals b/w predicted and observed interest rates</t>
  </si>
  <si>
    <t>It works well when errors are assumed to be normally distributed with constant variance</t>
  </si>
  <si>
    <t>Seeks the parameter that maximises the likelihood function</t>
  </si>
  <si>
    <t>MLE is better for statistical efficiency</t>
  </si>
  <si>
    <t>https://acikbilim.yok.gov.tr/bitstream/handle/20.500.12812/698866/yokAcikBilim_10009403.pdf?sequence=-1&amp;isAllowed=y</t>
  </si>
  <si>
    <t>https://victor-bernal.weebly.com/uploads/5/3/6/9/53696137/projectcalibration.pdf</t>
  </si>
  <si>
    <t>Life insurance using OLS</t>
  </si>
  <si>
    <t>OLS vs MLE comparison</t>
  </si>
  <si>
    <t>Long run volatility</t>
  </si>
  <si>
    <t>Resource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</si>
</sst>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00%"/>
    <numFmt numFmtId="165" formatCode="0.000000"/>
    <numFmt numFmtId="166" formatCode="0.0000%"/>
    <numFmt numFmtId="167" formatCode="0.00000%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5" tint="-0.249977111117893"/>
      <name val="Arial"/>
      <family val="2"/>
    </font>
    <font>
      <b/>
      <sz val="11"/>
      <color theme="5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0" borderId="0" xfId="1" applyFont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wrapText="1"/>
    </xf>
    <xf numFmtId="10" fontId="4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1" applyFont="1" applyAlignment="1">
      <alignment horizontal="center" vertical="center"/>
    </xf>
    <xf numFmtId="0" fontId="4" fillId="3" borderId="0" xfId="0" applyFont="1" applyFill="1"/>
    <xf numFmtId="165" fontId="4" fillId="3" borderId="0" xfId="0" applyNumberFormat="1" applyFont="1" applyFill="1"/>
    <xf numFmtId="166" fontId="4" fillId="3" borderId="0" xfId="2" applyNumberFormat="1" applyFont="1" applyFill="1"/>
    <xf numFmtId="0" fontId="8" fillId="0" borderId="0" xfId="1" applyFont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167" fontId="8" fillId="0" borderId="0" xfId="2" applyNumberFormat="1" applyFont="1"/>
    <xf numFmtId="166" fontId="8" fillId="0" borderId="0" xfId="2" applyNumberFormat="1" applyFont="1"/>
  </cellXfs>
  <cellStyles count="3">
    <cellStyle name="Normal" xfId="0" builtinId="0"/>
    <cellStyle name="Normal 2" xfId="1" xr:uid="{F80543F6-8173-41E4-A3C1-E87875951E7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357303</xdr:colOff>
      <xdr:row>10</xdr:row>
      <xdr:rowOff>10343</xdr:rowOff>
    </xdr:from>
    <xdr:to>
      <xdr:col>12</xdr:col>
      <xdr:colOff>357197</xdr:colOff>
      <xdr:row>26</xdr:row>
      <xdr:rowOff>180942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CBD9CE-FB16-4F3C-902E-A614C2D5C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303" y="1843333"/>
          <a:ext cx="8497110" cy="3103382"/>
        </a:xfrm>
        <a:prstGeom prst="rect">
          <a:avLst/>
        </a:prstGeom>
      </xdr:spPr>
    </xdr:pic>
    <xdr:clientData/>
  </xdr:twoCellAnchor>
  <xdr:twoCellAnchor editAs="oneCell">
    <xdr:from>
      <xdr:col>0</xdr:col>
      <xdr:colOff>414845</xdr:colOff>
      <xdr:row>0</xdr:row>
      <xdr:rowOff>158946</xdr:rowOff>
    </xdr:from>
    <xdr:to>
      <xdr:col>12</xdr:col>
      <xdr:colOff>197952</xdr:colOff>
      <xdr:row>7</xdr:row>
      <xdr:rowOff>22582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335E80-7119-EBED-CB7C-3C586ABD9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845" y="158946"/>
          <a:ext cx="8280323" cy="1146729"/>
        </a:xfrm>
        <a:prstGeom prst="rect">
          <a:avLst/>
        </a:prstGeom>
      </xdr:spPr>
    </xdr:pic>
    <xdr:clientData/>
  </xdr:twoCellAnchor>
  <xdr:twoCellAnchor editAs="oneCell">
    <xdr:from>
      <xdr:col>0</xdr:col>
      <xdr:colOff>507194</xdr:colOff>
      <xdr:row>28</xdr:row>
      <xdr:rowOff>27862</xdr:rowOff>
    </xdr:from>
    <xdr:to>
      <xdr:col>7</xdr:col>
      <xdr:colOff>328234</xdr:colOff>
      <xdr:row>31</xdr:row>
      <xdr:rowOff>68435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B84CF1-06A0-4223-8B90-6768E4641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7194" y="5160233"/>
          <a:ext cx="5274184" cy="590470"/>
        </a:xfrm>
        <a:prstGeom prst="rect">
          <a:avLst/>
        </a:prstGeom>
      </xdr:spPr>
    </xdr:pic>
    <xdr:clientData/>
  </xdr:twoCellAnchor>
  <xdr:twoCellAnchor editAs="oneCell">
    <xdr:from>
      <xdr:col>0</xdr:col>
      <xdr:colOff>425515</xdr:colOff>
      <xdr:row>32</xdr:row>
      <xdr:rowOff>130928</xdr:rowOff>
    </xdr:from>
    <xdr:to>
      <xdr:col>4</xdr:col>
      <xdr:colOff>95013</xdr:colOff>
      <xdr:row>37</xdr:row>
      <xdr:rowOff>1968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F15875-3635-4623-A32B-A5965E8A7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515" y="5996495"/>
          <a:ext cx="3296199" cy="787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2A0F-4DE6-4DB5-958B-D29F341D6114}">
  <dimension ref="B40:B51"/>
  <sheetViews>
    <sheetView showGridLines="0" tabSelected="1" zoomScale="97" workbookViewId="0">
      <selection activeCell="N7" sqref="N7"/>
    </sheetView>
  </sheetViews>
  <sheetFormatPr defaultRowHeight="14.5" x14ac:dyDescent="0.35"/>
  <cols>
    <col min="2" max="2" width="25.7265625" customWidth="1"/>
  </cols>
  <sheetData>
    <row r="40" spans="2:2" x14ac:dyDescent="0.35">
      <c r="B40" s="1" t="s">
        <v>63</v>
      </c>
    </row>
    <row r="41" spans="2:2" x14ac:dyDescent="0.35">
      <c r="B41" t="s">
        <v>42</v>
      </c>
    </row>
    <row r="42" spans="2:2" x14ac:dyDescent="0.35">
      <c r="B42" t="s">
        <v>41</v>
      </c>
    </row>
    <row r="44" spans="2:2" x14ac:dyDescent="0.35">
      <c r="B44" s="1" t="s">
        <v>45</v>
      </c>
    </row>
    <row r="45" spans="2:2" x14ac:dyDescent="0.35">
      <c r="B45" t="s">
        <v>46</v>
      </c>
    </row>
    <row r="47" spans="2:2" x14ac:dyDescent="0.35">
      <c r="B47" s="1" t="s">
        <v>61</v>
      </c>
    </row>
    <row r="48" spans="2:2" x14ac:dyDescent="0.35">
      <c r="B48" t="s">
        <v>59</v>
      </c>
    </row>
    <row r="50" spans="2:2" x14ac:dyDescent="0.35">
      <c r="B50" s="1" t="s">
        <v>60</v>
      </c>
    </row>
    <row r="51" spans="2:2" x14ac:dyDescent="0.35">
      <c r="B51" t="s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00F7-8650-4249-B5DA-1DCE0B8BC95C}">
  <dimension ref="B2:X116"/>
  <sheetViews>
    <sheetView showGridLines="0" zoomScale="99" workbookViewId="0">
      <selection activeCell="D9" sqref="D9"/>
    </sheetView>
  </sheetViews>
  <sheetFormatPr defaultRowHeight="14" outlineLevelRow="1" x14ac:dyDescent="0.3"/>
  <cols>
    <col min="1" max="1" width="8.7265625" style="2"/>
    <col min="2" max="2" width="20.81640625" style="2" customWidth="1"/>
    <col min="3" max="3" width="11.81640625" style="2" customWidth="1"/>
    <col min="4" max="4" width="21" style="2" bestFit="1" customWidth="1"/>
    <col min="5" max="5" width="8.7265625" style="2"/>
    <col min="6" max="6" width="34.36328125" style="2" customWidth="1"/>
    <col min="7" max="7" width="9.08984375" style="2" bestFit="1" customWidth="1"/>
    <col min="8" max="8" width="8.81640625" style="2" bestFit="1" customWidth="1"/>
    <col min="9" max="16384" width="8.7265625" style="2"/>
  </cols>
  <sheetData>
    <row r="2" spans="2:24" x14ac:dyDescent="0.3">
      <c r="B2" s="11" t="s">
        <v>25</v>
      </c>
      <c r="C2" s="2" t="s">
        <v>53</v>
      </c>
    </row>
    <row r="3" spans="2:24" x14ac:dyDescent="0.3">
      <c r="B3" s="2" t="s">
        <v>27</v>
      </c>
      <c r="C3" s="12" t="s">
        <v>26</v>
      </c>
      <c r="D3" s="12"/>
      <c r="X3" s="2" t="s">
        <v>58</v>
      </c>
    </row>
    <row r="4" spans="2:24" x14ac:dyDescent="0.3">
      <c r="B4" s="2" t="s">
        <v>28</v>
      </c>
      <c r="C4" s="2" t="s">
        <v>29</v>
      </c>
    </row>
    <row r="6" spans="2:24" x14ac:dyDescent="0.3">
      <c r="B6" s="2" t="s">
        <v>54</v>
      </c>
    </row>
    <row r="7" spans="2:24" x14ac:dyDescent="0.3">
      <c r="B7" s="2" t="s">
        <v>55</v>
      </c>
    </row>
    <row r="9" spans="2:24" ht="56" x14ac:dyDescent="0.3">
      <c r="B9" s="4" t="s">
        <v>16</v>
      </c>
      <c r="C9" s="5" t="s">
        <v>15</v>
      </c>
      <c r="D9" s="5" t="s">
        <v>14</v>
      </c>
      <c r="F9" s="2" t="s">
        <v>30</v>
      </c>
    </row>
    <row r="10" spans="2:24" x14ac:dyDescent="0.3">
      <c r="B10" s="13">
        <v>1962</v>
      </c>
      <c r="C10" s="7">
        <v>3.522354201348548E-2</v>
      </c>
      <c r="D10" s="8"/>
      <c r="G10" s="2" t="s">
        <v>13</v>
      </c>
      <c r="H10" s="2" t="s">
        <v>12</v>
      </c>
    </row>
    <row r="11" spans="2:24" x14ac:dyDescent="0.3">
      <c r="B11" s="13">
        <v>1963</v>
      </c>
      <c r="C11" s="7">
        <v>3.9981264990762204E-2</v>
      </c>
      <c r="D11" s="10">
        <f t="shared" ref="D11:D42" si="0">C11-C10</f>
        <v>4.7577229772767238E-3</v>
      </c>
      <c r="F11" s="2" t="s">
        <v>35</v>
      </c>
      <c r="G11" s="2" cm="1">
        <f t="array" ref="G11:H15">LINEST(D11:D71,C10:C70,1,1)</f>
        <v>-0.14221518587755924</v>
      </c>
      <c r="H11" s="2">
        <v>8.6178446136921175E-3</v>
      </c>
      <c r="I11" s="2" t="s">
        <v>34</v>
      </c>
    </row>
    <row r="12" spans="2:24" x14ac:dyDescent="0.3">
      <c r="B12" s="13">
        <v>1964</v>
      </c>
      <c r="C12" s="7">
        <v>4.3855623817344272E-2</v>
      </c>
      <c r="D12" s="10">
        <f t="shared" si="0"/>
        <v>3.874358826582068E-3</v>
      </c>
      <c r="F12" s="2" t="s">
        <v>36</v>
      </c>
      <c r="G12" s="2">
        <v>6.6530737509874718E-2</v>
      </c>
      <c r="H12" s="2">
        <v>4.6053007350731383E-3</v>
      </c>
      <c r="I12" s="2" t="s">
        <v>33</v>
      </c>
    </row>
    <row r="13" spans="2:24" x14ac:dyDescent="0.3">
      <c r="B13" s="13">
        <v>1965</v>
      </c>
      <c r="C13" s="7">
        <v>4.5827559189539971E-2</v>
      </c>
      <c r="D13" s="10">
        <f t="shared" si="0"/>
        <v>1.9719353721956989E-3</v>
      </c>
      <c r="F13" s="2" t="s">
        <v>37</v>
      </c>
      <c r="G13" s="2">
        <v>7.1878667008932001E-2</v>
      </c>
      <c r="H13" s="2">
        <v>2.0716345242589567E-2</v>
      </c>
      <c r="I13" s="2" t="s">
        <v>31</v>
      </c>
    </row>
    <row r="14" spans="2:24" x14ac:dyDescent="0.3">
      <c r="B14" s="13">
        <v>1966</v>
      </c>
      <c r="C14" s="7">
        <v>6.1037977887186658E-2</v>
      </c>
      <c r="D14" s="10">
        <f t="shared" si="0"/>
        <v>1.5210418697646687E-2</v>
      </c>
      <c r="F14" s="2" t="s">
        <v>38</v>
      </c>
      <c r="G14" s="2">
        <v>4.5692747303415349</v>
      </c>
      <c r="H14" s="2">
        <v>59</v>
      </c>
      <c r="I14" s="2" t="s">
        <v>32</v>
      </c>
    </row>
    <row r="15" spans="2:24" x14ac:dyDescent="0.3">
      <c r="B15" s="13">
        <v>1967</v>
      </c>
      <c r="C15" s="7">
        <v>5.6158957636865868E-2</v>
      </c>
      <c r="D15" s="10">
        <f t="shared" si="0"/>
        <v>-4.8790202503207897E-3</v>
      </c>
      <c r="F15" s="2" t="s">
        <v>39</v>
      </c>
      <c r="G15" s="2">
        <v>1.9609817463857905E-3</v>
      </c>
      <c r="H15" s="2">
        <v>2.532085065239964E-2</v>
      </c>
      <c r="I15" s="2" t="s">
        <v>40</v>
      </c>
    </row>
    <row r="16" spans="2:24" x14ac:dyDescent="0.3">
      <c r="B16" s="13">
        <v>1968</v>
      </c>
      <c r="C16" s="7">
        <v>6.2761961794492074E-2</v>
      </c>
      <c r="D16" s="10">
        <f t="shared" si="0"/>
        <v>6.6030041576262063E-3</v>
      </c>
    </row>
    <row r="17" spans="2:8" x14ac:dyDescent="0.3">
      <c r="B17" s="13">
        <v>1969</v>
      </c>
      <c r="C17" s="7">
        <v>7.9312116350246611E-2</v>
      </c>
      <c r="D17" s="10">
        <f t="shared" si="0"/>
        <v>1.6550154555754537E-2</v>
      </c>
    </row>
    <row r="18" spans="2:8" x14ac:dyDescent="0.3">
      <c r="B18" s="13">
        <v>1970</v>
      </c>
      <c r="C18" s="7">
        <v>8.0440911475112065E-2</v>
      </c>
      <c r="D18" s="10">
        <f t="shared" si="0"/>
        <v>1.1287951248654532E-3</v>
      </c>
      <c r="F18" s="2" t="s">
        <v>11</v>
      </c>
      <c r="G18" s="2">
        <f>G11/G12</f>
        <v>-2.1375861924941262</v>
      </c>
      <c r="H18" s="2">
        <f>H11/H12</f>
        <v>1.8712881328379209</v>
      </c>
    </row>
    <row r="19" spans="2:8" x14ac:dyDescent="0.3">
      <c r="B19" s="13">
        <v>1971</v>
      </c>
      <c r="C19" s="7">
        <v>5.287253288910973E-2</v>
      </c>
      <c r="D19" s="10">
        <f t="shared" si="0"/>
        <v>-2.7568378586002334E-2</v>
      </c>
      <c r="F19" s="2" t="s">
        <v>10</v>
      </c>
      <c r="G19" s="2">
        <f>_xlfn.T.DIST.2T(ABS(G18),$H$14)</f>
        <v>3.6704504264880214E-2</v>
      </c>
      <c r="H19" s="2">
        <f>_xlfn.T.DIST.2T(ABS(H18),$H$14)</f>
        <v>6.6265974217243923E-2</v>
      </c>
    </row>
    <row r="20" spans="2:8" x14ac:dyDescent="0.3">
      <c r="B20" s="13">
        <v>1972</v>
      </c>
      <c r="C20" s="7">
        <v>5.6343270400513901E-2</v>
      </c>
      <c r="D20" s="10">
        <f t="shared" si="0"/>
        <v>3.4707375114041705E-3</v>
      </c>
    </row>
    <row r="21" spans="2:8" x14ac:dyDescent="0.3">
      <c r="B21" s="13">
        <v>1973</v>
      </c>
      <c r="C21" s="7">
        <v>8.1423585440339882E-2</v>
      </c>
      <c r="D21" s="10">
        <f t="shared" si="0"/>
        <v>2.5080315039825982E-2</v>
      </c>
    </row>
    <row r="22" spans="2:8" x14ac:dyDescent="0.3">
      <c r="B22" s="13">
        <v>1974</v>
      </c>
      <c r="C22" s="7">
        <v>9.3636972886914083E-2</v>
      </c>
      <c r="D22" s="10">
        <f t="shared" si="0"/>
        <v>1.22133874465742E-2</v>
      </c>
      <c r="F22" s="2" t="s">
        <v>9</v>
      </c>
      <c r="G22" s="2">
        <f>-G11</f>
        <v>0.14221518587755924</v>
      </c>
    </row>
    <row r="23" spans="2:8" x14ac:dyDescent="0.3">
      <c r="B23" s="13">
        <v>1975</v>
      </c>
      <c r="C23" s="7">
        <v>7.4133775291050974E-2</v>
      </c>
      <c r="D23" s="10">
        <f t="shared" si="0"/>
        <v>-1.9503197595863109E-2</v>
      </c>
      <c r="F23" s="14" t="s">
        <v>8</v>
      </c>
      <c r="G23" s="15">
        <f>H11/G22</f>
        <v>6.0597217944866215E-2</v>
      </c>
    </row>
    <row r="24" spans="2:8" x14ac:dyDescent="0.3">
      <c r="B24" s="13">
        <v>1976</v>
      </c>
      <c r="C24" s="7">
        <v>6.5130710889552829E-2</v>
      </c>
      <c r="D24" s="10">
        <f t="shared" si="0"/>
        <v>-9.0030644014981454E-3</v>
      </c>
    </row>
    <row r="25" spans="2:8" x14ac:dyDescent="0.3">
      <c r="B25" s="13">
        <v>1977</v>
      </c>
      <c r="C25" s="7">
        <v>6.9180542275312867E-2</v>
      </c>
      <c r="D25" s="10">
        <f t="shared" si="0"/>
        <v>4.0498313857600388E-3</v>
      </c>
      <c r="F25" s="2" t="s">
        <v>7</v>
      </c>
      <c r="G25" s="10">
        <f>C71</f>
        <v>7.0017169370726065E-2</v>
      </c>
    </row>
    <row r="26" spans="2:8" x14ac:dyDescent="0.3">
      <c r="B26" s="13">
        <v>1978</v>
      </c>
      <c r="C26" s="7">
        <v>9.6499247049280923E-2</v>
      </c>
      <c r="D26" s="10">
        <f t="shared" si="0"/>
        <v>2.7318704773968056E-2</v>
      </c>
      <c r="F26" s="2" t="s">
        <v>6</v>
      </c>
      <c r="G26" s="2">
        <v>1</v>
      </c>
    </row>
    <row r="27" spans="2:8" x14ac:dyDescent="0.3">
      <c r="B27" s="13">
        <v>1979</v>
      </c>
      <c r="C27" s="7">
        <v>0.12595782100137376</v>
      </c>
      <c r="D27" s="10">
        <f t="shared" si="0"/>
        <v>2.9458573952092837E-2</v>
      </c>
    </row>
    <row r="28" spans="2:8" x14ac:dyDescent="0.3">
      <c r="B28" s="13">
        <v>1980</v>
      </c>
      <c r="C28" s="7">
        <v>0.13227854120394411</v>
      </c>
      <c r="D28" s="10">
        <f t="shared" si="0"/>
        <v>6.3207202025703513E-3</v>
      </c>
      <c r="F28" s="2" t="s">
        <v>5</v>
      </c>
      <c r="G28" s="2">
        <f>G25*EXP(G11*G26)+G23*(1-EXP(-G22*G26))</f>
        <v>6.8768409522779683E-2</v>
      </c>
      <c r="H28" s="2" t="s">
        <v>4</v>
      </c>
    </row>
    <row r="29" spans="2:8" x14ac:dyDescent="0.3">
      <c r="B29" s="13">
        <v>1981</v>
      </c>
      <c r="C29" s="7">
        <v>0.15611832922347105</v>
      </c>
      <c r="D29" s="10">
        <f t="shared" si="0"/>
        <v>2.3839788019526936E-2</v>
      </c>
      <c r="F29" s="2" t="s">
        <v>3</v>
      </c>
      <c r="G29" s="2">
        <f>(H13^2)/(2*G22)</f>
        <v>1.5088647445134884E-3</v>
      </c>
    </row>
    <row r="30" spans="2:8" x14ac:dyDescent="0.3">
      <c r="B30" s="13">
        <v>1982</v>
      </c>
      <c r="C30" s="7">
        <v>0.14194773369153244</v>
      </c>
      <c r="D30" s="10">
        <f t="shared" si="0"/>
        <v>-1.4170595531938612E-2</v>
      </c>
      <c r="F30" s="2" t="s">
        <v>2</v>
      </c>
      <c r="G30" s="2">
        <f>SQRT(G29)</f>
        <v>3.884410823424176E-2</v>
      </c>
      <c r="H30" s="2" t="s">
        <v>1</v>
      </c>
    </row>
    <row r="31" spans="2:8" x14ac:dyDescent="0.3">
      <c r="B31" s="13">
        <v>1983</v>
      </c>
      <c r="C31" s="7">
        <v>0.10467449706240933</v>
      </c>
      <c r="D31" s="10">
        <f t="shared" si="0"/>
        <v>-3.7273236629123102E-2</v>
      </c>
    </row>
    <row r="32" spans="2:8" x14ac:dyDescent="0.3">
      <c r="B32" s="13">
        <v>1984</v>
      </c>
      <c r="C32" s="7">
        <v>0.12674800874929837</v>
      </c>
      <c r="D32" s="10">
        <f t="shared" si="0"/>
        <v>2.2073511686889036E-2</v>
      </c>
    </row>
    <row r="33" spans="2:7" x14ac:dyDescent="0.3">
      <c r="B33" s="13">
        <v>1985</v>
      </c>
      <c r="C33" s="7">
        <v>9.6029074733158845E-2</v>
      </c>
      <c r="D33" s="10">
        <f t="shared" si="0"/>
        <v>-3.0718934016139524E-2</v>
      </c>
      <c r="F33" s="14" t="s">
        <v>0</v>
      </c>
      <c r="G33" s="16">
        <f>(H13)/SQRT(2*G22)</f>
        <v>3.884410823424176E-2</v>
      </c>
    </row>
    <row r="34" spans="2:7" x14ac:dyDescent="0.3">
      <c r="B34" s="13">
        <v>1986</v>
      </c>
      <c r="C34" s="7">
        <v>6.8867908701803981E-2</v>
      </c>
      <c r="D34" s="10">
        <f t="shared" si="0"/>
        <v>-2.7161166031354864E-2</v>
      </c>
    </row>
    <row r="35" spans="2:7" hidden="1" outlineLevel="1" x14ac:dyDescent="0.3">
      <c r="B35" s="13">
        <v>1987</v>
      </c>
      <c r="C35" s="7">
        <v>0.15075435823372596</v>
      </c>
      <c r="D35" s="10">
        <f t="shared" si="0"/>
        <v>8.1886449531921979E-2</v>
      </c>
    </row>
    <row r="36" spans="2:7" hidden="1" outlineLevel="1" x14ac:dyDescent="0.3">
      <c r="B36" s="13">
        <v>1988</v>
      </c>
      <c r="C36" s="7">
        <v>9.0368061980616962E-2</v>
      </c>
      <c r="D36" s="10">
        <f t="shared" si="0"/>
        <v>-6.0386296253108998E-2</v>
      </c>
    </row>
    <row r="37" spans="2:7" hidden="1" outlineLevel="1" x14ac:dyDescent="0.3">
      <c r="B37" s="13">
        <v>1989</v>
      </c>
      <c r="C37" s="7">
        <v>0.10046028177665739</v>
      </c>
      <c r="D37" s="10">
        <f t="shared" si="0"/>
        <v>1.0092219796040428E-2</v>
      </c>
    </row>
    <row r="38" spans="2:7" hidden="1" outlineLevel="1" x14ac:dyDescent="0.3">
      <c r="B38" s="13">
        <v>1990</v>
      </c>
      <c r="C38" s="7">
        <v>9.3063243387595571E-2</v>
      </c>
      <c r="D38" s="10">
        <f t="shared" si="0"/>
        <v>-7.3970383890618191E-3</v>
      </c>
    </row>
    <row r="39" spans="2:7" hidden="1" outlineLevel="1" x14ac:dyDescent="0.3">
      <c r="B39" s="13">
        <v>1991</v>
      </c>
      <c r="C39" s="7">
        <v>6.6660599344301311E-2</v>
      </c>
      <c r="D39" s="10">
        <f t="shared" si="0"/>
        <v>-2.640264404329426E-2</v>
      </c>
    </row>
    <row r="40" spans="2:7" hidden="1" outlineLevel="1" x14ac:dyDescent="0.3">
      <c r="B40" s="13">
        <v>1992</v>
      </c>
      <c r="C40" s="7">
        <v>4.5172392942557378E-2</v>
      </c>
      <c r="D40" s="10">
        <f t="shared" si="0"/>
        <v>-2.1488206401743933E-2</v>
      </c>
    </row>
    <row r="41" spans="2:7" hidden="1" outlineLevel="1" x14ac:dyDescent="0.3">
      <c r="B41" s="13">
        <v>1993</v>
      </c>
      <c r="C41" s="7">
        <v>3.8308431925363345E-2</v>
      </c>
      <c r="D41" s="10">
        <f t="shared" si="0"/>
        <v>-6.8639610171940327E-3</v>
      </c>
    </row>
    <row r="42" spans="2:7" hidden="1" outlineLevel="1" x14ac:dyDescent="0.3">
      <c r="B42" s="13">
        <v>1994</v>
      </c>
      <c r="C42" s="7">
        <v>6.0588329112002209E-2</v>
      </c>
      <c r="D42" s="10">
        <f t="shared" si="0"/>
        <v>2.2279897186638864E-2</v>
      </c>
    </row>
    <row r="43" spans="2:7" hidden="1" outlineLevel="1" x14ac:dyDescent="0.3">
      <c r="B43" s="13">
        <v>1995</v>
      </c>
      <c r="C43" s="7">
        <v>6.8861629848124786E-2</v>
      </c>
      <c r="D43" s="10">
        <f t="shared" ref="D43:D71" si="1">C43-C42</f>
        <v>8.2733007361225769E-3</v>
      </c>
    </row>
    <row r="44" spans="2:7" hidden="1" outlineLevel="1" x14ac:dyDescent="0.3">
      <c r="B44" s="13">
        <v>1996</v>
      </c>
      <c r="C44" s="7">
        <v>6.4418560921441465E-2</v>
      </c>
      <c r="D44" s="10">
        <f t="shared" si="1"/>
        <v>-4.4430689266833218E-3</v>
      </c>
    </row>
    <row r="45" spans="2:7" hidden="1" outlineLevel="1" x14ac:dyDescent="0.3">
      <c r="B45" s="13">
        <v>1997</v>
      </c>
      <c r="C45" s="7">
        <v>6.1265227448326562E-2</v>
      </c>
      <c r="D45" s="10">
        <f t="shared" si="1"/>
        <v>-3.1533334731149026E-3</v>
      </c>
    </row>
    <row r="46" spans="2:7" hidden="1" outlineLevel="1" x14ac:dyDescent="0.3">
      <c r="B46" s="13">
        <v>1998</v>
      </c>
      <c r="C46" s="7">
        <v>5.7858028643869942E-2</v>
      </c>
      <c r="D46" s="10">
        <f t="shared" si="1"/>
        <v>-3.4071988044566195E-3</v>
      </c>
    </row>
    <row r="47" spans="2:7" hidden="1" outlineLevel="1" x14ac:dyDescent="0.3">
      <c r="B47" s="13">
        <v>1999</v>
      </c>
      <c r="C47" s="7">
        <v>5.9656630492586335E-2</v>
      </c>
      <c r="D47" s="10">
        <f t="shared" si="1"/>
        <v>1.7986018487163927E-3</v>
      </c>
    </row>
    <row r="48" spans="2:7" hidden="1" outlineLevel="1" x14ac:dyDescent="0.3">
      <c r="B48" s="13">
        <v>2000</v>
      </c>
      <c r="C48" s="7">
        <v>6.7865254389005425E-2</v>
      </c>
      <c r="D48" s="10">
        <f t="shared" si="1"/>
        <v>8.20862389641909E-3</v>
      </c>
    </row>
    <row r="49" spans="2:4" hidden="1" outlineLevel="1" x14ac:dyDescent="0.3">
      <c r="B49" s="13">
        <v>2001</v>
      </c>
      <c r="C49" s="7">
        <v>3.8171396547454182E-2</v>
      </c>
      <c r="D49" s="10">
        <f t="shared" si="1"/>
        <v>-2.9693857841551242E-2</v>
      </c>
    </row>
    <row r="50" spans="2:4" hidden="1" outlineLevel="1" x14ac:dyDescent="0.3">
      <c r="B50" s="13">
        <v>2002</v>
      </c>
      <c r="C50" s="7">
        <v>2.2309037860003864E-2</v>
      </c>
      <c r="D50" s="10">
        <f t="shared" si="1"/>
        <v>-1.5862358687450319E-2</v>
      </c>
    </row>
    <row r="51" spans="2:4" hidden="1" outlineLevel="1" x14ac:dyDescent="0.3">
      <c r="B51" s="13">
        <v>2003</v>
      </c>
      <c r="C51" s="7">
        <v>1.3632025391438372E-2</v>
      </c>
      <c r="D51" s="10">
        <f t="shared" si="1"/>
        <v>-8.6770124685654915E-3</v>
      </c>
    </row>
    <row r="52" spans="2:4" hidden="1" outlineLevel="1" x14ac:dyDescent="0.3">
      <c r="B52" s="13">
        <v>2004</v>
      </c>
      <c r="C52" s="7">
        <v>2.1860663582618536E-2</v>
      </c>
      <c r="D52" s="10">
        <f t="shared" si="1"/>
        <v>8.2286381911801636E-3</v>
      </c>
    </row>
    <row r="53" spans="2:4" hidden="1" outlineLevel="1" x14ac:dyDescent="0.3">
      <c r="B53" s="13">
        <v>2005</v>
      </c>
      <c r="C53" s="7">
        <v>4.1035954847364393E-2</v>
      </c>
      <c r="D53" s="10">
        <f t="shared" si="1"/>
        <v>1.9175291264745858E-2</v>
      </c>
    </row>
    <row r="54" spans="2:4" hidden="1" outlineLevel="1" x14ac:dyDescent="0.3">
      <c r="B54" s="13">
        <v>2006</v>
      </c>
      <c r="C54" s="7">
        <v>5.8493390822782758E-2</v>
      </c>
      <c r="D54" s="10">
        <f t="shared" si="1"/>
        <v>1.7457435975418364E-2</v>
      </c>
    </row>
    <row r="55" spans="2:4" hidden="1" outlineLevel="1" x14ac:dyDescent="0.3">
      <c r="B55" s="13">
        <v>2007</v>
      </c>
      <c r="C55" s="7">
        <v>4.9066540206641071E-2</v>
      </c>
      <c r="D55" s="10">
        <f t="shared" si="1"/>
        <v>-9.4268506161416868E-3</v>
      </c>
    </row>
    <row r="56" spans="2:4" hidden="1" outlineLevel="1" x14ac:dyDescent="0.3">
      <c r="B56" s="13">
        <v>2008</v>
      </c>
      <c r="C56" s="7">
        <v>2.1342417318246602E-2</v>
      </c>
      <c r="D56" s="10">
        <f t="shared" si="1"/>
        <v>-2.7724122888394469E-2</v>
      </c>
    </row>
    <row r="57" spans="2:4" hidden="1" outlineLevel="1" x14ac:dyDescent="0.3">
      <c r="B57" s="13">
        <v>2009</v>
      </c>
      <c r="C57" s="7">
        <v>5.8516540626589002E-3</v>
      </c>
      <c r="D57" s="10">
        <f t="shared" si="1"/>
        <v>-1.5490763255587701E-2</v>
      </c>
    </row>
    <row r="58" spans="2:4" hidden="1" outlineLevel="1" x14ac:dyDescent="0.3">
      <c r="B58" s="13">
        <v>2010</v>
      </c>
      <c r="C58" s="7">
        <v>4.0831545512328765E-3</v>
      </c>
      <c r="D58" s="10">
        <f t="shared" si="1"/>
        <v>-1.7684995114260237E-3</v>
      </c>
    </row>
    <row r="59" spans="2:4" hidden="1" outlineLevel="1" x14ac:dyDescent="0.3">
      <c r="B59" s="13">
        <v>2011</v>
      </c>
      <c r="C59" s="7">
        <v>2.4081571006575324E-3</v>
      </c>
      <c r="D59" s="10">
        <f t="shared" si="1"/>
        <v>-1.6749974505753441E-3</v>
      </c>
    </row>
    <row r="60" spans="2:4" hidden="1" outlineLevel="1" x14ac:dyDescent="0.3">
      <c r="B60" s="13">
        <v>2012</v>
      </c>
      <c r="C60" s="7">
        <v>2.332307922259011E-3</v>
      </c>
      <c r="D60" s="10">
        <f t="shared" si="1"/>
        <v>-7.5849178398521445E-5</v>
      </c>
    </row>
    <row r="61" spans="2:4" hidden="1" outlineLevel="1" x14ac:dyDescent="0.3">
      <c r="B61" s="13">
        <v>2013</v>
      </c>
      <c r="C61" s="7">
        <v>1.9635326903602755E-3</v>
      </c>
      <c r="D61" s="10">
        <f t="shared" si="1"/>
        <v>-3.6877523189873546E-4</v>
      </c>
    </row>
    <row r="62" spans="2:4" hidden="1" outlineLevel="1" x14ac:dyDescent="0.3">
      <c r="B62" s="13">
        <v>2014</v>
      </c>
      <c r="C62" s="7">
        <v>1.8255826506427392E-3</v>
      </c>
      <c r="D62" s="10">
        <f t="shared" si="1"/>
        <v>-1.379500397175363E-4</v>
      </c>
    </row>
    <row r="63" spans="2:4" hidden="1" outlineLevel="1" x14ac:dyDescent="0.3">
      <c r="B63" s="13">
        <v>2015</v>
      </c>
      <c r="C63" s="7">
        <v>4.0545706327583548E-3</v>
      </c>
      <c r="D63" s="10">
        <f t="shared" si="1"/>
        <v>2.2289879821156154E-3</v>
      </c>
    </row>
    <row r="64" spans="2:4" hidden="1" outlineLevel="1" x14ac:dyDescent="0.3">
      <c r="B64" s="13">
        <v>2016</v>
      </c>
      <c r="C64" s="7">
        <v>7.0587429476091836E-3</v>
      </c>
      <c r="D64" s="10">
        <f t="shared" si="1"/>
        <v>3.0041723148508288E-3</v>
      </c>
    </row>
    <row r="65" spans="2:4" hidden="1" outlineLevel="1" x14ac:dyDescent="0.3">
      <c r="B65" s="13">
        <v>2017</v>
      </c>
      <c r="C65" s="7">
        <v>1.3849602955390424E-2</v>
      </c>
      <c r="D65" s="10">
        <f t="shared" si="1"/>
        <v>6.7908600077812402E-3</v>
      </c>
    </row>
    <row r="66" spans="2:4" hidden="1" outlineLevel="1" x14ac:dyDescent="0.3">
      <c r="B66" s="13">
        <v>2018</v>
      </c>
      <c r="C66" s="7">
        <v>2.1619337199015175E-2</v>
      </c>
      <c r="D66" s="10">
        <f t="shared" si="1"/>
        <v>7.7697342436247509E-3</v>
      </c>
    </row>
    <row r="67" spans="2:4" hidden="1" outlineLevel="1" x14ac:dyDescent="0.3">
      <c r="B67" s="13">
        <v>2019</v>
      </c>
      <c r="C67" s="7">
        <v>2.2259810258975894E-2</v>
      </c>
      <c r="D67" s="10">
        <f t="shared" si="1"/>
        <v>6.4047305996071946E-4</v>
      </c>
    </row>
    <row r="68" spans="2:4" hidden="1" outlineLevel="1" x14ac:dyDescent="0.3">
      <c r="B68" s="13">
        <v>2020</v>
      </c>
      <c r="C68" s="7">
        <v>4.2667003952569236E-3</v>
      </c>
      <c r="D68" s="10">
        <f t="shared" si="1"/>
        <v>-1.7993109863718972E-2</v>
      </c>
    </row>
    <row r="69" spans="2:4" collapsed="1" x14ac:dyDescent="0.3">
      <c r="B69" s="13">
        <v>2021</v>
      </c>
      <c r="C69" s="7">
        <v>1.5710776016888851E-3</v>
      </c>
      <c r="D69" s="10">
        <f t="shared" si="1"/>
        <v>-2.6956227935680385E-3</v>
      </c>
    </row>
    <row r="70" spans="2:4" x14ac:dyDescent="0.3">
      <c r="B70" s="13">
        <v>2022</v>
      </c>
      <c r="C70" s="7">
        <v>2.0976343521499994E-2</v>
      </c>
      <c r="D70" s="10">
        <f t="shared" si="1"/>
        <v>1.9405265919811107E-2</v>
      </c>
    </row>
    <row r="71" spans="2:4" x14ac:dyDescent="0.3">
      <c r="B71" s="13">
        <v>2023</v>
      </c>
      <c r="C71" s="7">
        <v>7.0017169370726065E-2</v>
      </c>
      <c r="D71" s="10">
        <f t="shared" si="1"/>
        <v>4.9040825849226075E-2</v>
      </c>
    </row>
    <row r="72" spans="2:4" x14ac:dyDescent="0.3">
      <c r="B72" s="17">
        <v>2024</v>
      </c>
      <c r="C72" s="18">
        <f t="shared" ref="C72:C92" si="2">$C$71*EXP(-$G$22*(B72-$B$71))+$G$23*(1-EXP(-$G$22*(B72-$B$71)))</f>
        <v>6.8768409522779683E-2</v>
      </c>
    </row>
    <row r="73" spans="2:4" x14ac:dyDescent="0.3">
      <c r="B73" s="19">
        <f t="shared" ref="B73:B92" si="3">1+B72</f>
        <v>2025</v>
      </c>
      <c r="C73" s="18">
        <f t="shared" si="2"/>
        <v>6.7685192052638163E-2</v>
      </c>
    </row>
    <row r="74" spans="2:4" x14ac:dyDescent="0.3">
      <c r="B74" s="19">
        <f t="shared" si="3"/>
        <v>2026</v>
      </c>
      <c r="C74" s="18">
        <f t="shared" si="2"/>
        <v>6.6745571764918771E-2</v>
      </c>
    </row>
    <row r="75" spans="2:4" x14ac:dyDescent="0.3">
      <c r="B75" s="19">
        <f t="shared" si="3"/>
        <v>2027</v>
      </c>
      <c r="C75" s="18">
        <f t="shared" si="2"/>
        <v>6.5930512638353422E-2</v>
      </c>
    </row>
    <row r="76" spans="2:4" x14ac:dyDescent="0.3">
      <c r="B76" s="19">
        <f t="shared" si="3"/>
        <v>2028</v>
      </c>
      <c r="C76" s="18">
        <f t="shared" si="2"/>
        <v>6.5223502169890799E-2</v>
      </c>
    </row>
    <row r="77" spans="2:4" x14ac:dyDescent="0.3">
      <c r="B77" s="19">
        <f t="shared" si="3"/>
        <v>2029</v>
      </c>
      <c r="C77" s="18">
        <f t="shared" si="2"/>
        <v>6.4610216843435833E-2</v>
      </c>
    </row>
    <row r="78" spans="2:4" x14ac:dyDescent="0.3">
      <c r="B78" s="19">
        <f t="shared" si="3"/>
        <v>2030</v>
      </c>
      <c r="C78" s="18">
        <f t="shared" si="2"/>
        <v>6.4078231945867273E-2</v>
      </c>
    </row>
    <row r="79" spans="2:4" x14ac:dyDescent="0.3">
      <c r="B79" s="19">
        <f t="shared" si="3"/>
        <v>2031</v>
      </c>
      <c r="C79" s="18">
        <f t="shared" si="2"/>
        <v>6.3616769851417843E-2</v>
      </c>
    </row>
    <row r="80" spans="2:4" x14ac:dyDescent="0.3">
      <c r="B80" s="19">
        <f t="shared" si="3"/>
        <v>2032</v>
      </c>
      <c r="C80" s="18">
        <f t="shared" si="2"/>
        <v>6.3216481674841882E-2</v>
      </c>
    </row>
    <row r="81" spans="2:3" x14ac:dyDescent="0.3">
      <c r="B81" s="19">
        <f t="shared" si="3"/>
        <v>2033</v>
      </c>
      <c r="C81" s="18">
        <f t="shared" si="2"/>
        <v>6.2869257869823447E-2</v>
      </c>
    </row>
    <row r="82" spans="2:3" x14ac:dyDescent="0.3">
      <c r="B82" s="19">
        <f t="shared" si="3"/>
        <v>2034</v>
      </c>
      <c r="C82" s="18">
        <f t="shared" si="2"/>
        <v>6.2568063935486501E-2</v>
      </c>
    </row>
    <row r="83" spans="2:3" x14ac:dyDescent="0.3">
      <c r="B83" s="19">
        <f t="shared" si="3"/>
        <v>2035</v>
      </c>
      <c r="C83" s="18">
        <f t="shared" si="2"/>
        <v>6.2306797902541101E-2</v>
      </c>
    </row>
    <row r="84" spans="2:3" x14ac:dyDescent="0.3">
      <c r="B84" s="19">
        <f t="shared" si="3"/>
        <v>2036</v>
      </c>
      <c r="C84" s="18">
        <f t="shared" si="2"/>
        <v>6.2080166711839031E-2</v>
      </c>
    </row>
    <row r="85" spans="2:3" x14ac:dyDescent="0.3">
      <c r="B85" s="19">
        <f t="shared" si="3"/>
        <v>2037</v>
      </c>
      <c r="C85" s="18">
        <f t="shared" si="2"/>
        <v>6.1883578980858438E-2</v>
      </c>
    </row>
    <row r="86" spans="2:3" x14ac:dyDescent="0.3">
      <c r="B86" s="19">
        <f t="shared" si="3"/>
        <v>2038</v>
      </c>
      <c r="C86" s="18">
        <f t="shared" si="2"/>
        <v>6.1713051985644848E-2</v>
      </c>
    </row>
    <row r="87" spans="2:3" x14ac:dyDescent="0.3">
      <c r="B87" s="19">
        <f t="shared" si="3"/>
        <v>2039</v>
      </c>
      <c r="C87" s="18">
        <f t="shared" si="2"/>
        <v>6.156513097373062E-2</v>
      </c>
    </row>
    <row r="88" spans="2:3" x14ac:dyDescent="0.3">
      <c r="B88" s="19">
        <f t="shared" si="3"/>
        <v>2040</v>
      </c>
      <c r="C88" s="18">
        <f t="shared" si="2"/>
        <v>6.1436819173371238E-2</v>
      </c>
    </row>
    <row r="89" spans="2:3" x14ac:dyDescent="0.3">
      <c r="B89" s="19">
        <f t="shared" si="3"/>
        <v>2041</v>
      </c>
      <c r="C89" s="18">
        <f t="shared" si="2"/>
        <v>6.1325517081136947E-2</v>
      </c>
    </row>
    <row r="90" spans="2:3" x14ac:dyDescent="0.3">
      <c r="B90" s="19">
        <f t="shared" si="3"/>
        <v>2042</v>
      </c>
      <c r="C90" s="18">
        <f t="shared" si="2"/>
        <v>6.1228969797870479E-2</v>
      </c>
    </row>
    <row r="91" spans="2:3" x14ac:dyDescent="0.3">
      <c r="B91" s="19">
        <f t="shared" si="3"/>
        <v>2043</v>
      </c>
      <c r="C91" s="18">
        <f t="shared" si="2"/>
        <v>6.1145221346075737E-2</v>
      </c>
    </row>
    <row r="92" spans="2:3" x14ac:dyDescent="0.3">
      <c r="B92" s="19">
        <f t="shared" si="3"/>
        <v>2044</v>
      </c>
      <c r="C92" s="18">
        <f t="shared" si="2"/>
        <v>6.1072575043241317E-2</v>
      </c>
    </row>
    <row r="93" spans="2:3" x14ac:dyDescent="0.3">
      <c r="B93" s="20"/>
      <c r="C93" s="20"/>
    </row>
    <row r="94" spans="2:3" x14ac:dyDescent="0.3">
      <c r="B94" s="20"/>
      <c r="C94" s="20"/>
    </row>
    <row r="95" spans="2:3" x14ac:dyDescent="0.3">
      <c r="B95" s="20"/>
      <c r="C95" s="20"/>
    </row>
    <row r="96" spans="2:3" x14ac:dyDescent="0.3">
      <c r="B96" s="20"/>
      <c r="C96" s="20"/>
    </row>
    <row r="97" spans="2:3" x14ac:dyDescent="0.3">
      <c r="B97" s="20"/>
      <c r="C97" s="20"/>
    </row>
    <row r="98" spans="2:3" x14ac:dyDescent="0.3">
      <c r="B98" s="20"/>
      <c r="C98" s="20"/>
    </row>
    <row r="99" spans="2:3" x14ac:dyDescent="0.3">
      <c r="B99" s="20"/>
      <c r="C99" s="20"/>
    </row>
    <row r="100" spans="2:3" x14ac:dyDescent="0.3">
      <c r="B100" s="20"/>
      <c r="C100" s="20"/>
    </row>
    <row r="101" spans="2:3" x14ac:dyDescent="0.3">
      <c r="B101" s="20"/>
      <c r="C101" s="20"/>
    </row>
    <row r="102" spans="2:3" x14ac:dyDescent="0.3">
      <c r="B102" s="20"/>
      <c r="C102" s="20"/>
    </row>
    <row r="103" spans="2:3" x14ac:dyDescent="0.3">
      <c r="B103" s="20"/>
      <c r="C103" s="20"/>
    </row>
    <row r="104" spans="2:3" x14ac:dyDescent="0.3">
      <c r="B104" s="20"/>
      <c r="C104" s="20"/>
    </row>
    <row r="105" spans="2:3" x14ac:dyDescent="0.3">
      <c r="B105" s="20"/>
      <c r="C105" s="20"/>
    </row>
    <row r="106" spans="2:3" x14ac:dyDescent="0.3">
      <c r="B106" s="20"/>
      <c r="C106" s="20"/>
    </row>
    <row r="107" spans="2:3" x14ac:dyDescent="0.3">
      <c r="B107" s="20"/>
      <c r="C107" s="20"/>
    </row>
    <row r="108" spans="2:3" x14ac:dyDescent="0.3">
      <c r="B108" s="20"/>
      <c r="C108" s="20"/>
    </row>
    <row r="109" spans="2:3" x14ac:dyDescent="0.3">
      <c r="B109" s="20"/>
      <c r="C109" s="20"/>
    </row>
    <row r="110" spans="2:3" x14ac:dyDescent="0.3">
      <c r="B110" s="21" t="s">
        <v>43</v>
      </c>
      <c r="C110" s="20"/>
    </row>
    <row r="111" spans="2:3" x14ac:dyDescent="0.3">
      <c r="B111" s="22">
        <f>G23</f>
        <v>6.0597217944866215E-2</v>
      </c>
      <c r="C111" s="20"/>
    </row>
    <row r="112" spans="2:3" x14ac:dyDescent="0.3">
      <c r="B112" s="21" t="s">
        <v>44</v>
      </c>
      <c r="C112" s="20"/>
    </row>
    <row r="113" spans="2:3" x14ac:dyDescent="0.3">
      <c r="B113" s="23">
        <f>G33</f>
        <v>3.884410823424176E-2</v>
      </c>
      <c r="C113" s="20"/>
    </row>
    <row r="114" spans="2:3" x14ac:dyDescent="0.3">
      <c r="B114" s="20"/>
      <c r="C114" s="20"/>
    </row>
    <row r="115" spans="2:3" x14ac:dyDescent="0.3">
      <c r="B115" s="20"/>
      <c r="C115" s="20"/>
    </row>
    <row r="116" spans="2:3" x14ac:dyDescent="0.3">
      <c r="B116" s="20"/>
      <c r="C116" s="20"/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07A3-CD95-4A67-937C-854847FC87BA}">
  <dimension ref="B2:P72"/>
  <sheetViews>
    <sheetView showGridLines="0" topLeftCell="B1" zoomScaleNormal="100" workbookViewId="0">
      <selection activeCell="D10" sqref="D10"/>
    </sheetView>
  </sheetViews>
  <sheetFormatPr defaultRowHeight="14" x14ac:dyDescent="0.3"/>
  <cols>
    <col min="1" max="1" width="8.7265625" style="2"/>
    <col min="2" max="2" width="8.1796875" style="2" customWidth="1"/>
    <col min="3" max="3" width="23.7265625" style="2" bestFit="1" customWidth="1"/>
    <col min="4" max="4" width="14.81640625" style="2" customWidth="1"/>
    <col min="5" max="6" width="11.81640625" style="2" customWidth="1"/>
    <col min="7" max="7" width="20.90625" style="2" bestFit="1" customWidth="1"/>
    <col min="8" max="8" width="19.90625" style="2" customWidth="1"/>
    <col min="9" max="9" width="15.1796875" style="2" customWidth="1"/>
    <col min="10" max="10" width="8.7265625" style="2"/>
    <col min="11" max="11" width="13.7265625" style="2" customWidth="1"/>
    <col min="12" max="13" width="8.7265625" style="2"/>
    <col min="14" max="14" width="17.90625" style="2" bestFit="1" customWidth="1"/>
    <col min="15" max="15" width="8.7265625" style="2"/>
    <col min="16" max="16" width="55.36328125" style="2" customWidth="1"/>
    <col min="17" max="16384" width="8.7265625" style="2"/>
  </cols>
  <sheetData>
    <row r="2" spans="2:16" x14ac:dyDescent="0.3">
      <c r="C2" s="2" t="s">
        <v>56</v>
      </c>
    </row>
    <row r="3" spans="2:16" x14ac:dyDescent="0.3">
      <c r="C3" s="2" t="s">
        <v>57</v>
      </c>
    </row>
    <row r="5" spans="2:16" x14ac:dyDescent="0.3">
      <c r="C5" s="3" t="s">
        <v>24</v>
      </c>
      <c r="D5" s="3">
        <v>0.14221688935377114</v>
      </c>
      <c r="G5" s="3" t="s">
        <v>62</v>
      </c>
      <c r="H5" s="3">
        <f>D7/SQRT(2*D5)</f>
        <v>3.820177761352847E-2</v>
      </c>
    </row>
    <row r="6" spans="2:16" x14ac:dyDescent="0.3">
      <c r="C6" s="3" t="s">
        <v>23</v>
      </c>
      <c r="D6" s="3">
        <v>6.0596830841750361E-2</v>
      </c>
    </row>
    <row r="7" spans="2:16" x14ac:dyDescent="0.3">
      <c r="C7" s="3" t="s">
        <v>22</v>
      </c>
      <c r="D7" s="3">
        <v>2.0373899405823594E-2</v>
      </c>
    </row>
    <row r="9" spans="2:16" x14ac:dyDescent="0.3">
      <c r="K9" s="2" t="s">
        <v>50</v>
      </c>
    </row>
    <row r="10" spans="2:16" ht="56" x14ac:dyDescent="0.3">
      <c r="B10" s="4" t="s">
        <v>16</v>
      </c>
      <c r="C10" s="4" t="s">
        <v>21</v>
      </c>
      <c r="D10" s="5" t="s">
        <v>20</v>
      </c>
      <c r="E10" s="5" t="s">
        <v>15</v>
      </c>
      <c r="F10" s="5" t="s">
        <v>19</v>
      </c>
      <c r="G10" s="5" t="s">
        <v>48</v>
      </c>
      <c r="H10" s="5" t="s">
        <v>47</v>
      </c>
      <c r="I10" s="5" t="s">
        <v>49</v>
      </c>
      <c r="K10" s="5" t="s">
        <v>18</v>
      </c>
      <c r="L10" s="5" t="s">
        <v>17</v>
      </c>
    </row>
    <row r="11" spans="2:16" ht="19.5" customHeight="1" x14ac:dyDescent="0.3">
      <c r="B11" s="6">
        <v>1962</v>
      </c>
      <c r="C11" s="7">
        <v>2.6673631999999999E-2</v>
      </c>
      <c r="D11" s="7">
        <v>3.0998218345205483E-2</v>
      </c>
      <c r="E11" s="7">
        <v>3.522354201348548E-2</v>
      </c>
      <c r="F11" s="7">
        <v>4.4910064186525482E-2</v>
      </c>
      <c r="G11" s="8"/>
      <c r="N11" s="9" t="s">
        <v>51</v>
      </c>
      <c r="O11" s="9"/>
      <c r="P11" s="9"/>
    </row>
    <row r="12" spans="2:16" x14ac:dyDescent="0.3">
      <c r="B12" s="6">
        <v>1963</v>
      </c>
      <c r="C12" s="7">
        <v>2.3702668533333335E-2</v>
      </c>
      <c r="D12" s="7">
        <v>3.7781979178082202E-2</v>
      </c>
      <c r="E12" s="7">
        <v>3.9981264990762204E-2</v>
      </c>
      <c r="F12" s="7">
        <v>4.7524185853782201E-2</v>
      </c>
      <c r="G12" s="10">
        <f t="shared" ref="G12:G43" si="0">E12-E11</f>
        <v>4.7577229772767238E-3</v>
      </c>
      <c r="H12" s="2">
        <f t="shared" ref="H12:H43" si="1">$D$5*($D$6-E11)</f>
        <v>3.6085102098306239E-3</v>
      </c>
      <c r="I12" s="10">
        <f t="shared" ref="I12:I43" si="2">G12-H12</f>
        <v>1.1492127674460999E-3</v>
      </c>
      <c r="K12" s="2">
        <f>NORMDIST(I12,0,$D$7,FALSE)</f>
        <v>19.549921662539724</v>
      </c>
      <c r="L12" s="2">
        <f t="shared" ref="L12:L43" si="3">LN(K12)</f>
        <v>2.9729712793921306</v>
      </c>
      <c r="N12" s="2" t="s">
        <v>52</v>
      </c>
    </row>
    <row r="13" spans="2:16" x14ac:dyDescent="0.3">
      <c r="B13" s="6">
        <v>1964</v>
      </c>
      <c r="C13" s="7">
        <v>2.6693036740740736E-2</v>
      </c>
      <c r="D13" s="7">
        <v>3.975202163934427E-2</v>
      </c>
      <c r="E13" s="7">
        <v>4.3855623817344272E-2</v>
      </c>
      <c r="F13" s="7">
        <v>4.7899577910064273E-2</v>
      </c>
      <c r="G13" s="10">
        <f t="shared" si="0"/>
        <v>3.874358826582068E-3</v>
      </c>
      <c r="H13" s="2">
        <f t="shared" si="1"/>
        <v>2.9318816475953657E-3</v>
      </c>
      <c r="I13" s="10">
        <f t="shared" si="2"/>
        <v>9.4247717898670235E-4</v>
      </c>
      <c r="K13" s="2">
        <f t="shared" ref="K13:K43" si="4">NORMDIST(I13,0,$D$7,FALSE)</f>
        <v>19.560107397609755</v>
      </c>
      <c r="L13" s="2">
        <f t="shared" si="3"/>
        <v>2.9734921552669431</v>
      </c>
      <c r="N13" s="2">
        <f>SUM(L12:L72)</f>
        <v>150.94827846051649</v>
      </c>
    </row>
    <row r="14" spans="2:16" x14ac:dyDescent="0.3">
      <c r="B14" s="6">
        <v>1965</v>
      </c>
      <c r="C14" s="7">
        <v>3.4105323333333333E-2</v>
      </c>
      <c r="D14" s="7">
        <v>4.482697740273997E-2</v>
      </c>
      <c r="E14" s="7">
        <v>4.5827559189539971E-2</v>
      </c>
      <c r="F14" s="7">
        <v>4.7450123637539969E-2</v>
      </c>
      <c r="G14" s="10">
        <f t="shared" si="0"/>
        <v>1.9719353721956989E-3</v>
      </c>
      <c r="H14" s="2">
        <f t="shared" si="1"/>
        <v>2.380882387038537E-3</v>
      </c>
      <c r="I14" s="10">
        <f t="shared" si="2"/>
        <v>-4.0894701484283811E-4</v>
      </c>
      <c r="K14" s="2">
        <f t="shared" si="4"/>
        <v>19.577102829253906</v>
      </c>
      <c r="L14" s="2">
        <f t="shared" si="3"/>
        <v>2.974360660334828</v>
      </c>
    </row>
    <row r="15" spans="2:16" x14ac:dyDescent="0.3">
      <c r="B15" s="6">
        <v>1966</v>
      </c>
      <c r="C15" s="7">
        <v>3.1684033299999997E-2</v>
      </c>
      <c r="D15" s="7">
        <v>5.9284651134246656E-2</v>
      </c>
      <c r="E15" s="7">
        <v>6.1037977887186658E-2</v>
      </c>
      <c r="F15" s="7">
        <v>5.7902793143586651E-2</v>
      </c>
      <c r="G15" s="10">
        <f t="shared" si="0"/>
        <v>1.5210418697646687E-2</v>
      </c>
      <c r="H15" s="2">
        <f t="shared" si="1"/>
        <v>2.1004398723981936E-3</v>
      </c>
      <c r="I15" s="10">
        <f t="shared" si="2"/>
        <v>1.3109978825248492E-2</v>
      </c>
      <c r="K15" s="2">
        <f t="shared" si="4"/>
        <v>15.919356103424375</v>
      </c>
      <c r="L15" s="2">
        <f t="shared" si="3"/>
        <v>2.7675357338334843</v>
      </c>
    </row>
    <row r="16" spans="2:16" x14ac:dyDescent="0.3">
      <c r="B16" s="6">
        <v>1967</v>
      </c>
      <c r="C16" s="7">
        <v>3.1483028400000002E-2</v>
      </c>
      <c r="D16" s="7">
        <v>4.8379695342465862E-2</v>
      </c>
      <c r="E16" s="7">
        <v>5.6158957636865868E-2</v>
      </c>
      <c r="F16" s="7">
        <v>5.7907022005445861E-2</v>
      </c>
      <c r="G16" s="10">
        <f t="shared" si="0"/>
        <v>-4.8790202503207897E-3</v>
      </c>
      <c r="H16" s="2">
        <f t="shared" si="1"/>
        <v>-6.2738560549556826E-5</v>
      </c>
      <c r="I16" s="10">
        <f t="shared" si="2"/>
        <v>-4.8162816897712327E-3</v>
      </c>
      <c r="K16" s="2">
        <f t="shared" si="4"/>
        <v>19.041501368192549</v>
      </c>
      <c r="L16" s="2">
        <f t="shared" si="3"/>
        <v>2.9466208796259128</v>
      </c>
    </row>
    <row r="17" spans="2:12" x14ac:dyDescent="0.3">
      <c r="B17" s="6">
        <v>1968</v>
      </c>
      <c r="C17" s="7">
        <v>3.1772340196296295E-2</v>
      </c>
      <c r="D17" s="7">
        <v>6.2164373770492068E-2</v>
      </c>
      <c r="E17" s="7">
        <v>6.2761961794492074E-2</v>
      </c>
      <c r="F17" s="7">
        <v>6.2264585311012068E-2</v>
      </c>
      <c r="G17" s="10">
        <f t="shared" si="0"/>
        <v>6.6030041576262063E-3</v>
      </c>
      <c r="H17" s="2">
        <f t="shared" si="1"/>
        <v>6.3114052254512369E-4</v>
      </c>
      <c r="I17" s="10">
        <f t="shared" si="2"/>
        <v>5.9718636350810823E-3</v>
      </c>
      <c r="K17" s="2">
        <f t="shared" si="4"/>
        <v>18.757700513759996</v>
      </c>
      <c r="L17" s="2">
        <f t="shared" si="3"/>
        <v>2.9316043621718948</v>
      </c>
    </row>
    <row r="18" spans="2:12" x14ac:dyDescent="0.3">
      <c r="B18" s="6">
        <v>1969</v>
      </c>
      <c r="C18" s="7">
        <v>3.1503442533333335E-2</v>
      </c>
      <c r="D18" s="7">
        <v>9.0192171134246615E-2</v>
      </c>
      <c r="E18" s="7">
        <v>7.9312116350246611E-2</v>
      </c>
      <c r="F18" s="7">
        <v>7.3879926266066612E-2</v>
      </c>
      <c r="G18" s="10">
        <f t="shared" si="0"/>
        <v>1.6550154555754537E-2</v>
      </c>
      <c r="H18" s="2">
        <f t="shared" si="1"/>
        <v>-3.079181891424933E-4</v>
      </c>
      <c r="I18" s="10">
        <f t="shared" si="2"/>
        <v>1.6858072744897031E-2</v>
      </c>
      <c r="K18" s="2">
        <f t="shared" si="4"/>
        <v>13.904853567027207</v>
      </c>
      <c r="L18" s="2">
        <f t="shared" si="3"/>
        <v>2.6322379566723475</v>
      </c>
    </row>
    <row r="19" spans="2:12" x14ac:dyDescent="0.3">
      <c r="B19" s="6">
        <v>1970</v>
      </c>
      <c r="C19" s="7">
        <v>4.5390332800000009E-2</v>
      </c>
      <c r="D19" s="7">
        <v>8.304323568219206E-2</v>
      </c>
      <c r="E19" s="7">
        <v>8.0440911475112065E-2</v>
      </c>
      <c r="F19" s="7">
        <v>8.5487277274692061E-2</v>
      </c>
      <c r="G19" s="10">
        <f t="shared" si="0"/>
        <v>1.1287951248654532E-3</v>
      </c>
      <c r="H19" s="2">
        <f t="shared" si="1"/>
        <v>-2.6616296883860478E-3</v>
      </c>
      <c r="I19" s="10">
        <f t="shared" si="2"/>
        <v>3.790424813251501E-3</v>
      </c>
      <c r="K19" s="2">
        <f t="shared" si="4"/>
        <v>19.245092142847632</v>
      </c>
      <c r="L19" s="2">
        <f t="shared" si="3"/>
        <v>2.9572560746092895</v>
      </c>
    </row>
    <row r="20" spans="2:12" x14ac:dyDescent="0.3">
      <c r="B20" s="6">
        <v>1971</v>
      </c>
      <c r="C20" s="7">
        <v>5.1973570518518523E-2</v>
      </c>
      <c r="D20" s="7">
        <v>5.0380622904109724E-2</v>
      </c>
      <c r="E20" s="7">
        <v>5.287253288910973E-2</v>
      </c>
      <c r="F20" s="7">
        <v>6.699548851518973E-2</v>
      </c>
      <c r="G20" s="10">
        <f t="shared" si="0"/>
        <v>-2.7568378586002334E-2</v>
      </c>
      <c r="H20" s="2">
        <f t="shared" si="1"/>
        <v>-2.8221634197621139E-3</v>
      </c>
      <c r="I20" s="10">
        <f t="shared" si="2"/>
        <v>-2.4746215166240221E-2</v>
      </c>
      <c r="K20" s="2">
        <f t="shared" si="4"/>
        <v>9.3645467619189979</v>
      </c>
      <c r="L20" s="2">
        <f t="shared" si="3"/>
        <v>2.2369309377060849</v>
      </c>
    </row>
    <row r="21" spans="2:12" x14ac:dyDescent="0.3">
      <c r="B21" s="6">
        <v>1972</v>
      </c>
      <c r="C21" s="7">
        <v>5.5397710333333329E-2</v>
      </c>
      <c r="D21" s="7">
        <v>5.0394044065573906E-2</v>
      </c>
      <c r="E21" s="7">
        <v>5.6343270400513901E-2</v>
      </c>
      <c r="F21" s="7">
        <v>7.10649204986539E-2</v>
      </c>
      <c r="G21" s="10">
        <f t="shared" si="0"/>
        <v>3.4707375114041705E-3</v>
      </c>
      <c r="H21" s="2">
        <f t="shared" si="1"/>
        <v>1.0985256272662536E-3</v>
      </c>
      <c r="I21" s="10">
        <f t="shared" si="2"/>
        <v>2.3722118841379169E-3</v>
      </c>
      <c r="K21" s="2">
        <f t="shared" si="4"/>
        <v>19.448767148298288</v>
      </c>
      <c r="L21" s="2">
        <f t="shared" si="3"/>
        <v>2.9677836823638928</v>
      </c>
    </row>
    <row r="22" spans="2:12" x14ac:dyDescent="0.3">
      <c r="B22" s="6">
        <v>1973</v>
      </c>
      <c r="C22" s="7">
        <v>7.9471174222222218E-2</v>
      </c>
      <c r="D22" s="7">
        <v>9.7040593402739878E-2</v>
      </c>
      <c r="E22" s="7">
        <v>8.1423585440339882E-2</v>
      </c>
      <c r="F22" s="7">
        <v>7.5715078259859875E-2</v>
      </c>
      <c r="G22" s="10">
        <f t="shared" si="0"/>
        <v>2.5080315039825982E-2</v>
      </c>
      <c r="H22" s="2">
        <f t="shared" si="1"/>
        <v>6.0492813463090367E-4</v>
      </c>
      <c r="I22" s="10">
        <f t="shared" si="2"/>
        <v>2.4475386905195077E-2</v>
      </c>
      <c r="K22" s="2">
        <f t="shared" si="4"/>
        <v>9.5161294601326603</v>
      </c>
      <c r="L22" s="2">
        <f t="shared" si="3"/>
        <v>2.2529881968177659</v>
      </c>
    </row>
    <row r="23" spans="2:12" x14ac:dyDescent="0.3">
      <c r="B23" s="6">
        <v>1974</v>
      </c>
      <c r="C23" s="7">
        <v>0.12618325349999998</v>
      </c>
      <c r="D23" s="7">
        <v>0.11895174286027409</v>
      </c>
      <c r="E23" s="7">
        <v>9.3636972886914083E-2</v>
      </c>
      <c r="F23" s="7">
        <v>8.5940119154654077E-2</v>
      </c>
      <c r="G23" s="10">
        <f t="shared" si="0"/>
        <v>1.22133874465742E-2</v>
      </c>
      <c r="H23" s="2">
        <f t="shared" si="1"/>
        <v>-2.96191625434575E-3</v>
      </c>
      <c r="I23" s="10">
        <f t="shared" si="2"/>
        <v>1.517530370091995E-2</v>
      </c>
      <c r="K23" s="2">
        <f t="shared" si="4"/>
        <v>14.837659099015037</v>
      </c>
      <c r="L23" s="2">
        <f t="shared" si="3"/>
        <v>2.6971684826425801</v>
      </c>
    </row>
    <row r="24" spans="2:12" x14ac:dyDescent="0.3">
      <c r="B24" s="6">
        <v>1975</v>
      </c>
      <c r="C24" s="7">
        <v>8.9067338666666676E-2</v>
      </c>
      <c r="D24" s="7">
        <v>6.3576081490410968E-2</v>
      </c>
      <c r="E24" s="7">
        <v>7.4133775291050974E-2</v>
      </c>
      <c r="F24" s="7">
        <v>8.7474467648430962E-2</v>
      </c>
      <c r="G24" s="10">
        <f t="shared" si="0"/>
        <v>-1.9503197595863109E-2</v>
      </c>
      <c r="H24" s="2">
        <f t="shared" si="1"/>
        <v>-4.6988662254699304E-3</v>
      </c>
      <c r="I24" s="10">
        <f t="shared" si="2"/>
        <v>-1.4804331370393178E-2</v>
      </c>
      <c r="K24" s="2">
        <f t="shared" si="4"/>
        <v>15.037768359480436</v>
      </c>
      <c r="L24" s="2">
        <f t="shared" si="3"/>
        <v>2.7105649271585457</v>
      </c>
    </row>
    <row r="25" spans="2:12" x14ac:dyDescent="0.3">
      <c r="B25" s="6">
        <v>1976</v>
      </c>
      <c r="C25" s="7">
        <v>7.217955188148148E-2</v>
      </c>
      <c r="D25" s="7">
        <v>5.5605304918032832E-2</v>
      </c>
      <c r="E25" s="7">
        <v>6.5130710889552829E-2</v>
      </c>
      <c r="F25" s="7">
        <v>8.467969756603283E-2</v>
      </c>
      <c r="G25" s="10">
        <f t="shared" si="0"/>
        <v>-9.0030644014981454E-3</v>
      </c>
      <c r="H25" s="2">
        <f t="shared" si="1"/>
        <v>-1.9251821309343316E-3</v>
      </c>
      <c r="I25" s="10">
        <f t="shared" si="2"/>
        <v>-7.0778822705638133E-3</v>
      </c>
      <c r="K25" s="2">
        <f t="shared" si="4"/>
        <v>18.434407699575786</v>
      </c>
      <c r="L25" s="2">
        <f t="shared" si="3"/>
        <v>2.914218902044694</v>
      </c>
    </row>
    <row r="26" spans="2:12" x14ac:dyDescent="0.3">
      <c r="B26" s="6">
        <v>1977</v>
      </c>
      <c r="C26" s="7">
        <v>8.346455333333333E-2</v>
      </c>
      <c r="D26" s="7">
        <v>6.3156586871232864E-2</v>
      </c>
      <c r="E26" s="7">
        <v>6.9180542275312867E-2</v>
      </c>
      <c r="F26" s="7">
        <v>8.4468543165432869E-2</v>
      </c>
      <c r="G26" s="10">
        <f t="shared" si="0"/>
        <v>4.0498313857600388E-3</v>
      </c>
      <c r="H26" s="2">
        <f t="shared" si="1"/>
        <v>-6.4479431710159408E-4</v>
      </c>
      <c r="I26" s="10">
        <f t="shared" si="2"/>
        <v>4.6946257028616326E-3</v>
      </c>
      <c r="K26" s="2">
        <f t="shared" si="4"/>
        <v>19.068058489383297</v>
      </c>
      <c r="L26" s="2">
        <f t="shared" si="3"/>
        <v>2.9480146047483684</v>
      </c>
    </row>
    <row r="27" spans="2:12" x14ac:dyDescent="0.3">
      <c r="B27" s="6">
        <v>1978</v>
      </c>
      <c r="C27" s="7">
        <v>7.3698887733333343E-2</v>
      </c>
      <c r="D27" s="7">
        <v>9.2137595791780935E-2</v>
      </c>
      <c r="E27" s="7">
        <v>9.6499247049280923E-2</v>
      </c>
      <c r="F27" s="7">
        <v>9.7343516144740933E-2</v>
      </c>
      <c r="G27" s="10">
        <f t="shared" si="0"/>
        <v>2.7318704773968056E-2</v>
      </c>
      <c r="H27" s="2">
        <f t="shared" si="1"/>
        <v>-1.2207487391916591E-3</v>
      </c>
      <c r="I27" s="10">
        <f t="shared" si="2"/>
        <v>2.8539453513159715E-2</v>
      </c>
      <c r="K27" s="2">
        <f t="shared" si="4"/>
        <v>7.3409094597589348</v>
      </c>
      <c r="L27" s="2">
        <f t="shared" si="3"/>
        <v>1.9934627395501934</v>
      </c>
    </row>
    <row r="28" spans="2:12" x14ac:dyDescent="0.3">
      <c r="B28" s="6">
        <v>1979</v>
      </c>
      <c r="C28" s="7">
        <v>8.0648951933333338E-2</v>
      </c>
      <c r="D28" s="7">
        <v>0.13201939226301374</v>
      </c>
      <c r="E28" s="7">
        <v>0.12595782100137376</v>
      </c>
      <c r="F28" s="7">
        <v>0.11230737757701374</v>
      </c>
      <c r="G28" s="10">
        <f t="shared" si="0"/>
        <v>2.9458573952092837E-2</v>
      </c>
      <c r="H28" s="2">
        <f t="shared" si="1"/>
        <v>-5.1059299533194134E-3</v>
      </c>
      <c r="I28" s="10">
        <f t="shared" si="2"/>
        <v>3.4564503905412249E-2</v>
      </c>
      <c r="K28" s="2">
        <f t="shared" si="4"/>
        <v>4.6436035637972326</v>
      </c>
      <c r="L28" s="2">
        <f t="shared" si="3"/>
        <v>1.5354906949457512</v>
      </c>
    </row>
    <row r="29" spans="2:12" x14ac:dyDescent="0.3">
      <c r="B29" s="6">
        <v>1980</v>
      </c>
      <c r="C29" s="7">
        <v>0.12546484140740741</v>
      </c>
      <c r="D29" s="7">
        <v>0.14647805027322411</v>
      </c>
      <c r="E29" s="7">
        <v>0.13227854120394411</v>
      </c>
      <c r="F29" s="7">
        <v>0.12575338099086411</v>
      </c>
      <c r="G29" s="10">
        <f t="shared" si="0"/>
        <v>6.3207202025703513E-3</v>
      </c>
      <c r="H29" s="2">
        <f t="shared" si="1"/>
        <v>-9.2954367055840866E-3</v>
      </c>
      <c r="I29" s="10">
        <f t="shared" si="2"/>
        <v>1.5616156908154438E-2</v>
      </c>
      <c r="K29" s="2">
        <f t="shared" si="4"/>
        <v>14.597020315812953</v>
      </c>
      <c r="L29" s="2">
        <f t="shared" si="3"/>
        <v>2.6808174199274926</v>
      </c>
    </row>
    <row r="30" spans="2:12" x14ac:dyDescent="0.3">
      <c r="B30" s="6">
        <v>1981</v>
      </c>
      <c r="C30" s="7">
        <v>0.11287804149999998</v>
      </c>
      <c r="D30" s="7">
        <v>0.17475082958904106</v>
      </c>
      <c r="E30" s="7">
        <v>0.15611832922347105</v>
      </c>
      <c r="F30" s="7">
        <v>0.14634890803662104</v>
      </c>
      <c r="G30" s="10">
        <f t="shared" si="0"/>
        <v>2.3839788019526936E-2</v>
      </c>
      <c r="H30" s="2">
        <f t="shared" si="1"/>
        <v>-1.019434987126918E-2</v>
      </c>
      <c r="I30" s="10">
        <f t="shared" si="2"/>
        <v>3.4034137890796116E-2</v>
      </c>
      <c r="K30" s="2">
        <f t="shared" si="4"/>
        <v>4.8516302553587822</v>
      </c>
      <c r="L30" s="2">
        <f t="shared" si="3"/>
        <v>1.579314783594159</v>
      </c>
    </row>
    <row r="31" spans="2:12" x14ac:dyDescent="0.3">
      <c r="B31" s="6">
        <v>1982</v>
      </c>
      <c r="C31" s="7">
        <v>7.6312893125925929E-2</v>
      </c>
      <c r="D31" s="7">
        <v>0.14184789917808244</v>
      </c>
      <c r="E31" s="7">
        <v>0.14194773369153244</v>
      </c>
      <c r="F31" s="7">
        <v>0.15033900082658244</v>
      </c>
      <c r="G31" s="10">
        <f t="shared" si="0"/>
        <v>-1.4170595531938612E-2</v>
      </c>
      <c r="H31" s="2">
        <f t="shared" si="1"/>
        <v>-1.35847703662596E-2</v>
      </c>
      <c r="I31" s="10">
        <f t="shared" si="2"/>
        <v>-5.8582516567901206E-4</v>
      </c>
      <c r="K31" s="2">
        <f t="shared" si="4"/>
        <v>19.572954034885896</v>
      </c>
      <c r="L31" s="2">
        <f t="shared" si="3"/>
        <v>2.9741487171237142</v>
      </c>
    </row>
    <row r="32" spans="2:12" x14ac:dyDescent="0.3">
      <c r="B32" s="6">
        <v>1983</v>
      </c>
      <c r="C32" s="7">
        <v>7.3369267533333338E-2</v>
      </c>
      <c r="D32" s="7">
        <v>9.9258547506849329E-2</v>
      </c>
      <c r="E32" s="7">
        <v>0.10467449706240933</v>
      </c>
      <c r="F32" s="7">
        <v>0.12177931869684933</v>
      </c>
      <c r="G32" s="10">
        <f t="shared" si="0"/>
        <v>-3.7273236629123102E-2</v>
      </c>
      <c r="H32" s="2">
        <f t="shared" si="1"/>
        <v>-1.1569472349416843E-2</v>
      </c>
      <c r="I32" s="10">
        <f t="shared" si="2"/>
        <v>-2.5703764279706259E-2</v>
      </c>
      <c r="K32" s="2">
        <f t="shared" si="4"/>
        <v>8.8351806810182243</v>
      </c>
      <c r="L32" s="2">
        <f t="shared" si="3"/>
        <v>2.1787415561588395</v>
      </c>
    </row>
    <row r="33" spans="2:12" x14ac:dyDescent="0.3">
      <c r="B33" s="6">
        <v>1984</v>
      </c>
      <c r="C33" s="7">
        <v>6.1599429200000007E-2</v>
      </c>
      <c r="D33" s="7">
        <v>0.11950175475409837</v>
      </c>
      <c r="E33" s="7">
        <v>0.12674800874929837</v>
      </c>
      <c r="F33" s="7">
        <v>0.14426355961034837</v>
      </c>
      <c r="G33" s="10">
        <f t="shared" si="0"/>
        <v>2.2073511686889036E-2</v>
      </c>
      <c r="H33" s="2">
        <f t="shared" si="1"/>
        <v>-6.2685885798759123E-3</v>
      </c>
      <c r="I33" s="10">
        <f t="shared" si="2"/>
        <v>2.8342100266764949E-2</v>
      </c>
      <c r="K33" s="2">
        <f t="shared" si="4"/>
        <v>7.4408465804292083</v>
      </c>
      <c r="L33" s="2">
        <f t="shared" si="3"/>
        <v>2.0069846300637701</v>
      </c>
    </row>
    <row r="34" spans="2:12" x14ac:dyDescent="0.3">
      <c r="B34" s="6">
        <v>1985</v>
      </c>
      <c r="C34" s="7">
        <v>4.2521387248148149E-2</v>
      </c>
      <c r="D34" s="7">
        <v>9.2658495210958827E-2</v>
      </c>
      <c r="E34" s="7">
        <v>9.6029074733158845E-2</v>
      </c>
      <c r="F34" s="7">
        <v>0.12010295080739883</v>
      </c>
      <c r="G34" s="10">
        <f t="shared" si="0"/>
        <v>-3.0718934016139524E-2</v>
      </c>
      <c r="H34" s="2">
        <f t="shared" si="1"/>
        <v>-9.4078147490993854E-3</v>
      </c>
      <c r="I34" s="10">
        <f t="shared" si="2"/>
        <v>-2.1311119267040136E-2</v>
      </c>
      <c r="K34" s="2">
        <f t="shared" si="4"/>
        <v>11.330554935180157</v>
      </c>
      <c r="L34" s="2">
        <f t="shared" si="3"/>
        <v>2.4275030531149757</v>
      </c>
    </row>
    <row r="35" spans="2:12" x14ac:dyDescent="0.3">
      <c r="B35" s="6">
        <v>1986</v>
      </c>
      <c r="C35" s="7">
        <v>2.7344320185185192E-2</v>
      </c>
      <c r="D35" s="7">
        <v>7.3279540558903983E-2</v>
      </c>
      <c r="E35" s="7">
        <v>6.8867908701803981E-2</v>
      </c>
      <c r="F35" s="7">
        <v>8.279690784256398E-2</v>
      </c>
      <c r="G35" s="10">
        <f t="shared" si="0"/>
        <v>-2.7161166031354864E-2</v>
      </c>
      <c r="H35" s="2">
        <f t="shared" si="1"/>
        <v>-5.0390635090602738E-3</v>
      </c>
      <c r="I35" s="10">
        <f t="shared" si="2"/>
        <v>-2.2122102522294591E-2</v>
      </c>
      <c r="K35" s="2">
        <f t="shared" si="4"/>
        <v>10.859874453408056</v>
      </c>
      <c r="L35" s="2">
        <f t="shared" si="3"/>
        <v>2.3850747539793034</v>
      </c>
    </row>
    <row r="36" spans="2:12" x14ac:dyDescent="0.3">
      <c r="B36" s="6">
        <v>1987</v>
      </c>
      <c r="C36" s="7">
        <v>3.5579539680000001E-2</v>
      </c>
      <c r="D36" s="7">
        <v>7.4324625139725931E-2</v>
      </c>
      <c r="E36" s="7">
        <v>0.15075435823372596</v>
      </c>
      <c r="F36" s="7">
        <v>0.17002881211572593</v>
      </c>
      <c r="G36" s="10">
        <f t="shared" si="0"/>
        <v>8.1886449531921979E-2</v>
      </c>
      <c r="H36" s="2">
        <f t="shared" si="1"/>
        <v>-1.1762869648596719E-3</v>
      </c>
      <c r="I36" s="10">
        <f t="shared" si="2"/>
        <v>8.3062736496781656E-2</v>
      </c>
      <c r="K36" s="2">
        <f t="shared" si="4"/>
        <v>4.814746215501391E-3</v>
      </c>
      <c r="L36" s="2">
        <f t="shared" si="3"/>
        <v>-5.3360719421820919</v>
      </c>
    </row>
    <row r="37" spans="2:12" x14ac:dyDescent="0.3">
      <c r="B37" s="6">
        <v>1988</v>
      </c>
      <c r="C37" s="7">
        <v>5.0628350443285716E-2</v>
      </c>
      <c r="D37" s="7">
        <v>8.9444406557376968E-2</v>
      </c>
      <c r="E37" s="7">
        <v>9.0368061980616962E-2</v>
      </c>
      <c r="F37" s="7">
        <v>0.10327498228920698</v>
      </c>
      <c r="G37" s="10">
        <f t="shared" si="0"/>
        <v>-6.0386296253108998E-2</v>
      </c>
      <c r="H37" s="2">
        <f t="shared" si="1"/>
        <v>-1.2821923097514185E-2</v>
      </c>
      <c r="I37" s="10">
        <f t="shared" si="2"/>
        <v>-4.7564373155594815E-2</v>
      </c>
      <c r="K37" s="2">
        <f t="shared" si="4"/>
        <v>1.2833123782740288</v>
      </c>
      <c r="L37" s="2">
        <f t="shared" si="3"/>
        <v>0.24944453088062993</v>
      </c>
    </row>
    <row r="38" spans="2:12" x14ac:dyDescent="0.3">
      <c r="B38" s="6">
        <v>1989</v>
      </c>
      <c r="C38" s="7">
        <v>5.6895431132142849E-2</v>
      </c>
      <c r="D38" s="7">
        <v>0.10835444462465739</v>
      </c>
      <c r="E38" s="7">
        <v>0.10046028177665739</v>
      </c>
      <c r="F38" s="7">
        <v>9.9990276013257384E-2</v>
      </c>
      <c r="G38" s="10">
        <f t="shared" si="0"/>
        <v>1.0092219796040428E-2</v>
      </c>
      <c r="H38" s="2">
        <f t="shared" si="1"/>
        <v>-4.2339718848017375E-3</v>
      </c>
      <c r="I38" s="10">
        <f t="shared" si="2"/>
        <v>1.4326191680842166E-2</v>
      </c>
      <c r="K38" s="2">
        <f t="shared" si="4"/>
        <v>15.292191388289563</v>
      </c>
      <c r="L38" s="2">
        <f t="shared" si="3"/>
        <v>2.7273423313384759</v>
      </c>
    </row>
    <row r="39" spans="2:12" x14ac:dyDescent="0.3">
      <c r="B39" s="6">
        <v>1990</v>
      </c>
      <c r="C39" s="7">
        <v>6.4297114885714296E-2</v>
      </c>
      <c r="D39" s="7">
        <v>9.5615081643835573E-2</v>
      </c>
      <c r="E39" s="7">
        <v>9.3063243387595571E-2</v>
      </c>
      <c r="F39" s="7">
        <v>0.10049709635259556</v>
      </c>
      <c r="G39" s="10">
        <f t="shared" si="0"/>
        <v>-7.3970383890618191E-3</v>
      </c>
      <c r="H39" s="2">
        <f t="shared" si="1"/>
        <v>-5.6692559908691573E-3</v>
      </c>
      <c r="I39" s="10">
        <f t="shared" si="2"/>
        <v>-1.7277823981926618E-3</v>
      </c>
      <c r="K39" s="2">
        <f t="shared" si="4"/>
        <v>19.5107631517571</v>
      </c>
      <c r="L39" s="2">
        <f t="shared" si="3"/>
        <v>2.970966269798105</v>
      </c>
    </row>
    <row r="40" spans="2:12" x14ac:dyDescent="0.3">
      <c r="B40" s="6">
        <v>1991</v>
      </c>
      <c r="C40" s="7">
        <v>4.8223634920714291E-2</v>
      </c>
      <c r="D40" s="7">
        <v>6.5218252186301312E-2</v>
      </c>
      <c r="E40" s="7">
        <v>6.6660599344301311E-2</v>
      </c>
      <c r="F40" s="7">
        <v>8.9025646741581296E-2</v>
      </c>
      <c r="G40" s="10">
        <f t="shared" si="0"/>
        <v>-2.640264404329426E-2</v>
      </c>
      <c r="H40" s="2">
        <f t="shared" si="1"/>
        <v>-4.6172722007463548E-3</v>
      </c>
      <c r="I40" s="10">
        <f t="shared" si="2"/>
        <v>-2.1785371842547904E-2</v>
      </c>
      <c r="K40" s="2">
        <f t="shared" si="4"/>
        <v>11.05501188351599</v>
      </c>
      <c r="L40" s="2">
        <f t="shared" si="3"/>
        <v>2.4028838892537427</v>
      </c>
    </row>
    <row r="41" spans="2:12" x14ac:dyDescent="0.3">
      <c r="B41" s="6">
        <v>1992</v>
      </c>
      <c r="C41" s="7">
        <v>5.076984887557142E-2</v>
      </c>
      <c r="D41" s="7">
        <v>4.1531679606557376E-2</v>
      </c>
      <c r="E41" s="7">
        <v>4.5172392942557378E-2</v>
      </c>
      <c r="F41" s="7">
        <v>7.9466638426007374E-2</v>
      </c>
      <c r="G41" s="10">
        <f t="shared" si="0"/>
        <v>-2.1488206401743933E-2</v>
      </c>
      <c r="H41" s="2">
        <f t="shared" si="1"/>
        <v>-8.6237029419417087E-4</v>
      </c>
      <c r="I41" s="10">
        <f t="shared" si="2"/>
        <v>-2.0625836107549762E-2</v>
      </c>
      <c r="K41" s="2">
        <f t="shared" si="4"/>
        <v>11.729651954001097</v>
      </c>
      <c r="L41" s="2">
        <f t="shared" si="3"/>
        <v>2.4621199907845215</v>
      </c>
    </row>
    <row r="42" spans="2:12" x14ac:dyDescent="0.3">
      <c r="B42" s="6">
        <v>1993</v>
      </c>
      <c r="C42" s="7">
        <v>4.3211130788571431E-2</v>
      </c>
      <c r="D42" s="7">
        <v>3.4002162367123348E-2</v>
      </c>
      <c r="E42" s="7">
        <v>3.8308431925363345E-2</v>
      </c>
      <c r="F42" s="7">
        <v>6.6084660467923356E-2</v>
      </c>
      <c r="G42" s="10">
        <f t="shared" si="0"/>
        <v>-6.8639610171940327E-3</v>
      </c>
      <c r="H42" s="2">
        <f t="shared" si="1"/>
        <v>2.1936155780536426E-3</v>
      </c>
      <c r="I42" s="10">
        <f t="shared" si="2"/>
        <v>-9.0575765952476753E-3</v>
      </c>
      <c r="K42" s="2">
        <f t="shared" si="4"/>
        <v>17.738579616452888</v>
      </c>
      <c r="L42" s="2">
        <f t="shared" si="3"/>
        <v>2.8757419069596257</v>
      </c>
    </row>
    <row r="43" spans="2:12" x14ac:dyDescent="0.3">
      <c r="B43" s="6">
        <v>1994</v>
      </c>
      <c r="C43" s="7">
        <v>4.239921134699999E-2</v>
      </c>
      <c r="D43" s="7">
        <v>4.807621277808221E-2</v>
      </c>
      <c r="E43" s="7">
        <v>6.0588329112002209E-2</v>
      </c>
      <c r="F43" s="7">
        <v>7.9835227716122198E-2</v>
      </c>
      <c r="G43" s="10">
        <f t="shared" si="0"/>
        <v>2.2279897186638864E-2</v>
      </c>
      <c r="H43" s="2">
        <f t="shared" si="1"/>
        <v>3.1697867625645249E-3</v>
      </c>
      <c r="I43" s="10">
        <f t="shared" si="2"/>
        <v>1.9110110424074338E-2</v>
      </c>
      <c r="K43" s="2">
        <f t="shared" si="4"/>
        <v>12.612243650950692</v>
      </c>
      <c r="L43" s="2">
        <f t="shared" si="3"/>
        <v>2.5346680604742176</v>
      </c>
    </row>
    <row r="44" spans="2:12" x14ac:dyDescent="0.3">
      <c r="B44" s="6">
        <v>1995</v>
      </c>
      <c r="C44" s="7">
        <v>3.7261424979999999E-2</v>
      </c>
      <c r="D44" s="7">
        <v>6.7835188953424788E-2</v>
      </c>
      <c r="E44" s="7">
        <v>6.8861629848124786E-2</v>
      </c>
      <c r="F44" s="7">
        <v>7.6006300871824778E-2</v>
      </c>
      <c r="G44" s="10">
        <f t="shared" ref="G44:G72" si="5">E44-E43</f>
        <v>8.2733007361225769E-3</v>
      </c>
      <c r="H44" s="2">
        <f t="shared" ref="H44:H72" si="6">$D$5*($D$6-E43)</f>
        <v>1.2090895589085735E-6</v>
      </c>
      <c r="I44" s="10">
        <f t="shared" ref="I44:I72" si="7">G44-H44</f>
        <v>8.2720916465636677E-3</v>
      </c>
      <c r="K44" s="2">
        <f t="shared" ref="K44:K72" si="8">NORMDIST(I44,0,$D$7,FALSE)</f>
        <v>18.031826871555872</v>
      </c>
      <c r="L44" s="2">
        <f t="shared" ref="L44:L72" si="9">LN(K44)</f>
        <v>2.8921383560731941</v>
      </c>
    </row>
    <row r="45" spans="2:12" x14ac:dyDescent="0.3">
      <c r="B45" s="6">
        <v>1996</v>
      </c>
      <c r="C45" s="7">
        <v>3.6067622297142859E-2</v>
      </c>
      <c r="D45" s="7">
        <v>6.2317905879781463E-2</v>
      </c>
      <c r="E45" s="7">
        <v>6.4418560921441465E-2</v>
      </c>
      <c r="F45" s="7">
        <v>7.4330746914781462E-2</v>
      </c>
      <c r="G45" s="10">
        <f t="shared" si="5"/>
        <v>-4.4430689266833218E-3</v>
      </c>
      <c r="H45" s="2">
        <f t="shared" si="6"/>
        <v>-1.1753940058207093E-3</v>
      </c>
      <c r="I45" s="10">
        <f t="shared" si="7"/>
        <v>-3.2676749208626127E-3</v>
      </c>
      <c r="K45" s="2">
        <f t="shared" si="8"/>
        <v>19.330813463243373</v>
      </c>
      <c r="L45" s="2">
        <f t="shared" si="9"/>
        <v>2.9617003752754587</v>
      </c>
    </row>
    <row r="46" spans="2:12" x14ac:dyDescent="0.3">
      <c r="B46" s="6">
        <v>1997</v>
      </c>
      <c r="C46" s="7">
        <v>2.6732175608428568E-2</v>
      </c>
      <c r="D46" s="7">
        <v>5.9672641534246555E-2</v>
      </c>
      <c r="E46" s="7">
        <v>6.1265227448326562E-2</v>
      </c>
      <c r="F46" s="7">
        <v>6.9166899785126551E-2</v>
      </c>
      <c r="G46" s="10">
        <f t="shared" si="5"/>
        <v>-3.1533334731149026E-3</v>
      </c>
      <c r="H46" s="2">
        <f t="shared" si="6"/>
        <v>-5.4351456388340854E-4</v>
      </c>
      <c r="I46" s="10">
        <f t="shared" si="7"/>
        <v>-2.6098189092314942E-3</v>
      </c>
      <c r="K46" s="2">
        <f t="shared" si="8"/>
        <v>19.421055021458496</v>
      </c>
      <c r="L46" s="2">
        <f t="shared" si="9"/>
        <v>2.9663577879302077</v>
      </c>
    </row>
    <row r="47" spans="2:12" x14ac:dyDescent="0.3">
      <c r="B47" s="6">
        <v>1998</v>
      </c>
      <c r="C47" s="7">
        <v>2.5266663142857141E-2</v>
      </c>
      <c r="D47" s="7">
        <v>6.146911110136994E-2</v>
      </c>
      <c r="E47" s="7">
        <v>5.7858028643869942E-2</v>
      </c>
      <c r="F47" s="7">
        <v>6.0255923553049942E-2</v>
      </c>
      <c r="G47" s="10">
        <f t="shared" si="5"/>
        <v>-3.4071988044566195E-3</v>
      </c>
      <c r="H47" s="2">
        <f t="shared" si="6"/>
        <v>-9.5057286241883625E-5</v>
      </c>
      <c r="I47" s="10">
        <f t="shared" si="7"/>
        <v>-3.3121415182147361E-3</v>
      </c>
      <c r="K47" s="2">
        <f t="shared" si="8"/>
        <v>19.324001959982688</v>
      </c>
      <c r="L47" s="2">
        <f t="shared" si="9"/>
        <v>2.9613479481195348</v>
      </c>
    </row>
    <row r="48" spans="2:12" x14ac:dyDescent="0.3">
      <c r="B48" s="6">
        <v>1999</v>
      </c>
      <c r="C48" s="7">
        <v>2.0848944912000001E-2</v>
      </c>
      <c r="D48" s="7">
        <v>5.8652146936986338E-2</v>
      </c>
      <c r="E48" s="7">
        <v>5.9656630492586335E-2</v>
      </c>
      <c r="F48" s="7">
        <v>6.6134671926346339E-2</v>
      </c>
      <c r="G48" s="10">
        <f t="shared" si="5"/>
        <v>1.7986018487163927E-3</v>
      </c>
      <c r="H48" s="2">
        <f t="shared" si="6"/>
        <v>3.8950392913782476E-4</v>
      </c>
      <c r="I48" s="10">
        <f t="shared" si="7"/>
        <v>1.409097919578568E-3</v>
      </c>
      <c r="K48" s="2">
        <f t="shared" si="8"/>
        <v>19.53427118582071</v>
      </c>
      <c r="L48" s="2">
        <f t="shared" si="9"/>
        <v>2.9721704196882484</v>
      </c>
    </row>
    <row r="49" spans="2:12" x14ac:dyDescent="0.3">
      <c r="B49" s="6">
        <v>2000</v>
      </c>
      <c r="C49" s="7">
        <v>2.5151977645714287E-2</v>
      </c>
      <c r="D49" s="7">
        <v>6.9420924153005409E-2</v>
      </c>
      <c r="E49" s="7">
        <v>6.7865254389005425E-2</v>
      </c>
      <c r="F49" s="7">
        <v>6.6852384141825413E-2</v>
      </c>
      <c r="G49" s="10">
        <f t="shared" si="5"/>
        <v>8.20862389641909E-3</v>
      </c>
      <c r="H49" s="2">
        <f t="shared" si="6"/>
        <v>1.3371236902743729E-4</v>
      </c>
      <c r="I49" s="10">
        <f t="shared" si="7"/>
        <v>8.0749115273916535E-3</v>
      </c>
      <c r="K49" s="2">
        <f t="shared" si="8"/>
        <v>18.101973380057665</v>
      </c>
      <c r="L49" s="2">
        <f t="shared" si="9"/>
        <v>2.8960209588513437</v>
      </c>
    </row>
    <row r="50" spans="2:12" x14ac:dyDescent="0.3">
      <c r="B50" s="6">
        <v>2001</v>
      </c>
      <c r="C50" s="7">
        <v>3.2963928272000002E-2</v>
      </c>
      <c r="D50" s="7">
        <v>4.2577898958904181E-2</v>
      </c>
      <c r="E50" s="7">
        <v>3.8171396547454182E-2</v>
      </c>
      <c r="F50" s="7">
        <v>5.5276705137424179E-2</v>
      </c>
      <c r="G50" s="10">
        <f t="shared" si="5"/>
        <v>-2.9693857841551242E-2</v>
      </c>
      <c r="H50" s="2">
        <f t="shared" si="6"/>
        <v>-1.0336925873963181E-3</v>
      </c>
      <c r="I50" s="10">
        <f t="shared" si="7"/>
        <v>-2.8660165254154924E-2</v>
      </c>
      <c r="K50" s="2">
        <f t="shared" si="8"/>
        <v>7.2801086374770199</v>
      </c>
      <c r="L50" s="2">
        <f t="shared" si="9"/>
        <v>1.9851457848276117</v>
      </c>
    </row>
    <row r="51" spans="2:12" x14ac:dyDescent="0.3">
      <c r="B51" s="6">
        <v>2002</v>
      </c>
      <c r="C51" s="7">
        <v>1.9913509137428571E-2</v>
      </c>
      <c r="D51" s="7">
        <v>1.8638732361643862E-2</v>
      </c>
      <c r="E51" s="7">
        <v>2.2309037860003864E-2</v>
      </c>
      <c r="F51" s="7">
        <v>5.0694755439043865E-2</v>
      </c>
      <c r="G51" s="10">
        <f t="shared" si="5"/>
        <v>-1.5862358687450319E-2</v>
      </c>
      <c r="H51" s="2">
        <f t="shared" si="6"/>
        <v>3.1892755077421843E-3</v>
      </c>
      <c r="I51" s="10">
        <f t="shared" si="7"/>
        <v>-1.9051634195192502E-2</v>
      </c>
      <c r="K51" s="2">
        <f t="shared" si="8"/>
        <v>12.646190966876439</v>
      </c>
      <c r="L51" s="2">
        <f t="shared" si="9"/>
        <v>2.5373560604931793</v>
      </c>
    </row>
    <row r="52" spans="2:12" x14ac:dyDescent="0.3">
      <c r="B52" s="6">
        <v>2003</v>
      </c>
      <c r="C52" s="7">
        <v>2.0713845652571426E-2</v>
      </c>
      <c r="D52" s="7">
        <v>1.2436354016438372E-2</v>
      </c>
      <c r="E52" s="7">
        <v>1.3632025391438372E-2</v>
      </c>
      <c r="F52" s="7">
        <v>4.4819525095238372E-2</v>
      </c>
      <c r="G52" s="10">
        <f t="shared" si="5"/>
        <v>-8.6770124685654915E-3</v>
      </c>
      <c r="H52" s="2">
        <f t="shared" si="6"/>
        <v>5.445170818085137E-3</v>
      </c>
      <c r="I52" s="10">
        <f t="shared" si="7"/>
        <v>-1.4122183286650629E-2</v>
      </c>
      <c r="K52" s="2">
        <f t="shared" si="8"/>
        <v>15.399470664164784</v>
      </c>
      <c r="L52" s="2">
        <f t="shared" si="9"/>
        <v>2.7343331363720047</v>
      </c>
    </row>
    <row r="53" spans="2:12" x14ac:dyDescent="0.3">
      <c r="B53" s="6">
        <v>2004</v>
      </c>
      <c r="C53" s="7">
        <v>2.4807479425000004E-2</v>
      </c>
      <c r="D53" s="7">
        <v>1.5932011278688537E-2</v>
      </c>
      <c r="E53" s="7">
        <v>2.1860663582618536E-2</v>
      </c>
      <c r="F53" s="7">
        <v>4.8519592145688545E-2</v>
      </c>
      <c r="G53" s="10">
        <f t="shared" si="5"/>
        <v>8.2286381911801636E-3</v>
      </c>
      <c r="H53" s="2">
        <f t="shared" si="6"/>
        <v>6.6791885402484076E-3</v>
      </c>
      <c r="I53" s="10">
        <f t="shared" si="7"/>
        <v>1.549449650931756E-3</v>
      </c>
      <c r="K53" s="2">
        <f t="shared" si="8"/>
        <v>19.524503163872527</v>
      </c>
      <c r="L53" s="2">
        <f t="shared" si="9"/>
        <v>2.9716702492494953</v>
      </c>
    </row>
    <row r="54" spans="2:12" x14ac:dyDescent="0.3">
      <c r="B54" s="6">
        <v>2005</v>
      </c>
      <c r="C54" s="7">
        <v>2.7161923795714284E-2</v>
      </c>
      <c r="D54" s="7">
        <v>3.6395135956164393E-2</v>
      </c>
      <c r="E54" s="7">
        <v>4.1035954847364393E-2</v>
      </c>
      <c r="F54" s="7">
        <v>4.825143973856439E-2</v>
      </c>
      <c r="G54" s="10">
        <f t="shared" si="5"/>
        <v>1.9175291264745858E-2</v>
      </c>
      <c r="H54" s="2">
        <f t="shared" si="6"/>
        <v>5.5089372130811233E-3</v>
      </c>
      <c r="I54" s="10">
        <f t="shared" si="7"/>
        <v>1.3666354051664734E-2</v>
      </c>
      <c r="K54" s="2">
        <f t="shared" si="8"/>
        <v>15.636233061891511</v>
      </c>
      <c r="L54" s="2">
        <f t="shared" si="9"/>
        <v>2.7495908532872306</v>
      </c>
    </row>
    <row r="55" spans="2:12" x14ac:dyDescent="0.3">
      <c r="B55" s="6">
        <v>2006</v>
      </c>
      <c r="C55" s="7">
        <v>3.2009596657714294E-2</v>
      </c>
      <c r="D55" s="7">
        <v>5.8793393972602762E-2</v>
      </c>
      <c r="E55" s="7">
        <v>5.8493390822782758E-2</v>
      </c>
      <c r="F55" s="7">
        <v>5.6922800234602763E-2</v>
      </c>
      <c r="G55" s="10">
        <f t="shared" si="5"/>
        <v>1.7457435975418364E-2</v>
      </c>
      <c r="H55" s="2">
        <f t="shared" si="6"/>
        <v>2.7818869369564273E-3</v>
      </c>
      <c r="I55" s="10">
        <f t="shared" si="7"/>
        <v>1.4675549038461938E-2</v>
      </c>
      <c r="K55" s="2">
        <f t="shared" si="8"/>
        <v>15.106693947622968</v>
      </c>
      <c r="L55" s="2">
        <f t="shared" si="9"/>
        <v>2.7151379533786111</v>
      </c>
    </row>
    <row r="56" spans="2:12" x14ac:dyDescent="0.3">
      <c r="B56" s="6">
        <v>2007</v>
      </c>
      <c r="C56" s="7">
        <v>2.8195894034285716E-2</v>
      </c>
      <c r="D56" s="7">
        <v>5.4683335189041074E-2</v>
      </c>
      <c r="E56" s="7">
        <v>4.9066540206641071E-2</v>
      </c>
      <c r="F56" s="7">
        <v>5.0250095182681073E-2</v>
      </c>
      <c r="G56" s="10">
        <f t="shared" si="5"/>
        <v>-9.4268506161416868E-3</v>
      </c>
      <c r="H56" s="2">
        <f t="shared" si="6"/>
        <v>2.991446964398099E-4</v>
      </c>
      <c r="I56" s="10">
        <f t="shared" si="7"/>
        <v>-9.7259953125814966E-3</v>
      </c>
      <c r="K56" s="2">
        <f t="shared" si="8"/>
        <v>17.472330940482419</v>
      </c>
      <c r="L56" s="2">
        <f t="shared" si="9"/>
        <v>2.8606185405737272</v>
      </c>
    </row>
    <row r="57" spans="2:12" x14ac:dyDescent="0.3">
      <c r="B57" s="6">
        <v>2008</v>
      </c>
      <c r="C57" s="7">
        <v>4.6307937936E-2</v>
      </c>
      <c r="D57" s="7">
        <v>2.2511140983606605E-2</v>
      </c>
      <c r="E57" s="7">
        <v>2.1342417318246602E-2</v>
      </c>
      <c r="F57" s="7">
        <v>4.2307541438046603E-2</v>
      </c>
      <c r="G57" s="10">
        <f t="shared" si="5"/>
        <v>-2.7724122888394469E-2</v>
      </c>
      <c r="H57" s="2">
        <f t="shared" si="6"/>
        <v>1.6398020674701615E-3</v>
      </c>
      <c r="I57" s="10">
        <f t="shared" si="7"/>
        <v>-2.936392495586463E-2</v>
      </c>
      <c r="K57" s="2">
        <f t="shared" si="8"/>
        <v>6.9306826977924159</v>
      </c>
      <c r="L57" s="2">
        <f t="shared" si="9"/>
        <v>1.9359583217396454</v>
      </c>
    </row>
    <row r="58" spans="2:12" x14ac:dyDescent="0.3">
      <c r="B58" s="6">
        <v>2009</v>
      </c>
      <c r="C58" s="7">
        <v>6.3339322865714276E-3</v>
      </c>
      <c r="D58" s="7">
        <v>2.2438520109588998E-3</v>
      </c>
      <c r="E58" s="7">
        <v>5.8516540626589002E-3</v>
      </c>
      <c r="F58" s="7">
        <v>3.8075498219758891E-2</v>
      </c>
      <c r="G58" s="10">
        <f t="shared" si="5"/>
        <v>-1.5490763255587701E-2</v>
      </c>
      <c r="H58" s="2">
        <f t="shared" si="6"/>
        <v>5.582640584719311E-3</v>
      </c>
      <c r="I58" s="10">
        <f t="shared" si="7"/>
        <v>-2.1073403840307012E-2</v>
      </c>
      <c r="K58" s="2">
        <f t="shared" si="8"/>
        <v>11.468903789564898</v>
      </c>
      <c r="L58" s="2">
        <f t="shared" si="9"/>
        <v>2.4396393546092887</v>
      </c>
    </row>
    <row r="59" spans="2:12" x14ac:dyDescent="0.3">
      <c r="B59" s="6">
        <v>2010</v>
      </c>
      <c r="C59" s="7">
        <v>1.7606516267142852E-2</v>
      </c>
      <c r="D59" s="7">
        <v>2.4548940712328764E-3</v>
      </c>
      <c r="E59" s="7">
        <v>4.0831545512328765E-3</v>
      </c>
      <c r="F59" s="7">
        <v>3.6411617025032872E-2</v>
      </c>
      <c r="G59" s="10">
        <f t="shared" si="5"/>
        <v>-1.7684995114260237E-3</v>
      </c>
      <c r="H59" s="2">
        <f t="shared" si="6"/>
        <v>7.7856887486446921E-3</v>
      </c>
      <c r="I59" s="10">
        <f t="shared" si="7"/>
        <v>-9.5541882600707166E-3</v>
      </c>
      <c r="K59" s="2">
        <f t="shared" si="8"/>
        <v>17.542184959095977</v>
      </c>
      <c r="L59" s="2">
        <f t="shared" si="9"/>
        <v>2.8646085492597164</v>
      </c>
    </row>
    <row r="60" spans="2:12" x14ac:dyDescent="0.3">
      <c r="B60" s="6">
        <v>2011</v>
      </c>
      <c r="C60" s="7">
        <v>3.6908479792142859E-2</v>
      </c>
      <c r="D60" s="7">
        <v>1.5118654246575325E-3</v>
      </c>
      <c r="E60" s="7">
        <v>2.4081571006575324E-3</v>
      </c>
      <c r="F60" s="7">
        <v>3.1118401250797536E-2</v>
      </c>
      <c r="G60" s="10">
        <f t="shared" si="5"/>
        <v>-1.6749974505753441E-3</v>
      </c>
      <c r="H60" s="2">
        <f t="shared" si="6"/>
        <v>8.0371992479833648E-3</v>
      </c>
      <c r="I60" s="10">
        <f t="shared" si="7"/>
        <v>-9.7121966985587085E-3</v>
      </c>
      <c r="K60" s="2">
        <f t="shared" si="8"/>
        <v>17.477976851497811</v>
      </c>
      <c r="L60" s="2">
        <f t="shared" si="9"/>
        <v>2.8609416227679159</v>
      </c>
    </row>
    <row r="61" spans="2:12" x14ac:dyDescent="0.3">
      <c r="B61" s="6">
        <v>2012</v>
      </c>
      <c r="C61" s="7">
        <v>2.3045558612571432E-2</v>
      </c>
      <c r="D61" s="7">
        <v>1.9397888524590114E-3</v>
      </c>
      <c r="E61" s="7">
        <v>2.332307922259011E-3</v>
      </c>
      <c r="F61" s="7">
        <v>2.0703178413459009E-2</v>
      </c>
      <c r="G61" s="10">
        <f t="shared" si="5"/>
        <v>-7.5849178398521445E-5</v>
      </c>
      <c r="H61" s="2">
        <f t="shared" si="6"/>
        <v>8.2754121750796862E-3</v>
      </c>
      <c r="I61" s="10">
        <f t="shared" si="7"/>
        <v>-8.3512613534782072E-3</v>
      </c>
      <c r="K61" s="2">
        <f t="shared" si="8"/>
        <v>18.003264458577696</v>
      </c>
      <c r="L61" s="2">
        <f t="shared" si="9"/>
        <v>2.8905531002625158</v>
      </c>
    </row>
    <row r="62" spans="2:12" x14ac:dyDescent="0.3">
      <c r="B62" s="6">
        <v>2013</v>
      </c>
      <c r="C62" s="7">
        <v>1.6590828662571434E-2</v>
      </c>
      <c r="D62" s="7">
        <v>1.6623473972602757E-3</v>
      </c>
      <c r="E62" s="7">
        <v>1.9635326903602755E-3</v>
      </c>
      <c r="F62" s="7">
        <v>2.7284830209590279E-2</v>
      </c>
      <c r="G62" s="10">
        <f t="shared" si="5"/>
        <v>-3.6877523189873546E-4</v>
      </c>
      <c r="H62" s="2">
        <f t="shared" si="6"/>
        <v>8.2861992092915643E-3</v>
      </c>
      <c r="I62" s="10">
        <f t="shared" si="7"/>
        <v>-8.6549744411902989E-3</v>
      </c>
      <c r="K62" s="2">
        <f t="shared" si="8"/>
        <v>17.891605293020813</v>
      </c>
      <c r="L62" s="2">
        <f t="shared" si="9"/>
        <v>2.8843316247985822</v>
      </c>
    </row>
    <row r="63" spans="2:12" x14ac:dyDescent="0.3">
      <c r="B63" s="6">
        <v>2014</v>
      </c>
      <c r="C63" s="7">
        <v>1.172091183171429E-2</v>
      </c>
      <c r="D63" s="7">
        <v>1.4287859726027391E-3</v>
      </c>
      <c r="E63" s="7">
        <v>1.8255826506427392E-3</v>
      </c>
      <c r="F63" s="7">
        <v>2.8809341781802739E-2</v>
      </c>
      <c r="G63" s="10">
        <f t="shared" si="5"/>
        <v>-1.379500397175363E-4</v>
      </c>
      <c r="H63" s="2">
        <f t="shared" si="6"/>
        <v>8.3386452756429186E-3</v>
      </c>
      <c r="I63" s="10">
        <f t="shared" si="7"/>
        <v>-8.4765953153604547E-3</v>
      </c>
      <c r="K63" s="2">
        <f t="shared" si="8"/>
        <v>17.957585207287725</v>
      </c>
      <c r="L63" s="2">
        <f t="shared" si="9"/>
        <v>2.8880125998971033</v>
      </c>
    </row>
    <row r="64" spans="2:12" x14ac:dyDescent="0.3">
      <c r="B64" s="6">
        <v>2015</v>
      </c>
      <c r="C64" s="7">
        <v>1.9038239700000011E-3</v>
      </c>
      <c r="D64" s="7">
        <v>1.9172020164383546E-3</v>
      </c>
      <c r="E64" s="7">
        <v>4.0545706327583548E-3</v>
      </c>
      <c r="F64" s="7">
        <v>2.4342029867318354E-2</v>
      </c>
      <c r="G64" s="10">
        <f t="shared" si="5"/>
        <v>2.2289879821156154E-3</v>
      </c>
      <c r="H64" s="2">
        <f t="shared" si="6"/>
        <v>8.3582641011777752E-3</v>
      </c>
      <c r="I64" s="10">
        <f t="shared" si="7"/>
        <v>-6.1292761190621598E-3</v>
      </c>
      <c r="K64" s="2">
        <f t="shared" si="8"/>
        <v>18.714710400668299</v>
      </c>
      <c r="L64" s="2">
        <f t="shared" si="9"/>
        <v>2.929309867053834</v>
      </c>
    </row>
    <row r="65" spans="2:12" x14ac:dyDescent="0.3">
      <c r="B65" s="6">
        <v>2016</v>
      </c>
      <c r="C65" s="7">
        <v>6.4158351171428596E-3</v>
      </c>
      <c r="D65" s="7">
        <v>4.6672853770491837E-3</v>
      </c>
      <c r="E65" s="7">
        <v>7.0587429476091836E-3</v>
      </c>
      <c r="F65" s="7">
        <v>2.0778523147049185E-2</v>
      </c>
      <c r="G65" s="10">
        <f t="shared" si="5"/>
        <v>3.0041723148508288E-3</v>
      </c>
      <c r="H65" s="2">
        <f t="shared" si="6"/>
        <v>8.0412643639543521E-3</v>
      </c>
      <c r="I65" s="10">
        <f t="shared" si="7"/>
        <v>-5.0370920491035233E-3</v>
      </c>
      <c r="K65" s="2">
        <f t="shared" si="8"/>
        <v>18.991663631306221</v>
      </c>
      <c r="L65" s="2">
        <f t="shared" si="9"/>
        <v>2.9440001266377136</v>
      </c>
    </row>
    <row r="66" spans="2:12" x14ac:dyDescent="0.3">
      <c r="B66" s="6">
        <v>2017</v>
      </c>
      <c r="C66" s="7">
        <v>1.6353262149714286E-2</v>
      </c>
      <c r="D66" s="7">
        <v>1.1716365840220422E-2</v>
      </c>
      <c r="E66" s="7">
        <v>1.3849602955390424E-2</v>
      </c>
      <c r="F66" s="7">
        <v>2.6743097194220421E-2</v>
      </c>
      <c r="G66" s="10">
        <f t="shared" si="5"/>
        <v>6.7908600077812402E-3</v>
      </c>
      <c r="H66" s="2">
        <f t="shared" si="6"/>
        <v>7.6140203222535494E-3</v>
      </c>
      <c r="I66" s="10">
        <f t="shared" si="7"/>
        <v>-8.2316031447230917E-4</v>
      </c>
      <c r="K66" s="2">
        <f t="shared" si="8"/>
        <v>19.565071621995898</v>
      </c>
      <c r="L66" s="2">
        <f t="shared" si="9"/>
        <v>2.9737459163761404</v>
      </c>
    </row>
    <row r="67" spans="2:12" x14ac:dyDescent="0.3">
      <c r="B67" s="6">
        <v>2018</v>
      </c>
      <c r="C67" s="7">
        <v>1.8738527857714286E-2</v>
      </c>
      <c r="D67" s="7">
        <v>2.0122779151515176E-2</v>
      </c>
      <c r="E67" s="7">
        <v>2.1619337199015175E-2</v>
      </c>
      <c r="F67" s="7">
        <v>3.240219020201518E-2</v>
      </c>
      <c r="G67" s="10">
        <f t="shared" si="5"/>
        <v>7.7697342436247509E-3</v>
      </c>
      <c r="H67" s="2">
        <f t="shared" si="6"/>
        <v>6.6482453359099757E-3</v>
      </c>
      <c r="I67" s="10">
        <f t="shared" si="7"/>
        <v>1.1214889077147752E-3</v>
      </c>
      <c r="K67" s="2">
        <f t="shared" si="8"/>
        <v>19.551404170213825</v>
      </c>
      <c r="L67" s="2">
        <f t="shared" si="9"/>
        <v>2.9730471084154813</v>
      </c>
    </row>
    <row r="68" spans="2:12" x14ac:dyDescent="0.3">
      <c r="B68" s="6">
        <v>2019</v>
      </c>
      <c r="C68" s="7">
        <v>1.709218832E-2</v>
      </c>
      <c r="D68" s="7">
        <v>2.3439266996015895E-2</v>
      </c>
      <c r="E68" s="7">
        <v>2.2259810258975894E-2</v>
      </c>
      <c r="F68" s="7">
        <v>2.3242515674015897E-2</v>
      </c>
      <c r="G68" s="10">
        <f t="shared" si="5"/>
        <v>6.4047305996071946E-4</v>
      </c>
      <c r="H68" s="2">
        <f t="shared" si="6"/>
        <v>5.5432579006761875E-3</v>
      </c>
      <c r="I68" s="10">
        <f t="shared" si="7"/>
        <v>-4.902784840715468E-3</v>
      </c>
      <c r="K68" s="2">
        <f t="shared" si="8"/>
        <v>19.022227917606081</v>
      </c>
      <c r="L68" s="2">
        <f t="shared" si="9"/>
        <v>2.9456081857782395</v>
      </c>
    </row>
    <row r="69" spans="2:12" x14ac:dyDescent="0.3">
      <c r="B69" s="6">
        <v>2020</v>
      </c>
      <c r="C69" s="7">
        <v>7.5123102214285737E-3</v>
      </c>
      <c r="D69" s="7">
        <v>4.2667003952569236E-3</v>
      </c>
      <c r="E69" s="7">
        <v>4.2667003952569236E-3</v>
      </c>
      <c r="F69" s="7">
        <v>1.0315537751796923E-2</v>
      </c>
      <c r="G69" s="10">
        <f t="shared" si="5"/>
        <v>-1.7993109863718972E-2</v>
      </c>
      <c r="H69" s="2">
        <f t="shared" si="6"/>
        <v>5.4521718143736827E-3</v>
      </c>
      <c r="I69" s="10">
        <f t="shared" si="7"/>
        <v>-2.3445281678092653E-2</v>
      </c>
      <c r="K69" s="2">
        <f t="shared" si="8"/>
        <v>10.09912076544577</v>
      </c>
      <c r="L69" s="2">
        <f t="shared" si="9"/>
        <v>2.3124483671317266</v>
      </c>
    </row>
    <row r="70" spans="2:12" x14ac:dyDescent="0.3">
      <c r="B70" s="6">
        <v>2021</v>
      </c>
      <c r="C70" s="7">
        <v>3.1581050683285712E-2</v>
      </c>
      <c r="D70" s="7">
        <v>1.268988888888885E-3</v>
      </c>
      <c r="E70" s="7">
        <v>1.5710776016888851E-3</v>
      </c>
      <c r="F70" s="7">
        <v>1.6621651741338887E-2</v>
      </c>
      <c r="G70" s="10">
        <f t="shared" si="5"/>
        <v>-2.6956227935680385E-3</v>
      </c>
      <c r="H70" s="2">
        <f t="shared" si="6"/>
        <v>8.0110959289924517E-3</v>
      </c>
      <c r="I70" s="10">
        <f t="shared" si="7"/>
        <v>-1.0706718722560491E-2</v>
      </c>
      <c r="K70" s="2">
        <f t="shared" si="8"/>
        <v>17.055639804143755</v>
      </c>
      <c r="L70" s="2">
        <f t="shared" si="9"/>
        <v>2.8364809293354694</v>
      </c>
    </row>
    <row r="71" spans="2:12" x14ac:dyDescent="0.3">
      <c r="B71" s="6">
        <v>2022</v>
      </c>
      <c r="C71" s="7">
        <v>7.4072119931999983E-2</v>
      </c>
      <c r="D71" s="7">
        <v>1.9959123583999993E-2</v>
      </c>
      <c r="E71" s="7">
        <v>2.0976343521499994E-2</v>
      </c>
      <c r="F71" s="7">
        <v>2.9007302841439993E-2</v>
      </c>
      <c r="G71" s="10">
        <f t="shared" si="5"/>
        <v>1.9405265919811107E-2</v>
      </c>
      <c r="H71" s="2">
        <f t="shared" si="6"/>
        <v>8.3944590175648211E-3</v>
      </c>
      <c r="I71" s="10">
        <f t="shared" si="7"/>
        <v>1.1010806902246286E-2</v>
      </c>
      <c r="K71" s="2">
        <f t="shared" si="8"/>
        <v>16.920503088573891</v>
      </c>
      <c r="L71" s="2">
        <f t="shared" si="9"/>
        <v>2.8285260871033007</v>
      </c>
    </row>
    <row r="72" spans="2:12" x14ac:dyDescent="0.3">
      <c r="B72" s="6">
        <v>2023</v>
      </c>
      <c r="C72" s="7">
        <v>6.6500000000000004E-2</v>
      </c>
      <c r="D72" s="7">
        <v>5.3871779925926067E-2</v>
      </c>
      <c r="E72" s="7">
        <v>7.0017169370726065E-2</v>
      </c>
      <c r="F72" s="7">
        <v>3.1177650651046069E-2</v>
      </c>
      <c r="G72" s="10">
        <f t="shared" si="5"/>
        <v>4.9040825849226075E-2</v>
      </c>
      <c r="H72" s="2">
        <f t="shared" si="6"/>
        <v>5.634702461366538E-3</v>
      </c>
      <c r="I72" s="10">
        <f t="shared" si="7"/>
        <v>4.3406123387859534E-2</v>
      </c>
      <c r="K72" s="2">
        <f t="shared" si="8"/>
        <v>2.0240410929818631</v>
      </c>
      <c r="L72" s="2">
        <f t="shared" si="9"/>
        <v>0.70509605407577058</v>
      </c>
    </row>
  </sheetData>
  <mergeCells count="1">
    <mergeCell ref="N11:P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679882-c59d-4e03-9948-2651ef32eaa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8FAE5FE45558438185A3BEA80CEC40" ma:contentTypeVersion="16" ma:contentTypeDescription="Create a new document." ma:contentTypeScope="" ma:versionID="7bddfd200d9c8a9795b0427c0abec4df">
  <xsd:schema xmlns:xsd="http://www.w3.org/2001/XMLSchema" xmlns:xs="http://www.w3.org/2001/XMLSchema" xmlns:p="http://schemas.microsoft.com/office/2006/metadata/properties" xmlns:ns3="38679882-c59d-4e03-9948-2651ef32eaab" xmlns:ns4="80f4c365-cb69-47af-8197-724fa62f99dd" targetNamespace="http://schemas.microsoft.com/office/2006/metadata/properties" ma:root="true" ma:fieldsID="5d370506ad769cadb18eab03d9a05a38" ns3:_="" ns4:_="">
    <xsd:import namespace="38679882-c59d-4e03-9948-2651ef32eaab"/>
    <xsd:import namespace="80f4c365-cb69-47af-8197-724fa62f99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79882-c59d-4e03-9948-2651ef32e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4c365-cb69-47af-8197-724fa62f99d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5384D8-CE92-48AF-A029-1B0020D31C46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38679882-c59d-4e03-9948-2651ef32eaab"/>
    <ds:schemaRef ds:uri="http://purl.org/dc/terms/"/>
    <ds:schemaRef ds:uri="http://purl.org/dc/elements/1.1/"/>
    <ds:schemaRef ds:uri="http://schemas.microsoft.com/office/infopath/2007/PartnerControls"/>
    <ds:schemaRef ds:uri="80f4c365-cb69-47af-8197-724fa62f99d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66BA8A-EE2F-4126-8B1B-577C1D8AF7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81B7C2-F191-42A3-8D87-419EEAB1E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679882-c59d-4e03-9948-2651ef32eaab"/>
    <ds:schemaRef ds:uri="80f4c365-cb69-47af-8197-724fa62f99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 Dictionary</vt:lpstr>
      <vt:lpstr>OLS method</vt:lpstr>
      <vt:lpstr>MLE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Zhou</dc:creator>
  <cp:lastModifiedBy>Yuhan Zhou</cp:lastModifiedBy>
  <dcterms:created xsi:type="dcterms:W3CDTF">2024-03-09T07:24:00Z</dcterms:created>
  <dcterms:modified xsi:type="dcterms:W3CDTF">2024-04-06T11:05:50Z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0x0101005E8FAE5FE45558438185A3BEA80CEC40</vt:lpwstr>
  </property>
</Properties>
</file>