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ncial incentive" sheetId="1" r:id="rId4"/>
    <sheet state="visible" name="screening" sheetId="2" r:id="rId5"/>
    <sheet state="visible" name="cancer initiatives" sheetId="3" r:id="rId6"/>
    <sheet state="visible" name="smoking" sheetId="4" r:id="rId7"/>
    <sheet state="visible" name="Data&gt;&gt;" sheetId="5" r:id="rId8"/>
    <sheet state="visible" name="Smoking %" sheetId="6" r:id="rId9"/>
    <sheet state="visible" name="screening data" sheetId="7" r:id="rId10"/>
  </sheets>
  <definedNames/>
  <calcPr/>
  <extLst>
    <ext uri="GoogleSheetsCustomDataVersion2">
      <go:sheetsCustomData xmlns:go="http://customooxmlschemas.google.com/" r:id="rId11" roundtripDataChecksum="MV/O5rnXmwEwbsVBXhcVJbBAoNsIXDsmE0dzc35kYA8="/>
    </ext>
  </extLst>
</workbook>
</file>

<file path=xl/comments1.xml><?xml version="1.0" encoding="utf-8"?>
<comments xmlns:r="http://schemas.openxmlformats.org/officeDocument/2006/relationships" xmlns="http://schemas.openxmlformats.org/spreadsheetml/2006/main">
  <authors>
    <author/>
  </authors>
  <commentList>
    <comment authorId="0" ref="T16">
      <text>
        <t xml:space="preserve">======
ID#AAABH-B8yP4
tc={E538003D-22A3-4069-ACC1-1014C16A944F}    (2024-03-21 11:49:30)
[Threaded comment]
Your version of Excel allows you to read this threaded comment; however, any edits to it will get removed if the file is opened in a newer version of Excel. Learn more: https://go.microsoft.com/fwlink/?linkid=870924
Comment:
    Ages 25 - 74, 2018-2022 participation rate</t>
      </text>
    </comment>
  </commentList>
  <extLst>
    <ext uri="GoogleSheetsCustomDataVersion2">
      <go:sheetsCustomData xmlns:go="http://customooxmlschemas.google.com/" r:id="rId1" roundtripDataSignature="AMtx7mgp6djCzcDvzgfa5cuTGpX5S6ka8A=="/>
    </ext>
  </extLst>
</comments>
</file>

<file path=xl/comments2.xml><?xml version="1.0" encoding="utf-8"?>
<comments xmlns:r="http://schemas.openxmlformats.org/officeDocument/2006/relationships" xmlns="http://schemas.openxmlformats.org/spreadsheetml/2006/main">
  <authors>
    <author/>
  </authors>
  <commentList>
    <comment authorId="0" ref="C13">
      <text>
        <t xml:space="preserve">======
ID#AAABH-B8yP8
Kate Jones    (2024-03-21 11:49:30)
this stat is from several journals and websites, the general consensus is that "just over half of people want to quit"; to be slightly conservative we will assume half of smoking policyholders want to quit</t>
      </text>
    </comment>
    <comment authorId="0" ref="V23">
      <text>
        <t xml:space="preserve">======
ID#AAABH-B8yP0
Kate Jones    (2024-03-21 11:49:30)
This would not change much during covid as its services are already online</t>
      </text>
    </comment>
  </commentList>
  <extLst>
    <ext uri="GoogleSheetsCustomDataVersion2">
      <go:sheetsCustomData xmlns:go="http://customooxmlschemas.google.com/" r:id="rId1" roundtripDataSignature="AMtx7mjVnJdNBIYJzm1foWd7AMxTZ//apg=="/>
    </ext>
  </extLst>
</comments>
</file>

<file path=xl/sharedStrings.xml><?xml version="1.0" encoding="utf-8"?>
<sst xmlns="http://schemas.openxmlformats.org/spreadsheetml/2006/main" count="239" uniqueCount="108">
  <si>
    <t>Financial Incentives for Healthy Behaviour</t>
  </si>
  <si>
    <t>Mortality</t>
  </si>
  <si>
    <t>Mortality Improvement (Intervention Excel)</t>
  </si>
  <si>
    <t>Low</t>
  </si>
  <si>
    <t>Medium</t>
  </si>
  <si>
    <t>High</t>
  </si>
  <si>
    <t>Participating population (%)</t>
  </si>
  <si>
    <t>Impacted Population(Number)</t>
  </si>
  <si>
    <t>Costs</t>
  </si>
  <si>
    <t>Ongoing costs (Intervention Excel)</t>
  </si>
  <si>
    <t>Fixed Cost</t>
  </si>
  <si>
    <t>Total Cost</t>
  </si>
  <si>
    <t>Compound factor to 2023YE</t>
  </si>
  <si>
    <t>PV of All Costs (Low)</t>
  </si>
  <si>
    <t>PV of All Costs (Medium)</t>
  </si>
  <si>
    <t>PV of All Costs (High)</t>
  </si>
  <si>
    <t>Population</t>
  </si>
  <si>
    <t>Active Policyholders</t>
  </si>
  <si>
    <t>Average Participant Rate over All Years</t>
  </si>
  <si>
    <t>Incentive for Preventitive Screening</t>
  </si>
  <si>
    <t>Offer rewards for policyholders who undergo preventive health screenings.</t>
  </si>
  <si>
    <t>Year</t>
  </si>
  <si>
    <t>Participating population in rewards program(%)</t>
  </si>
  <si>
    <t>Participation Rate in screening(%)</t>
  </si>
  <si>
    <t>Bowel Cancer</t>
  </si>
  <si>
    <t>Breast Cancer</t>
  </si>
  <si>
    <t>Cervical</t>
  </si>
  <si>
    <t>Other Screenings (assume 2 others - colon and lung and population age 50-74)</t>
  </si>
  <si>
    <t>Pathology Tests - GP</t>
  </si>
  <si>
    <t>Impacted Population(Number) (inc. not in reward program)</t>
  </si>
  <si>
    <t>Other Screenings (colon and lung etc.) - number of other screenings--&gt;</t>
  </si>
  <si>
    <t>Pathology Tests</t>
  </si>
  <si>
    <t>Number of Screenings In Reward Programs</t>
  </si>
  <si>
    <t>All Screenings (Low) --&gt; assume participation across all screening lower by</t>
  </si>
  <si>
    <t>All Screenings (Medium)</t>
  </si>
  <si>
    <t>All Screenings (High) --&gt; assume participation across all screening higher by</t>
  </si>
  <si>
    <t>Ongoing costs (Intervention Excel) (Lumarian Crown)</t>
  </si>
  <si>
    <t>Interest Rate</t>
  </si>
  <si>
    <t>Best Worst Case Scenario</t>
  </si>
  <si>
    <t>When Low Participation Rate</t>
  </si>
  <si>
    <t>SUM</t>
  </si>
  <si>
    <t>When Medium Participation Rate</t>
  </si>
  <si>
    <t>When High Participation Rate</t>
  </si>
  <si>
    <t>medium</t>
  </si>
  <si>
    <t>high</t>
  </si>
  <si>
    <t>Calculating weighted average screening participation</t>
  </si>
  <si>
    <t>Average Participation Rate Across Years</t>
  </si>
  <si>
    <t>Percentage of Policyholders</t>
  </si>
  <si>
    <t>Other Screening 1</t>
  </si>
  <si>
    <t>weighted average participation</t>
  </si>
  <si>
    <t>Cancer Prevention Initiatives</t>
  </si>
  <si>
    <t>Intervention Name:</t>
  </si>
  <si>
    <t>Description</t>
  </si>
  <si>
    <t>Provide resources and information on cancer prevention strategies.</t>
  </si>
  <si>
    <t>Approximate impact on mortality rates</t>
  </si>
  <si>
    <t>5-10% reduction through early detection</t>
  </si>
  <si>
    <t>Approximate per capita cost</t>
  </si>
  <si>
    <t>Č20-Č85 per initiative</t>
  </si>
  <si>
    <t>Impacted Population(%)</t>
  </si>
  <si>
    <t>Weighted Average</t>
  </si>
  <si>
    <t>Totals</t>
  </si>
  <si>
    <t>PV Factor</t>
  </si>
  <si>
    <t xml:space="preserve">PV of Total Cost </t>
  </si>
  <si>
    <t>New Policyholders</t>
  </si>
  <si>
    <t>Lapsed Policholders</t>
  </si>
  <si>
    <t>Dead Policyholders</t>
  </si>
  <si>
    <t>Active Policyholders (Year end)</t>
  </si>
  <si>
    <t>Assumptions</t>
  </si>
  <si>
    <t>Covid Assumption: There would have been no impact from COVID on this program since it is an educational program that was already set up online. The slight impact expected for the participation rates is included in the participation rates.</t>
  </si>
  <si>
    <t>Participation Rate Assumption: The participation rate aligns with the expected participation of people using the app, plus a 5% increase for people using the website.</t>
  </si>
  <si>
    <t>Ongoing Cost Assumption: The small ongoing cost (per initiative) is the cost of the delivery of the initiative to the policyholders. Hence, it being a small amount.</t>
  </si>
  <si>
    <t>Fixed Cost Assumption: Due to the small ongoing cost of this initiative. Fixed costs were added to cover:
- Setting up the pop up function in the app.
- Setting up the 'Cancer Prevention Hub' on the website and the app
- Updating the 'Cancer Prevention Hub' with new information 
- Relevant research for each initiative
- Developing and Maintaining the mutually beneficial partnerships established by the Cancer Team</t>
  </si>
  <si>
    <t>Partnership Assumptions: Mutually beneficial partnerships will be formed with both NGOs looking to reduce cancer mortality and companies developing technology to prevent cancer.</t>
  </si>
  <si>
    <t>Fixed Cost Assumptions (values)</t>
  </si>
  <si>
    <t>Initial Cost to set up resources + Develop partnerships + First year of initiatives</t>
  </si>
  <si>
    <t>10 full time staff members to develop partnerships, create initiatives and create the cancer prevention hub (200,000 average salary)</t>
  </si>
  <si>
    <t>Initial Cost to set up pop up function in app and the cancer prevention hub</t>
  </si>
  <si>
    <t>8 week consultancy project to set up pop up function in the app and the cancer prevention hub (25K a week for the project)</t>
  </si>
  <si>
    <t>Costs Year 1 to 5</t>
  </si>
  <si>
    <t>3 full time staff members to manage partnerships, create initiatives and update cancer prevention hub (200,000 average salary)</t>
  </si>
  <si>
    <t>Costs year 6 onwards</t>
  </si>
  <si>
    <t>2 full time staff members to manage partnerships, create initiatives and update cancer prevention hub (200,000 average salary)</t>
  </si>
  <si>
    <t>Overhead</t>
  </si>
  <si>
    <t>All costs were multiplied by a 2x overhead to account for all people indirectly involved in the program</t>
  </si>
  <si>
    <t>Smoking Intervention</t>
  </si>
  <si>
    <t>% smokers in population</t>
  </si>
  <si>
    <t>SUM:</t>
  </si>
  <si>
    <t>COVID ASSUMPTION (2021-23)</t>
  </si>
  <si>
    <t>Exchange rate (Č to 1USD)</t>
  </si>
  <si>
    <t>Policyholders die/lapse at end of year</t>
  </si>
  <si>
    <t>SPWL</t>
  </si>
  <si>
    <t>T20</t>
  </si>
  <si>
    <t xml:space="preserve">Total </t>
  </si>
  <si>
    <t>Issue Year</t>
  </si>
  <si>
    <t>NS</t>
  </si>
  <si>
    <t>S</t>
  </si>
  <si>
    <t>%smoker</t>
  </si>
  <si>
    <t>Population / Year</t>
  </si>
  <si>
    <t>Policyholder Criteria</t>
  </si>
  <si>
    <t>% of policyholders</t>
  </si>
  <si>
    <t>Age 25-74, all gender</t>
  </si>
  <si>
    <t>Age 50-74, female</t>
  </si>
  <si>
    <t>Age 25-74, female</t>
  </si>
  <si>
    <t>Age 50-74, all gender</t>
  </si>
  <si>
    <t xml:space="preserve">Please note that above data was found using various excel formulas to determine the number of people in each policyholder criteria. These excel sheets weren't included to ensure that the file is less than 25MB. </t>
  </si>
  <si>
    <t>Use countifs excel formulas to get the number of policyholders in each policyholder criteria with the data in the photo below.</t>
  </si>
  <si>
    <t xml:space="preserve">To determine the number of policyholders at a certain age in each year, first find the age of the policyholder in each year using the formula shown in the photo below. </t>
  </si>
  <si>
    <t>Please note that this screenshot only includes a subset of the policyholders and if you want to recreate it, please use the whole dataset that was provided to get the exact numbers above.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</si>
</sst>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0.0000"/>
    <numFmt numFmtId="167" formatCode="0.000"/>
  </numFmts>
  <fonts count="12">
    <font>
      <sz val="11.0"/>
      <color theme="1"/>
      <name val="Aptos narrow"/>
      <scheme val="minor"/>
    </font>
    <font>
      <b/>
      <sz val="18.0"/>
      <color theme="0"/>
      <name val="Calibri"/>
    </font>
    <font>
      <sz val="11.0"/>
      <color theme="1"/>
      <name val="Calibri"/>
    </font>
    <font>
      <b/>
      <sz val="11.0"/>
      <color theme="1"/>
      <name val="Calibri"/>
    </font>
    <font>
      <sz val="11.0"/>
      <color theme="1"/>
      <name val="Aptos narrow"/>
    </font>
    <font>
      <sz val="9.0"/>
      <color theme="1"/>
      <name val="Aptos narrow"/>
    </font>
    <font>
      <b/>
      <sz val="11.0"/>
      <color rgb="FF000000"/>
      <name val="Calibri"/>
    </font>
    <font>
      <sz val="11.0"/>
      <color rgb="FF000000"/>
      <name val="Calibri"/>
    </font>
    <font>
      <b/>
      <sz val="18.0"/>
      <color theme="0"/>
      <name val="Aptos narrow"/>
    </font>
    <font>
      <color theme="1"/>
      <name val="Aptos narrow"/>
      <scheme val="minor"/>
    </font>
    <font>
      <b/>
      <sz val="11.0"/>
      <color theme="1"/>
      <name val="Aptos narrow"/>
    </font>
    <font>
      <sz val="11.0"/>
      <color rgb="FF006100"/>
      <name val="Aptos narrow"/>
    </font>
  </fonts>
  <fills count="10">
    <fill>
      <patternFill patternType="none"/>
    </fill>
    <fill>
      <patternFill patternType="lightGray"/>
    </fill>
    <fill>
      <patternFill patternType="solid">
        <fgColor theme="4"/>
        <bgColor theme="4"/>
      </patternFill>
    </fill>
    <fill>
      <patternFill patternType="solid">
        <fgColor theme="0"/>
        <bgColor theme="0"/>
      </patternFill>
    </fill>
    <fill>
      <patternFill patternType="solid">
        <fgColor rgb="FFFFFF00"/>
        <bgColor rgb="FFFFFF00"/>
      </patternFill>
    </fill>
    <fill>
      <patternFill patternType="solid">
        <fgColor rgb="FFC6EFCE"/>
        <bgColor rgb="FFC6EFCE"/>
      </patternFill>
    </fill>
    <fill>
      <patternFill patternType="solid">
        <fgColor rgb="FFD9F2D0"/>
        <bgColor rgb="FFD9F2D0"/>
      </patternFill>
    </fill>
    <fill>
      <patternFill patternType="solid">
        <fgColor rgb="FFF1CEEE"/>
        <bgColor rgb="FFF1CEEE"/>
      </patternFill>
    </fill>
    <fill>
      <patternFill patternType="solid">
        <fgColor rgb="FFCAEDFB"/>
        <bgColor rgb="FFCAEDFB"/>
      </patternFill>
    </fill>
    <fill>
      <patternFill patternType="solid">
        <fgColor rgb="FF00B0F0"/>
        <bgColor rgb="FF00B0F0"/>
      </patternFill>
    </fill>
  </fills>
  <borders count="10">
    <border/>
    <border>
      <left/>
      <right/>
      <top/>
      <bottom/>
    </border>
    <border>
      <left style="thin">
        <color rgb="FF000000"/>
      </left>
      <right style="thin">
        <color rgb="FF000000"/>
      </right>
    </border>
    <border>
      <right style="thin">
        <color rgb="FF000000"/>
      </right>
    </border>
    <border>
      <left style="thin">
        <color rgb="FF000000"/>
      </left>
      <right style="thin">
        <color rgb="FF000000"/>
      </right>
      <top/>
      <bottom/>
    </border>
    <border>
      <left/>
      <top/>
      <bottom/>
    </border>
    <border>
      <left/>
      <right style="thin">
        <color rgb="FF000000"/>
      </right>
      <top/>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0" fillId="0" fontId="3" numFmtId="0" xfId="0" applyFont="1"/>
    <xf borderId="2" fillId="0" fontId="2" numFmtId="0" xfId="0" applyBorder="1" applyFont="1"/>
    <xf borderId="0" fillId="0" fontId="4" numFmtId="0" xfId="0" applyFont="1"/>
    <xf borderId="2" fillId="0" fontId="2" numFmtId="0" xfId="0" applyAlignment="1" applyBorder="1" applyFont="1">
      <alignment horizontal="center" vertical="top"/>
    </xf>
    <xf borderId="0" fillId="0" fontId="3" numFmtId="0" xfId="0" applyAlignment="1" applyFont="1">
      <alignment horizontal="left"/>
    </xf>
    <xf borderId="0" fillId="0" fontId="2" numFmtId="0" xfId="0" applyAlignment="1" applyFont="1">
      <alignment horizontal="left"/>
    </xf>
    <xf borderId="3" fillId="0" fontId="2" numFmtId="0" xfId="0" applyAlignment="1" applyBorder="1" applyFont="1">
      <alignment horizontal="left"/>
    </xf>
    <xf borderId="3" fillId="0" fontId="3" numFmtId="0" xfId="0" applyAlignment="1" applyBorder="1" applyFont="1">
      <alignment horizontal="left"/>
    </xf>
    <xf borderId="2" fillId="0" fontId="2" numFmtId="10" xfId="0" applyBorder="1" applyFont="1" applyNumberFormat="1"/>
    <xf borderId="2" fillId="0" fontId="2" numFmtId="2" xfId="0" applyBorder="1" applyFont="1" applyNumberFormat="1"/>
    <xf borderId="2" fillId="0" fontId="2" numFmtId="1" xfId="0" applyBorder="1" applyFont="1" applyNumberFormat="1"/>
    <xf borderId="2" fillId="0" fontId="4" numFmtId="0" xfId="0" applyBorder="1" applyFont="1"/>
    <xf borderId="4" fillId="3" fontId="2" numFmtId="0" xfId="0" applyBorder="1" applyFill="1" applyFont="1"/>
    <xf borderId="5" fillId="4" fontId="3" numFmtId="3" xfId="0" applyBorder="1" applyFill="1" applyFont="1" applyNumberFormat="1"/>
    <xf borderId="2" fillId="0" fontId="5" numFmtId="164" xfId="0" applyBorder="1" applyFont="1" applyNumberFormat="1"/>
    <xf borderId="2" fillId="0" fontId="5" numFmtId="3" xfId="0" applyBorder="1" applyFont="1" applyNumberFormat="1"/>
    <xf borderId="0" fillId="0" fontId="6" numFmtId="0" xfId="0" applyFont="1"/>
    <xf borderId="0" fillId="0" fontId="7" numFmtId="0" xfId="0" applyAlignment="1" applyFont="1">
      <alignment horizontal="left"/>
    </xf>
    <xf borderId="0" fillId="0" fontId="4" numFmtId="10" xfId="0" applyFont="1" applyNumberFormat="1"/>
    <xf borderId="1" fillId="2" fontId="8" numFmtId="0" xfId="0" applyBorder="1" applyFont="1"/>
    <xf borderId="1" fillId="2" fontId="4" numFmtId="0" xfId="0" applyBorder="1" applyFont="1"/>
    <xf borderId="0" fillId="0" fontId="9" numFmtId="0" xfId="0" applyFont="1"/>
    <xf borderId="3" fillId="0" fontId="4" numFmtId="0" xfId="0" applyBorder="1" applyFont="1"/>
    <xf borderId="0" fillId="0" fontId="10" numFmtId="0" xfId="0" applyFont="1"/>
    <xf borderId="2" fillId="0" fontId="4" numFmtId="0" xfId="0" applyAlignment="1" applyBorder="1" applyFont="1">
      <alignment horizontal="center" vertical="top"/>
    </xf>
    <xf borderId="3" fillId="0" fontId="4" numFmtId="0" xfId="0" applyAlignment="1" applyBorder="1" applyFont="1">
      <alignment horizontal="center" vertical="top"/>
    </xf>
    <xf borderId="0" fillId="0" fontId="4" numFmtId="0" xfId="0" applyAlignment="1" applyFont="1">
      <alignment horizontal="center" vertical="top"/>
    </xf>
    <xf borderId="0" fillId="0" fontId="10" numFmtId="0" xfId="0" applyAlignment="1" applyFont="1">
      <alignment horizontal="left"/>
    </xf>
    <xf borderId="0" fillId="0" fontId="4" numFmtId="0" xfId="0" applyAlignment="1" applyFont="1">
      <alignment horizontal="left"/>
    </xf>
    <xf borderId="2" fillId="0" fontId="4" numFmtId="10" xfId="0" applyBorder="1" applyFont="1" applyNumberFormat="1"/>
    <xf borderId="3" fillId="0" fontId="4" numFmtId="10" xfId="0" applyBorder="1" applyFont="1" applyNumberFormat="1"/>
    <xf borderId="2" fillId="0" fontId="4" numFmtId="2" xfId="0" applyBorder="1" applyFont="1" applyNumberFormat="1"/>
    <xf borderId="3" fillId="0" fontId="4" numFmtId="2" xfId="0" applyBorder="1" applyFont="1" applyNumberFormat="1"/>
    <xf borderId="6" fillId="5" fontId="11" numFmtId="2" xfId="0" applyBorder="1" applyFill="1" applyFont="1" applyNumberFormat="1"/>
    <xf borderId="4" fillId="5" fontId="11" numFmtId="2" xfId="0" applyBorder="1" applyFont="1" applyNumberFormat="1"/>
    <xf borderId="2" fillId="0" fontId="4" numFmtId="3" xfId="0" applyBorder="1" applyFont="1" applyNumberFormat="1"/>
    <xf borderId="3" fillId="0" fontId="4" numFmtId="3" xfId="0" applyBorder="1" applyFont="1" applyNumberFormat="1"/>
    <xf borderId="0" fillId="0" fontId="4" numFmtId="9" xfId="0" applyAlignment="1" applyFont="1" applyNumberFormat="1">
      <alignment horizontal="left"/>
    </xf>
    <xf borderId="0" fillId="0" fontId="10" numFmtId="4" xfId="0" applyFont="1" applyNumberFormat="1"/>
    <xf borderId="0" fillId="0" fontId="9" numFmtId="4" xfId="0" applyFont="1" applyNumberFormat="1"/>
    <xf borderId="0" fillId="0" fontId="9" numFmtId="3" xfId="0" applyFont="1" applyNumberFormat="1"/>
    <xf borderId="1" fillId="3" fontId="4" numFmtId="3" xfId="0" applyBorder="1" applyFont="1" applyNumberFormat="1"/>
    <xf borderId="1" fillId="4" fontId="4" numFmtId="3" xfId="0" applyBorder="1" applyFont="1" applyNumberFormat="1"/>
    <xf borderId="1" fillId="6" fontId="10" numFmtId="0" xfId="0" applyBorder="1" applyFill="1" applyFont="1"/>
    <xf borderId="0" fillId="0" fontId="4" numFmtId="3" xfId="0" applyFont="1" applyNumberFormat="1"/>
    <xf borderId="1" fillId="7" fontId="10" numFmtId="0" xfId="0" applyBorder="1" applyFill="1" applyFont="1"/>
    <xf borderId="1" fillId="8" fontId="10" numFmtId="0" xfId="0" applyBorder="1" applyFill="1" applyFont="1"/>
    <xf borderId="0" fillId="0" fontId="10" numFmtId="3" xfId="0" applyFont="1" applyNumberFormat="1"/>
    <xf borderId="1" fillId="9" fontId="4" numFmtId="2" xfId="0" applyBorder="1" applyFill="1" applyFont="1" applyNumberFormat="1"/>
    <xf borderId="0" fillId="0" fontId="9" numFmtId="2" xfId="0" applyFont="1" applyNumberFormat="1"/>
    <xf borderId="0" fillId="0" fontId="4" numFmtId="9" xfId="0" applyFont="1" applyNumberFormat="1"/>
    <xf borderId="0" fillId="0" fontId="4" numFmtId="2" xfId="0" applyFont="1" applyNumberFormat="1"/>
    <xf borderId="0" fillId="0" fontId="4" numFmtId="165" xfId="0" applyFont="1" applyNumberFormat="1"/>
    <xf borderId="1" fillId="3" fontId="4" numFmtId="0" xfId="0" applyBorder="1" applyFont="1"/>
    <xf borderId="1" fillId="4" fontId="10" numFmtId="3" xfId="0" applyBorder="1" applyFont="1" applyNumberFormat="1"/>
    <xf borderId="0" fillId="0" fontId="4" numFmtId="0" xfId="0" applyAlignment="1" applyFont="1">
      <alignment horizontal="left" shrinkToFit="0" vertical="top" wrapText="1"/>
    </xf>
    <xf borderId="3" fillId="0" fontId="4" numFmtId="0" xfId="0" applyAlignment="1" applyBorder="1" applyFont="1">
      <alignment horizontal="left"/>
    </xf>
    <xf borderId="3" fillId="0" fontId="4" numFmtId="166" xfId="0" applyBorder="1" applyFont="1" applyNumberFormat="1"/>
    <xf borderId="2" fillId="0" fontId="4" numFmtId="166" xfId="0" applyBorder="1" applyFont="1" applyNumberFormat="1"/>
    <xf borderId="3" fillId="0" fontId="10" numFmtId="0" xfId="0" applyAlignment="1" applyBorder="1" applyFont="1">
      <alignment horizontal="left"/>
    </xf>
    <xf borderId="2" fillId="0" fontId="4" numFmtId="167" xfId="0" applyBorder="1" applyFont="1" applyNumberFormat="1"/>
    <xf borderId="1" fillId="4" fontId="10" numFmtId="4" xfId="0" applyBorder="1" applyFont="1" applyNumberFormat="1"/>
    <xf borderId="7" fillId="0" fontId="4" numFmtId="0" xfId="0" applyBorder="1" applyFont="1"/>
    <xf borderId="8" fillId="0" fontId="4" numFmtId="0" xfId="0" applyBorder="1" applyFont="1"/>
    <xf borderId="9" fillId="0" fontId="4"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14</xdr:row>
      <xdr:rowOff>142875</xdr:rowOff>
    </xdr:from>
    <xdr:ext cx="10648950" cy="5067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2.38"/>
    <col customWidth="1" min="2" max="2" width="18.38"/>
    <col customWidth="1" min="3" max="3" width="15.63"/>
    <col customWidth="1" min="4" max="4" width="14.63"/>
    <col customWidth="1" min="5" max="5" width="8.88"/>
    <col customWidth="1" min="6" max="6" width="11.13"/>
    <col customWidth="1" min="7" max="14" width="8.88"/>
    <col customWidth="1" min="15" max="15" width="12.63"/>
    <col customWidth="1" min="16" max="26" width="8.88"/>
  </cols>
  <sheetData>
    <row r="1" ht="25.5" customHeight="1">
      <c r="A1" s="1" t="s">
        <v>0</v>
      </c>
      <c r="B1" s="1"/>
      <c r="C1" s="2"/>
      <c r="D1" s="2"/>
      <c r="E1" s="2"/>
      <c r="F1" s="2"/>
      <c r="G1" s="2"/>
      <c r="H1" s="2"/>
      <c r="I1" s="2"/>
      <c r="J1" s="2"/>
      <c r="K1" s="2"/>
      <c r="L1" s="2"/>
      <c r="M1" s="2"/>
      <c r="N1" s="2"/>
      <c r="O1" s="2"/>
      <c r="P1" s="2"/>
      <c r="Q1" s="2"/>
      <c r="R1" s="2"/>
      <c r="S1" s="2"/>
      <c r="T1" s="2"/>
      <c r="U1" s="2"/>
      <c r="V1" s="2"/>
      <c r="W1" s="2"/>
      <c r="X1" s="2"/>
      <c r="Y1" s="2"/>
      <c r="Z1" s="2"/>
    </row>
    <row r="2" ht="14.25" customHeight="1">
      <c r="A2" s="3"/>
      <c r="B2" s="3"/>
      <c r="C2" s="4"/>
      <c r="D2" s="4"/>
      <c r="E2" s="4"/>
      <c r="F2" s="4"/>
      <c r="G2" s="4"/>
      <c r="H2" s="4"/>
      <c r="I2" s="4"/>
      <c r="J2" s="4"/>
      <c r="K2" s="4"/>
      <c r="L2" s="4"/>
      <c r="M2" s="4"/>
      <c r="N2" s="4"/>
      <c r="O2" s="4"/>
      <c r="P2" s="4"/>
      <c r="Q2" s="4"/>
      <c r="R2" s="4"/>
      <c r="S2" s="4"/>
      <c r="T2" s="4"/>
      <c r="U2" s="4"/>
      <c r="V2" s="4"/>
      <c r="W2" s="4"/>
      <c r="X2" s="4"/>
      <c r="Y2" s="4"/>
      <c r="Z2" s="5"/>
    </row>
    <row r="3" ht="14.25" customHeight="1">
      <c r="A3" s="3"/>
      <c r="B3" s="3"/>
      <c r="C3" s="6">
        <v>2001.0</v>
      </c>
      <c r="D3" s="6">
        <v>2002.0</v>
      </c>
      <c r="E3" s="6">
        <v>2003.0</v>
      </c>
      <c r="F3" s="6">
        <v>2004.0</v>
      </c>
      <c r="G3" s="6">
        <v>2005.0</v>
      </c>
      <c r="H3" s="6">
        <v>2006.0</v>
      </c>
      <c r="I3" s="6">
        <v>2007.0</v>
      </c>
      <c r="J3" s="6">
        <v>2008.0</v>
      </c>
      <c r="K3" s="6">
        <v>2009.0</v>
      </c>
      <c r="L3" s="6">
        <v>2010.0</v>
      </c>
      <c r="M3" s="6">
        <v>2011.0</v>
      </c>
      <c r="N3" s="6">
        <v>2012.0</v>
      </c>
      <c r="O3" s="6">
        <v>2013.0</v>
      </c>
      <c r="P3" s="6">
        <v>2014.0</v>
      </c>
      <c r="Q3" s="6">
        <v>2015.0</v>
      </c>
      <c r="R3" s="6">
        <v>2016.0</v>
      </c>
      <c r="S3" s="6">
        <v>2017.0</v>
      </c>
      <c r="T3" s="6">
        <v>2018.0</v>
      </c>
      <c r="U3" s="6">
        <v>2019.0</v>
      </c>
      <c r="V3" s="6">
        <v>2020.0</v>
      </c>
      <c r="W3" s="6">
        <v>2021.0</v>
      </c>
      <c r="X3" s="6">
        <v>2022.0</v>
      </c>
      <c r="Y3" s="6">
        <v>2023.0</v>
      </c>
      <c r="Z3" s="5"/>
    </row>
    <row r="4" ht="14.25" customHeight="1">
      <c r="A4" s="3" t="s">
        <v>1</v>
      </c>
      <c r="B4" s="3"/>
      <c r="C4" s="4"/>
      <c r="D4" s="4"/>
      <c r="E4" s="4"/>
      <c r="F4" s="4"/>
      <c r="G4" s="4"/>
      <c r="H4" s="4"/>
      <c r="I4" s="4"/>
      <c r="J4" s="4"/>
      <c r="K4" s="4"/>
      <c r="L4" s="4"/>
      <c r="M4" s="4"/>
      <c r="N4" s="4"/>
      <c r="O4" s="4"/>
      <c r="P4" s="4"/>
      <c r="Q4" s="4"/>
      <c r="R4" s="4"/>
      <c r="S4" s="4"/>
      <c r="T4" s="4"/>
      <c r="U4" s="4"/>
      <c r="V4" s="4"/>
      <c r="W4" s="4"/>
      <c r="X4" s="4"/>
      <c r="Y4" s="4"/>
      <c r="Z4" s="5"/>
    </row>
    <row r="5" ht="14.25" customHeight="1">
      <c r="A5" s="7" t="s">
        <v>2</v>
      </c>
      <c r="B5" s="7"/>
      <c r="C5" s="4"/>
      <c r="D5" s="4"/>
      <c r="E5" s="4"/>
      <c r="F5" s="4"/>
      <c r="G5" s="4"/>
      <c r="H5" s="4"/>
      <c r="I5" s="4"/>
      <c r="J5" s="4"/>
      <c r="K5" s="4"/>
      <c r="L5" s="4"/>
      <c r="M5" s="4"/>
      <c r="N5" s="4"/>
      <c r="O5" s="4"/>
      <c r="P5" s="4"/>
      <c r="Q5" s="4"/>
      <c r="R5" s="4"/>
      <c r="S5" s="4"/>
      <c r="T5" s="4"/>
      <c r="U5" s="4"/>
      <c r="V5" s="4"/>
      <c r="W5" s="4"/>
      <c r="X5" s="4"/>
      <c r="Y5" s="4"/>
      <c r="Z5" s="5"/>
    </row>
    <row r="6" ht="14.25" customHeight="1">
      <c r="A6" s="8" t="s">
        <v>3</v>
      </c>
      <c r="B6" s="8"/>
      <c r="C6" s="4">
        <v>0.2</v>
      </c>
      <c r="D6" s="4">
        <v>0.2</v>
      </c>
      <c r="E6" s="4">
        <v>0.2</v>
      </c>
      <c r="F6" s="4">
        <v>0.2</v>
      </c>
      <c r="G6" s="4">
        <v>0.2</v>
      </c>
      <c r="H6" s="4">
        <v>0.2</v>
      </c>
      <c r="I6" s="4">
        <v>0.2</v>
      </c>
      <c r="J6" s="4">
        <v>0.2</v>
      </c>
      <c r="K6" s="4">
        <v>0.2</v>
      </c>
      <c r="L6" s="4">
        <v>0.2</v>
      </c>
      <c r="M6" s="4">
        <v>0.2</v>
      </c>
      <c r="N6" s="4">
        <v>0.2</v>
      </c>
      <c r="O6" s="4">
        <v>0.2</v>
      </c>
      <c r="P6" s="4">
        <v>0.2</v>
      </c>
      <c r="Q6" s="4">
        <v>0.2</v>
      </c>
      <c r="R6" s="4">
        <v>0.2</v>
      </c>
      <c r="S6" s="4">
        <v>0.2</v>
      </c>
      <c r="T6" s="4">
        <v>0.2</v>
      </c>
      <c r="U6" s="4">
        <v>0.2</v>
      </c>
      <c r="V6" s="4">
        <v>0.2</v>
      </c>
      <c r="W6" s="4">
        <v>0.2</v>
      </c>
      <c r="X6" s="4">
        <v>0.2</v>
      </c>
      <c r="Y6" s="4">
        <v>0.2</v>
      </c>
      <c r="Z6" s="5"/>
    </row>
    <row r="7" ht="14.25" customHeight="1">
      <c r="A7" s="8" t="s">
        <v>4</v>
      </c>
      <c r="B7" s="8"/>
      <c r="C7" s="4">
        <v>0.35</v>
      </c>
      <c r="D7" s="4">
        <v>0.35</v>
      </c>
      <c r="E7" s="4">
        <v>0.35</v>
      </c>
      <c r="F7" s="4">
        <v>0.35</v>
      </c>
      <c r="G7" s="4">
        <v>0.35</v>
      </c>
      <c r="H7" s="4">
        <v>0.35</v>
      </c>
      <c r="I7" s="4">
        <v>0.35</v>
      </c>
      <c r="J7" s="4">
        <v>0.35</v>
      </c>
      <c r="K7" s="4">
        <v>0.35</v>
      </c>
      <c r="L7" s="4">
        <v>0.35</v>
      </c>
      <c r="M7" s="4">
        <v>0.35</v>
      </c>
      <c r="N7" s="4">
        <v>0.35</v>
      </c>
      <c r="O7" s="4">
        <v>0.35</v>
      </c>
      <c r="P7" s="4">
        <v>0.35</v>
      </c>
      <c r="Q7" s="4">
        <v>0.35</v>
      </c>
      <c r="R7" s="4">
        <v>0.35</v>
      </c>
      <c r="S7" s="4">
        <v>0.35</v>
      </c>
      <c r="T7" s="4">
        <v>0.35</v>
      </c>
      <c r="U7" s="4">
        <v>0.35</v>
      </c>
      <c r="V7" s="4">
        <v>0.35</v>
      </c>
      <c r="W7" s="4">
        <v>0.35</v>
      </c>
      <c r="X7" s="4">
        <v>0.35</v>
      </c>
      <c r="Y7" s="4">
        <v>0.35</v>
      </c>
      <c r="Z7" s="5"/>
    </row>
    <row r="8" ht="14.25" customHeight="1">
      <c r="A8" s="8" t="s">
        <v>5</v>
      </c>
      <c r="B8" s="8"/>
      <c r="C8" s="4">
        <v>0.5</v>
      </c>
      <c r="D8" s="4">
        <v>0.5</v>
      </c>
      <c r="E8" s="4">
        <v>0.5</v>
      </c>
      <c r="F8" s="4">
        <v>0.5</v>
      </c>
      <c r="G8" s="4">
        <v>0.5</v>
      </c>
      <c r="H8" s="4">
        <v>0.5</v>
      </c>
      <c r="I8" s="4">
        <v>0.5</v>
      </c>
      <c r="J8" s="4">
        <v>0.5</v>
      </c>
      <c r="K8" s="4">
        <v>0.5</v>
      </c>
      <c r="L8" s="4">
        <v>0.5</v>
      </c>
      <c r="M8" s="4">
        <v>0.5</v>
      </c>
      <c r="N8" s="4">
        <v>0.5</v>
      </c>
      <c r="O8" s="4">
        <v>0.5</v>
      </c>
      <c r="P8" s="4">
        <v>0.5</v>
      </c>
      <c r="Q8" s="4">
        <v>0.5</v>
      </c>
      <c r="R8" s="4">
        <v>0.5</v>
      </c>
      <c r="S8" s="4">
        <v>0.5</v>
      </c>
      <c r="T8" s="4">
        <v>0.5</v>
      </c>
      <c r="U8" s="4">
        <v>0.5</v>
      </c>
      <c r="V8" s="4">
        <v>0.5</v>
      </c>
      <c r="W8" s="4">
        <v>0.5</v>
      </c>
      <c r="X8" s="4">
        <v>0.5</v>
      </c>
      <c r="Y8" s="4">
        <v>0.5</v>
      </c>
      <c r="Z8" s="5"/>
    </row>
    <row r="9" ht="14.25" customHeight="1">
      <c r="A9" s="8"/>
      <c r="B9" s="9"/>
      <c r="C9" s="4"/>
      <c r="D9" s="4"/>
      <c r="E9" s="4"/>
      <c r="F9" s="4"/>
      <c r="G9" s="4"/>
      <c r="H9" s="4"/>
      <c r="I9" s="4"/>
      <c r="J9" s="4"/>
      <c r="K9" s="4"/>
      <c r="L9" s="4"/>
      <c r="M9" s="4"/>
      <c r="N9" s="4"/>
      <c r="O9" s="4"/>
      <c r="P9" s="4"/>
      <c r="Q9" s="4"/>
      <c r="R9" s="4"/>
      <c r="S9" s="4"/>
      <c r="T9" s="4"/>
      <c r="U9" s="4"/>
      <c r="V9" s="4"/>
      <c r="W9" s="4"/>
      <c r="X9" s="4"/>
      <c r="Y9" s="4"/>
      <c r="Z9" s="5"/>
    </row>
    <row r="10" ht="14.25" customHeight="1">
      <c r="A10" s="7" t="s">
        <v>6</v>
      </c>
      <c r="B10" s="10"/>
      <c r="C10" s="11"/>
      <c r="D10" s="11"/>
      <c r="E10" s="11"/>
      <c r="F10" s="11"/>
      <c r="G10" s="11"/>
      <c r="H10" s="11"/>
      <c r="I10" s="11"/>
      <c r="J10" s="11"/>
      <c r="K10" s="11"/>
      <c r="L10" s="11"/>
      <c r="M10" s="11"/>
      <c r="N10" s="11"/>
      <c r="O10" s="11"/>
      <c r="P10" s="11"/>
      <c r="Q10" s="11"/>
      <c r="R10" s="11"/>
      <c r="S10" s="11"/>
      <c r="T10" s="11"/>
      <c r="U10" s="11"/>
      <c r="V10" s="11"/>
      <c r="W10" s="11"/>
      <c r="X10" s="11"/>
      <c r="Y10" s="11"/>
      <c r="Z10" s="5"/>
    </row>
    <row r="11" ht="14.25" customHeight="1">
      <c r="A11" s="8" t="s">
        <v>3</v>
      </c>
      <c r="B11" s="8"/>
      <c r="C11" s="12">
        <v>0.17</v>
      </c>
      <c r="D11" s="12">
        <v>0.2125</v>
      </c>
      <c r="E11" s="12">
        <v>0.23375</v>
      </c>
      <c r="F11" s="12">
        <v>0.23800000000000002</v>
      </c>
      <c r="G11" s="12">
        <v>0.2635</v>
      </c>
      <c r="H11" s="12">
        <v>0.27625</v>
      </c>
      <c r="I11" s="12">
        <v>0.28900000000000003</v>
      </c>
      <c r="J11" s="12">
        <v>0.31024999999999997</v>
      </c>
      <c r="K11" s="12">
        <v>0.323</v>
      </c>
      <c r="L11" s="12">
        <v>0.3315</v>
      </c>
      <c r="M11" s="12">
        <v>0.34</v>
      </c>
      <c r="N11" s="12">
        <v>0.3485</v>
      </c>
      <c r="O11" s="12">
        <v>0.35274999999999995</v>
      </c>
      <c r="P11" s="12">
        <v>0.35274999999999995</v>
      </c>
      <c r="Q11" s="12">
        <v>0.357</v>
      </c>
      <c r="R11" s="12">
        <v>0.36124999999999996</v>
      </c>
      <c r="S11" s="12">
        <v>0.36124999999999996</v>
      </c>
      <c r="T11" s="12">
        <v>0.3655</v>
      </c>
      <c r="U11" s="12">
        <v>0.3655</v>
      </c>
      <c r="V11" s="12">
        <v>0.323</v>
      </c>
      <c r="W11" s="12">
        <v>0.32725</v>
      </c>
      <c r="X11" s="12">
        <v>0.3315</v>
      </c>
      <c r="Y11" s="12">
        <v>0.34</v>
      </c>
      <c r="Z11" s="5"/>
    </row>
    <row r="12" ht="14.25" customHeight="1">
      <c r="A12" s="8" t="s">
        <v>4</v>
      </c>
      <c r="B12" s="8"/>
      <c r="C12" s="12">
        <v>0.2</v>
      </c>
      <c r="D12" s="12">
        <v>0.25</v>
      </c>
      <c r="E12" s="12">
        <v>0.275</v>
      </c>
      <c r="F12" s="12">
        <v>0.28</v>
      </c>
      <c r="G12" s="12">
        <v>0.31</v>
      </c>
      <c r="H12" s="12">
        <v>0.325</v>
      </c>
      <c r="I12" s="12">
        <v>0.34</v>
      </c>
      <c r="J12" s="12">
        <v>0.365</v>
      </c>
      <c r="K12" s="12">
        <v>0.38</v>
      </c>
      <c r="L12" s="12">
        <v>0.39</v>
      </c>
      <c r="M12" s="12">
        <v>0.4</v>
      </c>
      <c r="N12" s="12">
        <v>0.41</v>
      </c>
      <c r="O12" s="12">
        <v>0.415</v>
      </c>
      <c r="P12" s="12">
        <v>0.415</v>
      </c>
      <c r="Q12" s="12">
        <v>0.42</v>
      </c>
      <c r="R12" s="12">
        <v>0.425</v>
      </c>
      <c r="S12" s="12">
        <v>0.425</v>
      </c>
      <c r="T12" s="12">
        <v>0.43</v>
      </c>
      <c r="U12" s="12">
        <v>0.43</v>
      </c>
      <c r="V12" s="12">
        <v>0.38</v>
      </c>
      <c r="W12" s="12">
        <v>0.385</v>
      </c>
      <c r="X12" s="12">
        <v>0.39</v>
      </c>
      <c r="Y12" s="12">
        <v>0.4</v>
      </c>
      <c r="Z12" s="5"/>
    </row>
    <row r="13" ht="14.25" customHeight="1">
      <c r="A13" s="8" t="s">
        <v>5</v>
      </c>
      <c r="B13" s="8"/>
      <c r="C13" s="12">
        <v>0.22999999999999998</v>
      </c>
      <c r="D13" s="12">
        <v>0.2875</v>
      </c>
      <c r="E13" s="12">
        <v>0.31625</v>
      </c>
      <c r="F13" s="12">
        <v>0.322</v>
      </c>
      <c r="G13" s="12">
        <v>0.3565</v>
      </c>
      <c r="H13" s="12">
        <v>0.37374999999999997</v>
      </c>
      <c r="I13" s="12">
        <v>0.391</v>
      </c>
      <c r="J13" s="12">
        <v>0.41974999999999996</v>
      </c>
      <c r="K13" s="12">
        <v>0.43699999999999994</v>
      </c>
      <c r="L13" s="12">
        <v>0.44849999999999995</v>
      </c>
      <c r="M13" s="12">
        <v>0.45999999999999996</v>
      </c>
      <c r="N13" s="12">
        <v>0.4714999999999999</v>
      </c>
      <c r="O13" s="12">
        <v>0.47724999999999995</v>
      </c>
      <c r="P13" s="12">
        <v>0.47724999999999995</v>
      </c>
      <c r="Q13" s="12">
        <v>0.48299999999999993</v>
      </c>
      <c r="R13" s="12">
        <v>0.48874999999999996</v>
      </c>
      <c r="S13" s="12">
        <v>0.48874999999999996</v>
      </c>
      <c r="T13" s="12">
        <v>0.49449999999999994</v>
      </c>
      <c r="U13" s="12">
        <v>0.49449999999999994</v>
      </c>
      <c r="V13" s="12">
        <v>0.43699999999999994</v>
      </c>
      <c r="W13" s="12">
        <v>0.44275</v>
      </c>
      <c r="X13" s="12">
        <v>0.44849999999999995</v>
      </c>
      <c r="Y13" s="12">
        <v>0.45999999999999996</v>
      </c>
      <c r="Z13" s="5"/>
    </row>
    <row r="14" ht="14.25" customHeight="1">
      <c r="A14" s="7" t="s">
        <v>7</v>
      </c>
      <c r="B14" s="7"/>
      <c r="C14" s="4"/>
      <c r="D14" s="4"/>
      <c r="E14" s="4"/>
      <c r="F14" s="4"/>
      <c r="G14" s="4"/>
      <c r="H14" s="4"/>
      <c r="I14" s="4"/>
      <c r="J14" s="4"/>
      <c r="K14" s="4"/>
      <c r="L14" s="4"/>
      <c r="M14" s="4"/>
      <c r="N14" s="4"/>
      <c r="O14" s="4"/>
      <c r="P14" s="4"/>
      <c r="Q14" s="4"/>
      <c r="R14" s="4"/>
      <c r="S14" s="4"/>
      <c r="T14" s="4"/>
      <c r="U14" s="4"/>
      <c r="V14" s="4"/>
      <c r="W14" s="4"/>
      <c r="X14" s="4"/>
      <c r="Y14" s="4"/>
      <c r="Z14" s="5"/>
    </row>
    <row r="15" ht="14.25" customHeight="1">
      <c r="A15" s="8" t="s">
        <v>3</v>
      </c>
      <c r="B15" s="8"/>
      <c r="C15" s="13">
        <f t="shared" ref="C15:Y15" si="1">C11*C$43</f>
        <v>2873.68</v>
      </c>
      <c r="D15" s="13">
        <f t="shared" si="1"/>
        <v>8310.875</v>
      </c>
      <c r="E15" s="13">
        <f t="shared" si="1"/>
        <v>14835.1775</v>
      </c>
      <c r="F15" s="13">
        <f t="shared" si="1"/>
        <v>21077.042</v>
      </c>
      <c r="G15" s="13">
        <f t="shared" si="1"/>
        <v>30008.434</v>
      </c>
      <c r="H15" s="13">
        <f t="shared" si="1"/>
        <v>39726.13125</v>
      </c>
      <c r="I15" s="13">
        <f t="shared" si="1"/>
        <v>50740.886</v>
      </c>
      <c r="J15" s="13">
        <f t="shared" si="1"/>
        <v>64541.61775</v>
      </c>
      <c r="K15" s="13">
        <f t="shared" si="1"/>
        <v>78390.485</v>
      </c>
      <c r="L15" s="13">
        <f t="shared" si="1"/>
        <v>92493.804</v>
      </c>
      <c r="M15" s="13">
        <f t="shared" si="1"/>
        <v>107692.96</v>
      </c>
      <c r="N15" s="13">
        <f t="shared" si="1"/>
        <v>124684.239</v>
      </c>
      <c r="O15" s="13">
        <f t="shared" si="1"/>
        <v>141110.5825</v>
      </c>
      <c r="P15" s="13">
        <f t="shared" si="1"/>
        <v>155982.5225</v>
      </c>
      <c r="Q15" s="13">
        <f t="shared" si="1"/>
        <v>172398.156</v>
      </c>
      <c r="R15" s="13">
        <f t="shared" si="1"/>
        <v>191241.7763</v>
      </c>
      <c r="S15" s="13">
        <f t="shared" si="1"/>
        <v>206862.9488</v>
      </c>
      <c r="T15" s="13">
        <f t="shared" si="1"/>
        <v>226802.253</v>
      </c>
      <c r="U15" s="13">
        <f t="shared" si="1"/>
        <v>246125.507</v>
      </c>
      <c r="V15" s="13">
        <f t="shared" si="1"/>
        <v>235893.36</v>
      </c>
      <c r="W15" s="13">
        <f t="shared" si="1"/>
        <v>253487.1955</v>
      </c>
      <c r="X15" s="13">
        <f t="shared" si="1"/>
        <v>269037.7755</v>
      </c>
      <c r="Y15" s="13">
        <f t="shared" si="1"/>
        <v>289546.38</v>
      </c>
      <c r="Z15" s="5"/>
    </row>
    <row r="16" ht="14.25" customHeight="1">
      <c r="A16" s="8" t="s">
        <v>4</v>
      </c>
      <c r="B16" s="8"/>
      <c r="C16" s="13">
        <f t="shared" ref="C16:Y16" si="2">C12*C$43</f>
        <v>3380.8</v>
      </c>
      <c r="D16" s="13">
        <f t="shared" si="2"/>
        <v>9777.5</v>
      </c>
      <c r="E16" s="13">
        <f t="shared" si="2"/>
        <v>17453.15</v>
      </c>
      <c r="F16" s="13">
        <f t="shared" si="2"/>
        <v>24796.52</v>
      </c>
      <c r="G16" s="13">
        <f t="shared" si="2"/>
        <v>35304.04</v>
      </c>
      <c r="H16" s="13">
        <f t="shared" si="2"/>
        <v>46736.625</v>
      </c>
      <c r="I16" s="13">
        <f t="shared" si="2"/>
        <v>59695.16</v>
      </c>
      <c r="J16" s="13">
        <f t="shared" si="2"/>
        <v>75931.315</v>
      </c>
      <c r="K16" s="13">
        <f t="shared" si="2"/>
        <v>92224.1</v>
      </c>
      <c r="L16" s="13">
        <f t="shared" si="2"/>
        <v>108816.24</v>
      </c>
      <c r="M16" s="13">
        <f t="shared" si="2"/>
        <v>126697.6</v>
      </c>
      <c r="N16" s="13">
        <f t="shared" si="2"/>
        <v>146687.34</v>
      </c>
      <c r="O16" s="13">
        <f t="shared" si="2"/>
        <v>166012.45</v>
      </c>
      <c r="P16" s="13">
        <f t="shared" si="2"/>
        <v>183508.85</v>
      </c>
      <c r="Q16" s="13">
        <f t="shared" si="2"/>
        <v>202821.36</v>
      </c>
      <c r="R16" s="13">
        <f t="shared" si="2"/>
        <v>224990.325</v>
      </c>
      <c r="S16" s="13">
        <f t="shared" si="2"/>
        <v>243368.175</v>
      </c>
      <c r="T16" s="13">
        <f t="shared" si="2"/>
        <v>266826.18</v>
      </c>
      <c r="U16" s="13">
        <f t="shared" si="2"/>
        <v>289559.42</v>
      </c>
      <c r="V16" s="13">
        <f t="shared" si="2"/>
        <v>277521.6</v>
      </c>
      <c r="W16" s="13">
        <f t="shared" si="2"/>
        <v>298220.23</v>
      </c>
      <c r="X16" s="13">
        <f t="shared" si="2"/>
        <v>316515.03</v>
      </c>
      <c r="Y16" s="13">
        <f t="shared" si="2"/>
        <v>340642.8</v>
      </c>
      <c r="Z16" s="5"/>
    </row>
    <row r="17" ht="14.25" customHeight="1">
      <c r="A17" s="8" t="s">
        <v>5</v>
      </c>
      <c r="B17" s="8"/>
      <c r="C17" s="13">
        <f t="shared" ref="C17:Y17" si="3">C13*C$43</f>
        <v>3887.92</v>
      </c>
      <c r="D17" s="13">
        <f t="shared" si="3"/>
        <v>11244.125</v>
      </c>
      <c r="E17" s="13">
        <f t="shared" si="3"/>
        <v>20071.1225</v>
      </c>
      <c r="F17" s="13">
        <f t="shared" si="3"/>
        <v>28515.998</v>
      </c>
      <c r="G17" s="13">
        <f t="shared" si="3"/>
        <v>40599.646</v>
      </c>
      <c r="H17" s="13">
        <f t="shared" si="3"/>
        <v>53747.11875</v>
      </c>
      <c r="I17" s="13">
        <f t="shared" si="3"/>
        <v>68649.434</v>
      </c>
      <c r="J17" s="13">
        <f t="shared" si="3"/>
        <v>87321.01225</v>
      </c>
      <c r="K17" s="13">
        <f t="shared" si="3"/>
        <v>106057.715</v>
      </c>
      <c r="L17" s="13">
        <f t="shared" si="3"/>
        <v>125138.676</v>
      </c>
      <c r="M17" s="13">
        <f t="shared" si="3"/>
        <v>145702.24</v>
      </c>
      <c r="N17" s="13">
        <f t="shared" si="3"/>
        <v>168690.441</v>
      </c>
      <c r="O17" s="13">
        <f t="shared" si="3"/>
        <v>190914.3175</v>
      </c>
      <c r="P17" s="13">
        <f t="shared" si="3"/>
        <v>211035.1775</v>
      </c>
      <c r="Q17" s="13">
        <f t="shared" si="3"/>
        <v>233244.564</v>
      </c>
      <c r="R17" s="13">
        <f t="shared" si="3"/>
        <v>258738.8738</v>
      </c>
      <c r="S17" s="13">
        <f t="shared" si="3"/>
        <v>279873.4013</v>
      </c>
      <c r="T17" s="13">
        <f t="shared" si="3"/>
        <v>306850.107</v>
      </c>
      <c r="U17" s="13">
        <f t="shared" si="3"/>
        <v>332993.333</v>
      </c>
      <c r="V17" s="13">
        <f t="shared" si="3"/>
        <v>319149.84</v>
      </c>
      <c r="W17" s="13">
        <f t="shared" si="3"/>
        <v>342953.2645</v>
      </c>
      <c r="X17" s="13">
        <f t="shared" si="3"/>
        <v>363992.2845</v>
      </c>
      <c r="Y17" s="13">
        <f t="shared" si="3"/>
        <v>391739.22</v>
      </c>
      <c r="Z17" s="5"/>
    </row>
    <row r="18" ht="14.25" customHeight="1">
      <c r="A18" s="5"/>
      <c r="B18" s="5"/>
      <c r="C18" s="4"/>
      <c r="D18" s="4"/>
      <c r="E18" s="4"/>
      <c r="F18" s="4"/>
      <c r="G18" s="4"/>
      <c r="H18" s="4"/>
      <c r="I18" s="4"/>
      <c r="J18" s="4"/>
      <c r="K18" s="4"/>
      <c r="L18" s="4"/>
      <c r="M18" s="4"/>
      <c r="N18" s="4"/>
      <c r="O18" s="4"/>
      <c r="P18" s="4"/>
      <c r="Q18" s="4"/>
      <c r="R18" s="4"/>
      <c r="S18" s="4"/>
      <c r="T18" s="4"/>
      <c r="U18" s="4"/>
      <c r="V18" s="4"/>
      <c r="W18" s="4"/>
      <c r="X18" s="4"/>
      <c r="Y18" s="4"/>
      <c r="Z18" s="5"/>
    </row>
    <row r="19" ht="14.25" customHeight="1">
      <c r="A19" s="5"/>
      <c r="B19" s="5"/>
      <c r="C19" s="4"/>
      <c r="D19" s="4"/>
      <c r="E19" s="4"/>
      <c r="F19" s="4"/>
      <c r="G19" s="4"/>
      <c r="H19" s="4"/>
      <c r="I19" s="4"/>
      <c r="J19" s="4"/>
      <c r="K19" s="4"/>
      <c r="L19" s="4"/>
      <c r="M19" s="4"/>
      <c r="N19" s="4"/>
      <c r="O19" s="4"/>
      <c r="P19" s="4"/>
      <c r="Q19" s="4"/>
      <c r="R19" s="4"/>
      <c r="S19" s="4"/>
      <c r="T19" s="4"/>
      <c r="U19" s="4"/>
      <c r="V19" s="4"/>
      <c r="W19" s="4"/>
      <c r="X19" s="4"/>
      <c r="Y19" s="4"/>
      <c r="Z19" s="5"/>
    </row>
    <row r="20" ht="14.25" customHeight="1">
      <c r="A20" s="3" t="s">
        <v>8</v>
      </c>
      <c r="B20" s="3"/>
      <c r="C20" s="4"/>
      <c r="D20" s="4"/>
      <c r="E20" s="4"/>
      <c r="F20" s="4"/>
      <c r="G20" s="4"/>
      <c r="H20" s="4"/>
      <c r="I20" s="4"/>
      <c r="J20" s="4"/>
      <c r="K20" s="4"/>
      <c r="L20" s="4"/>
      <c r="M20" s="4"/>
      <c r="N20" s="4"/>
      <c r="O20" s="4"/>
      <c r="P20" s="4"/>
      <c r="Q20" s="4"/>
      <c r="R20" s="4"/>
      <c r="S20" s="4"/>
      <c r="T20" s="4"/>
      <c r="U20" s="4"/>
      <c r="V20" s="4"/>
      <c r="W20" s="4"/>
      <c r="X20" s="4"/>
      <c r="Y20" s="4"/>
      <c r="Z20" s="5"/>
    </row>
    <row r="21" ht="14.25" customHeight="1">
      <c r="A21" s="7" t="s">
        <v>9</v>
      </c>
      <c r="B21" s="7"/>
      <c r="C21" s="4"/>
      <c r="D21" s="4"/>
      <c r="E21" s="4"/>
      <c r="F21" s="4"/>
      <c r="G21" s="4"/>
      <c r="H21" s="4"/>
      <c r="I21" s="4"/>
      <c r="J21" s="4"/>
      <c r="K21" s="4"/>
      <c r="L21" s="4"/>
      <c r="M21" s="4"/>
      <c r="N21" s="4"/>
      <c r="O21" s="4"/>
      <c r="P21" s="4"/>
      <c r="Q21" s="4"/>
      <c r="R21" s="4"/>
      <c r="S21" s="4"/>
      <c r="T21" s="4"/>
      <c r="U21" s="4"/>
      <c r="V21" s="4"/>
      <c r="W21" s="4"/>
      <c r="X21" s="4"/>
      <c r="Y21" s="4"/>
      <c r="Z21" s="5"/>
    </row>
    <row r="22" ht="14.25" customHeight="1">
      <c r="A22" s="8" t="s">
        <v>3</v>
      </c>
      <c r="B22" s="8"/>
      <c r="C22" s="13">
        <v>60.0</v>
      </c>
      <c r="D22" s="13">
        <v>60.0</v>
      </c>
      <c r="E22" s="13">
        <v>60.0</v>
      </c>
      <c r="F22" s="13">
        <v>60.0</v>
      </c>
      <c r="G22" s="13">
        <v>60.0</v>
      </c>
      <c r="H22" s="13">
        <v>60.0</v>
      </c>
      <c r="I22" s="13">
        <v>60.0</v>
      </c>
      <c r="J22" s="13">
        <v>60.0</v>
      </c>
      <c r="K22" s="13">
        <v>60.0</v>
      </c>
      <c r="L22" s="13">
        <v>60.0</v>
      </c>
      <c r="M22" s="13">
        <v>60.0</v>
      </c>
      <c r="N22" s="13">
        <v>60.0</v>
      </c>
      <c r="O22" s="13">
        <v>60.0</v>
      </c>
      <c r="P22" s="13">
        <v>60.0</v>
      </c>
      <c r="Q22" s="13">
        <v>60.0</v>
      </c>
      <c r="R22" s="13">
        <v>60.0</v>
      </c>
      <c r="S22" s="13">
        <v>60.0</v>
      </c>
      <c r="T22" s="13">
        <v>60.0</v>
      </c>
      <c r="U22" s="13">
        <v>60.0</v>
      </c>
      <c r="V22" s="13">
        <v>60.0</v>
      </c>
      <c r="W22" s="13">
        <v>60.0</v>
      </c>
      <c r="X22" s="13">
        <v>60.0</v>
      </c>
      <c r="Y22" s="13">
        <v>60.0</v>
      </c>
      <c r="Z22" s="5"/>
    </row>
    <row r="23" ht="14.25" customHeight="1">
      <c r="A23" s="8" t="s">
        <v>4</v>
      </c>
      <c r="B23" s="8"/>
      <c r="C23" s="13">
        <v>157.5</v>
      </c>
      <c r="D23" s="13">
        <v>157.5</v>
      </c>
      <c r="E23" s="13">
        <v>157.5</v>
      </c>
      <c r="F23" s="13">
        <v>157.5</v>
      </c>
      <c r="G23" s="13">
        <v>157.5</v>
      </c>
      <c r="H23" s="13">
        <v>157.5</v>
      </c>
      <c r="I23" s="13">
        <v>157.5</v>
      </c>
      <c r="J23" s="13">
        <v>157.5</v>
      </c>
      <c r="K23" s="13">
        <v>157.5</v>
      </c>
      <c r="L23" s="13">
        <v>157.5</v>
      </c>
      <c r="M23" s="13">
        <v>157.5</v>
      </c>
      <c r="N23" s="13">
        <v>157.5</v>
      </c>
      <c r="O23" s="13">
        <v>157.5</v>
      </c>
      <c r="P23" s="13">
        <v>157.5</v>
      </c>
      <c r="Q23" s="13">
        <v>157.5</v>
      </c>
      <c r="R23" s="13">
        <v>157.5</v>
      </c>
      <c r="S23" s="13">
        <v>157.5</v>
      </c>
      <c r="T23" s="13">
        <v>157.5</v>
      </c>
      <c r="U23" s="13">
        <v>157.5</v>
      </c>
      <c r="V23" s="13">
        <v>157.5</v>
      </c>
      <c r="W23" s="13">
        <v>157.5</v>
      </c>
      <c r="X23" s="13">
        <v>157.5</v>
      </c>
      <c r="Y23" s="13">
        <v>157.5</v>
      </c>
      <c r="Z23" s="5"/>
    </row>
    <row r="24" ht="14.25" customHeight="1">
      <c r="A24" s="8" t="s">
        <v>5</v>
      </c>
      <c r="B24" s="8"/>
      <c r="C24" s="13">
        <v>255.0</v>
      </c>
      <c r="D24" s="13">
        <v>255.0</v>
      </c>
      <c r="E24" s="13">
        <v>255.0</v>
      </c>
      <c r="F24" s="13">
        <v>255.0</v>
      </c>
      <c r="G24" s="13">
        <v>255.0</v>
      </c>
      <c r="H24" s="13">
        <v>255.0</v>
      </c>
      <c r="I24" s="13">
        <v>255.0</v>
      </c>
      <c r="J24" s="13">
        <v>255.0</v>
      </c>
      <c r="K24" s="13">
        <v>255.0</v>
      </c>
      <c r="L24" s="13">
        <v>255.0</v>
      </c>
      <c r="M24" s="13">
        <v>255.0</v>
      </c>
      <c r="N24" s="13">
        <v>255.0</v>
      </c>
      <c r="O24" s="13">
        <v>255.0</v>
      </c>
      <c r="P24" s="13">
        <v>255.0</v>
      </c>
      <c r="Q24" s="13">
        <v>255.0</v>
      </c>
      <c r="R24" s="13">
        <v>255.0</v>
      </c>
      <c r="S24" s="13">
        <v>255.0</v>
      </c>
      <c r="T24" s="13">
        <v>255.0</v>
      </c>
      <c r="U24" s="13">
        <v>255.0</v>
      </c>
      <c r="V24" s="13">
        <v>255.0</v>
      </c>
      <c r="W24" s="13">
        <v>255.0</v>
      </c>
      <c r="X24" s="13">
        <v>255.0</v>
      </c>
      <c r="Y24" s="13">
        <v>255.0</v>
      </c>
      <c r="Z24" s="5"/>
    </row>
    <row r="25" ht="14.25" customHeight="1">
      <c r="A25" s="7" t="s">
        <v>10</v>
      </c>
      <c r="B25" s="10"/>
      <c r="C25" s="4"/>
      <c r="D25" s="4"/>
      <c r="E25" s="4"/>
      <c r="F25" s="4"/>
      <c r="G25" s="4"/>
      <c r="H25" s="4"/>
      <c r="I25" s="4"/>
      <c r="J25" s="4"/>
      <c r="K25" s="4"/>
      <c r="L25" s="4"/>
      <c r="M25" s="4"/>
      <c r="N25" s="4"/>
      <c r="O25" s="4"/>
      <c r="P25" s="4"/>
      <c r="Q25" s="4"/>
      <c r="R25" s="4"/>
      <c r="S25" s="4"/>
      <c r="T25" s="4"/>
      <c r="U25" s="4"/>
      <c r="V25" s="4"/>
      <c r="W25" s="4"/>
      <c r="X25" s="4"/>
      <c r="Y25" s="4"/>
      <c r="Z25" s="5"/>
    </row>
    <row r="26" ht="14.25" customHeight="1">
      <c r="A26" s="8" t="s">
        <v>3</v>
      </c>
      <c r="B26" s="9"/>
      <c r="C26" s="4">
        <v>0.0</v>
      </c>
      <c r="D26" s="4">
        <v>0.0</v>
      </c>
      <c r="E26" s="4">
        <v>0.0</v>
      </c>
      <c r="F26" s="4">
        <v>0.0</v>
      </c>
      <c r="G26" s="4">
        <v>0.0</v>
      </c>
      <c r="H26" s="4">
        <v>0.0</v>
      </c>
      <c r="I26" s="4">
        <v>0.0</v>
      </c>
      <c r="J26" s="4">
        <v>0.0</v>
      </c>
      <c r="K26" s="4">
        <v>0.0</v>
      </c>
      <c r="L26" s="4">
        <v>0.0</v>
      </c>
      <c r="M26" s="4">
        <v>0.0</v>
      </c>
      <c r="N26" s="4">
        <v>0.0</v>
      </c>
      <c r="O26" s="4">
        <v>0.0</v>
      </c>
      <c r="P26" s="4">
        <v>0.0</v>
      </c>
      <c r="Q26" s="4">
        <v>0.0</v>
      </c>
      <c r="R26" s="4">
        <v>0.0</v>
      </c>
      <c r="S26" s="4">
        <v>0.0</v>
      </c>
      <c r="T26" s="4">
        <v>0.0</v>
      </c>
      <c r="U26" s="4">
        <v>0.0</v>
      </c>
      <c r="V26" s="4">
        <v>0.0</v>
      </c>
      <c r="W26" s="4">
        <v>0.0</v>
      </c>
      <c r="X26" s="4">
        <v>0.0</v>
      </c>
      <c r="Y26" s="4">
        <v>0.0</v>
      </c>
      <c r="Z26" s="5"/>
    </row>
    <row r="27" ht="14.25" customHeight="1">
      <c r="A27" s="8" t="s">
        <v>4</v>
      </c>
      <c r="B27" s="8"/>
      <c r="C27" s="4">
        <v>0.0</v>
      </c>
      <c r="D27" s="4">
        <v>0.0</v>
      </c>
      <c r="E27" s="4">
        <v>0.0</v>
      </c>
      <c r="F27" s="4">
        <v>0.0</v>
      </c>
      <c r="G27" s="4">
        <v>0.0</v>
      </c>
      <c r="H27" s="4">
        <v>0.0</v>
      </c>
      <c r="I27" s="4">
        <v>0.0</v>
      </c>
      <c r="J27" s="4">
        <v>0.0</v>
      </c>
      <c r="K27" s="4">
        <v>0.0</v>
      </c>
      <c r="L27" s="4">
        <v>0.0</v>
      </c>
      <c r="M27" s="4">
        <v>0.0</v>
      </c>
      <c r="N27" s="4">
        <v>0.0</v>
      </c>
      <c r="O27" s="4">
        <v>0.0</v>
      </c>
      <c r="P27" s="4">
        <v>0.0</v>
      </c>
      <c r="Q27" s="4">
        <v>0.0</v>
      </c>
      <c r="R27" s="4">
        <v>0.0</v>
      </c>
      <c r="S27" s="4">
        <v>0.0</v>
      </c>
      <c r="T27" s="4">
        <v>0.0</v>
      </c>
      <c r="U27" s="4">
        <v>0.0</v>
      </c>
      <c r="V27" s="4">
        <v>0.0</v>
      </c>
      <c r="W27" s="4">
        <v>0.0</v>
      </c>
      <c r="X27" s="4">
        <v>0.0</v>
      </c>
      <c r="Y27" s="4">
        <v>0.0</v>
      </c>
      <c r="Z27" s="5"/>
    </row>
    <row r="28" ht="14.25" customHeight="1">
      <c r="A28" s="8" t="s">
        <v>5</v>
      </c>
      <c r="B28" s="8"/>
      <c r="C28" s="4">
        <v>0.0</v>
      </c>
      <c r="D28" s="4">
        <v>0.0</v>
      </c>
      <c r="E28" s="4">
        <v>0.0</v>
      </c>
      <c r="F28" s="4">
        <v>0.0</v>
      </c>
      <c r="G28" s="4">
        <v>0.0</v>
      </c>
      <c r="H28" s="4">
        <v>0.0</v>
      </c>
      <c r="I28" s="4">
        <v>0.0</v>
      </c>
      <c r="J28" s="4">
        <v>0.0</v>
      </c>
      <c r="K28" s="4">
        <v>0.0</v>
      </c>
      <c r="L28" s="4">
        <v>0.0</v>
      </c>
      <c r="M28" s="4">
        <v>0.0</v>
      </c>
      <c r="N28" s="4">
        <v>0.0</v>
      </c>
      <c r="O28" s="4">
        <v>0.0</v>
      </c>
      <c r="P28" s="4">
        <v>0.0</v>
      </c>
      <c r="Q28" s="4">
        <v>0.0</v>
      </c>
      <c r="R28" s="4">
        <v>0.0</v>
      </c>
      <c r="S28" s="4">
        <v>0.0</v>
      </c>
      <c r="T28" s="4">
        <v>0.0</v>
      </c>
      <c r="U28" s="4">
        <v>0.0</v>
      </c>
      <c r="V28" s="4">
        <v>0.0</v>
      </c>
      <c r="W28" s="4">
        <v>0.0</v>
      </c>
      <c r="X28" s="4">
        <v>0.0</v>
      </c>
      <c r="Y28" s="4">
        <v>0.0</v>
      </c>
      <c r="Z28" s="5"/>
    </row>
    <row r="29" ht="14.25" customHeight="1">
      <c r="A29" s="3" t="s">
        <v>11</v>
      </c>
      <c r="B29" s="3"/>
      <c r="C29" s="4"/>
      <c r="D29" s="4"/>
      <c r="E29" s="4"/>
      <c r="F29" s="4"/>
      <c r="G29" s="4"/>
      <c r="H29" s="4"/>
      <c r="I29" s="4"/>
      <c r="J29" s="4"/>
      <c r="K29" s="4"/>
      <c r="L29" s="4"/>
      <c r="M29" s="4"/>
      <c r="N29" s="4"/>
      <c r="O29" s="4"/>
      <c r="P29" s="4"/>
      <c r="Q29" s="4"/>
      <c r="R29" s="4"/>
      <c r="S29" s="4"/>
      <c r="T29" s="4"/>
      <c r="U29" s="4"/>
      <c r="V29" s="4"/>
      <c r="W29" s="4"/>
      <c r="X29" s="4"/>
      <c r="Y29" s="4"/>
      <c r="Z29" s="5"/>
    </row>
    <row r="30" ht="14.25" customHeight="1">
      <c r="A30" s="8" t="s">
        <v>3</v>
      </c>
      <c r="B30" s="3"/>
      <c r="C30" s="13">
        <f t="shared" ref="C30:Y30" si="4">C22+C26</f>
        <v>60</v>
      </c>
      <c r="D30" s="13">
        <f t="shared" si="4"/>
        <v>60</v>
      </c>
      <c r="E30" s="13">
        <f t="shared" si="4"/>
        <v>60</v>
      </c>
      <c r="F30" s="13">
        <f t="shared" si="4"/>
        <v>60</v>
      </c>
      <c r="G30" s="13">
        <f t="shared" si="4"/>
        <v>60</v>
      </c>
      <c r="H30" s="13">
        <f t="shared" si="4"/>
        <v>60</v>
      </c>
      <c r="I30" s="13">
        <f t="shared" si="4"/>
        <v>60</v>
      </c>
      <c r="J30" s="13">
        <f t="shared" si="4"/>
        <v>60</v>
      </c>
      <c r="K30" s="13">
        <f t="shared" si="4"/>
        <v>60</v>
      </c>
      <c r="L30" s="13">
        <f t="shared" si="4"/>
        <v>60</v>
      </c>
      <c r="M30" s="13">
        <f t="shared" si="4"/>
        <v>60</v>
      </c>
      <c r="N30" s="13">
        <f t="shared" si="4"/>
        <v>60</v>
      </c>
      <c r="O30" s="13">
        <f t="shared" si="4"/>
        <v>60</v>
      </c>
      <c r="P30" s="13">
        <f t="shared" si="4"/>
        <v>60</v>
      </c>
      <c r="Q30" s="13">
        <f t="shared" si="4"/>
        <v>60</v>
      </c>
      <c r="R30" s="13">
        <f t="shared" si="4"/>
        <v>60</v>
      </c>
      <c r="S30" s="13">
        <f t="shared" si="4"/>
        <v>60</v>
      </c>
      <c r="T30" s="13">
        <f t="shared" si="4"/>
        <v>60</v>
      </c>
      <c r="U30" s="13">
        <f t="shared" si="4"/>
        <v>60</v>
      </c>
      <c r="V30" s="13">
        <f t="shared" si="4"/>
        <v>60</v>
      </c>
      <c r="W30" s="13">
        <f t="shared" si="4"/>
        <v>60</v>
      </c>
      <c r="X30" s="13">
        <f t="shared" si="4"/>
        <v>60</v>
      </c>
      <c r="Y30" s="13">
        <f t="shared" si="4"/>
        <v>60</v>
      </c>
      <c r="Z30" s="5"/>
    </row>
    <row r="31" ht="14.25" customHeight="1">
      <c r="A31" s="8" t="s">
        <v>4</v>
      </c>
      <c r="B31" s="3"/>
      <c r="C31" s="13">
        <f t="shared" ref="C31:Y31" si="5">C23+C27</f>
        <v>157.5</v>
      </c>
      <c r="D31" s="13">
        <f t="shared" si="5"/>
        <v>157.5</v>
      </c>
      <c r="E31" s="13">
        <f t="shared" si="5"/>
        <v>157.5</v>
      </c>
      <c r="F31" s="13">
        <f t="shared" si="5"/>
        <v>157.5</v>
      </c>
      <c r="G31" s="13">
        <f t="shared" si="5"/>
        <v>157.5</v>
      </c>
      <c r="H31" s="13">
        <f t="shared" si="5"/>
        <v>157.5</v>
      </c>
      <c r="I31" s="13">
        <f t="shared" si="5"/>
        <v>157.5</v>
      </c>
      <c r="J31" s="13">
        <f t="shared" si="5"/>
        <v>157.5</v>
      </c>
      <c r="K31" s="13">
        <f t="shared" si="5"/>
        <v>157.5</v>
      </c>
      <c r="L31" s="13">
        <f t="shared" si="5"/>
        <v>157.5</v>
      </c>
      <c r="M31" s="13">
        <f t="shared" si="5"/>
        <v>157.5</v>
      </c>
      <c r="N31" s="13">
        <f t="shared" si="5"/>
        <v>157.5</v>
      </c>
      <c r="O31" s="13">
        <f t="shared" si="5"/>
        <v>157.5</v>
      </c>
      <c r="P31" s="13">
        <f t="shared" si="5"/>
        <v>157.5</v>
      </c>
      <c r="Q31" s="13">
        <f t="shared" si="5"/>
        <v>157.5</v>
      </c>
      <c r="R31" s="13">
        <f t="shared" si="5"/>
        <v>157.5</v>
      </c>
      <c r="S31" s="13">
        <f t="shared" si="5"/>
        <v>157.5</v>
      </c>
      <c r="T31" s="13">
        <f t="shared" si="5"/>
        <v>157.5</v>
      </c>
      <c r="U31" s="13">
        <f t="shared" si="5"/>
        <v>157.5</v>
      </c>
      <c r="V31" s="13">
        <f t="shared" si="5"/>
        <v>157.5</v>
      </c>
      <c r="W31" s="13">
        <f t="shared" si="5"/>
        <v>157.5</v>
      </c>
      <c r="X31" s="13">
        <f t="shared" si="5"/>
        <v>157.5</v>
      </c>
      <c r="Y31" s="13">
        <f t="shared" si="5"/>
        <v>157.5</v>
      </c>
      <c r="Z31" s="5"/>
    </row>
    <row r="32" ht="14.25" customHeight="1">
      <c r="A32" s="8" t="s">
        <v>5</v>
      </c>
      <c r="B32" s="3"/>
      <c r="C32" s="13">
        <f t="shared" ref="C32:Y32" si="6">C24+C28</f>
        <v>255</v>
      </c>
      <c r="D32" s="13">
        <f t="shared" si="6"/>
        <v>255</v>
      </c>
      <c r="E32" s="13">
        <f t="shared" si="6"/>
        <v>255</v>
      </c>
      <c r="F32" s="13">
        <f t="shared" si="6"/>
        <v>255</v>
      </c>
      <c r="G32" s="13">
        <f t="shared" si="6"/>
        <v>255</v>
      </c>
      <c r="H32" s="13">
        <f t="shared" si="6"/>
        <v>255</v>
      </c>
      <c r="I32" s="13">
        <f t="shared" si="6"/>
        <v>255</v>
      </c>
      <c r="J32" s="13">
        <f t="shared" si="6"/>
        <v>255</v>
      </c>
      <c r="K32" s="13">
        <f t="shared" si="6"/>
        <v>255</v>
      </c>
      <c r="L32" s="13">
        <f t="shared" si="6"/>
        <v>255</v>
      </c>
      <c r="M32" s="13">
        <f t="shared" si="6"/>
        <v>255</v>
      </c>
      <c r="N32" s="13">
        <f t="shared" si="6"/>
        <v>255</v>
      </c>
      <c r="O32" s="13">
        <f t="shared" si="6"/>
        <v>255</v>
      </c>
      <c r="P32" s="13">
        <f t="shared" si="6"/>
        <v>255</v>
      </c>
      <c r="Q32" s="13">
        <f t="shared" si="6"/>
        <v>255</v>
      </c>
      <c r="R32" s="13">
        <f t="shared" si="6"/>
        <v>255</v>
      </c>
      <c r="S32" s="13">
        <f t="shared" si="6"/>
        <v>255</v>
      </c>
      <c r="T32" s="13">
        <f t="shared" si="6"/>
        <v>255</v>
      </c>
      <c r="U32" s="13">
        <f t="shared" si="6"/>
        <v>255</v>
      </c>
      <c r="V32" s="13">
        <f t="shared" si="6"/>
        <v>255</v>
      </c>
      <c r="W32" s="13">
        <f t="shared" si="6"/>
        <v>255</v>
      </c>
      <c r="X32" s="13">
        <f t="shared" si="6"/>
        <v>255</v>
      </c>
      <c r="Y32" s="13">
        <f t="shared" si="6"/>
        <v>255</v>
      </c>
      <c r="Z32" s="5"/>
    </row>
    <row r="33" ht="14.25" customHeight="1">
      <c r="A33" s="3"/>
      <c r="B33" s="3"/>
      <c r="C33" s="4"/>
      <c r="D33" s="4"/>
      <c r="E33" s="4"/>
      <c r="F33" s="4"/>
      <c r="G33" s="4"/>
      <c r="H33" s="4"/>
      <c r="I33" s="4"/>
      <c r="J33" s="4"/>
      <c r="K33" s="4"/>
      <c r="L33" s="4"/>
      <c r="M33" s="4"/>
      <c r="N33" s="4"/>
      <c r="O33" s="4"/>
      <c r="P33" s="4"/>
      <c r="Q33" s="4"/>
      <c r="R33" s="4"/>
      <c r="S33" s="4"/>
      <c r="T33" s="4"/>
      <c r="U33" s="4"/>
      <c r="V33" s="4"/>
      <c r="W33" s="4"/>
      <c r="X33" s="4"/>
      <c r="Y33" s="4"/>
      <c r="Z33" s="5"/>
    </row>
    <row r="34" ht="14.25" customHeight="1">
      <c r="A34" s="3" t="s">
        <v>12</v>
      </c>
      <c r="B34" s="3"/>
      <c r="C34" s="12">
        <v>1.4981654280684096</v>
      </c>
      <c r="D34" s="12">
        <v>1.4654721542954507</v>
      </c>
      <c r="E34" s="12">
        <v>1.4457634699629018</v>
      </c>
      <c r="F34" s="12">
        <v>1.4148342543043895</v>
      </c>
      <c r="G34" s="12">
        <v>1.3590637746146146</v>
      </c>
      <c r="H34" s="12">
        <v>1.2839605673477035</v>
      </c>
      <c r="I34" s="12">
        <v>1.2239076532693476</v>
      </c>
      <c r="J34" s="12">
        <v>1.1983323442915255</v>
      </c>
      <c r="K34" s="12">
        <v>1.1913609123685704</v>
      </c>
      <c r="L34" s="12">
        <v>1.1865161834141515</v>
      </c>
      <c r="M34" s="12">
        <v>1.1836657303807303</v>
      </c>
      <c r="N34" s="12">
        <v>1.1809114811776926</v>
      </c>
      <c r="O34" s="12">
        <v>1.1785972669153355</v>
      </c>
      <c r="P34" s="12">
        <v>1.1764495610074037</v>
      </c>
      <c r="Q34" s="12">
        <v>1.1716988253596634</v>
      </c>
      <c r="R34" s="12">
        <v>1.163486076224472</v>
      </c>
      <c r="S34" s="12">
        <v>1.147592377442264</v>
      </c>
      <c r="T34" s="12">
        <v>1.123307219877641</v>
      </c>
      <c r="U34" s="12">
        <v>1.0988470921037834</v>
      </c>
      <c r="V34" s="12">
        <v>1.09417856000931</v>
      </c>
      <c r="W34" s="12">
        <v>1.0924622170893494</v>
      </c>
      <c r="X34" s="12">
        <v>1.070017169370726</v>
      </c>
      <c r="Y34" s="12">
        <v>1.0</v>
      </c>
      <c r="Z34" s="5"/>
    </row>
    <row r="35" ht="14.25" customHeight="1">
      <c r="A35" s="3"/>
      <c r="B35" s="3"/>
      <c r="C35" s="14"/>
      <c r="D35" s="14"/>
      <c r="E35" s="14"/>
      <c r="F35" s="14"/>
      <c r="G35" s="14"/>
      <c r="H35" s="14"/>
      <c r="I35" s="14"/>
      <c r="J35" s="14"/>
      <c r="K35" s="14"/>
      <c r="L35" s="14"/>
      <c r="M35" s="14"/>
      <c r="N35" s="14"/>
      <c r="O35" s="14"/>
      <c r="P35" s="14"/>
      <c r="Q35" s="14"/>
      <c r="R35" s="14"/>
      <c r="S35" s="14"/>
      <c r="T35" s="14"/>
      <c r="U35" s="14"/>
      <c r="V35" s="14"/>
      <c r="W35" s="14"/>
      <c r="X35" s="14"/>
      <c r="Y35" s="14"/>
      <c r="Z35" s="5"/>
    </row>
    <row r="36" ht="14.25" customHeight="1">
      <c r="A36" s="3"/>
      <c r="B36" s="5"/>
      <c r="C36" s="15"/>
      <c r="D36" s="14"/>
      <c r="E36" s="14"/>
      <c r="F36" s="14"/>
      <c r="G36" s="14"/>
      <c r="H36" s="14"/>
      <c r="I36" s="14"/>
      <c r="J36" s="14"/>
      <c r="K36" s="14"/>
      <c r="L36" s="14"/>
      <c r="M36" s="14"/>
      <c r="N36" s="14"/>
      <c r="O36" s="14"/>
      <c r="P36" s="14"/>
      <c r="Q36" s="14"/>
      <c r="R36" s="14"/>
      <c r="S36" s="14"/>
      <c r="T36" s="14"/>
      <c r="U36" s="14"/>
      <c r="V36" s="14"/>
      <c r="W36" s="14"/>
      <c r="X36" s="14"/>
      <c r="Y36" s="14"/>
      <c r="Z36" s="5"/>
    </row>
    <row r="37" ht="14.25" customHeight="1">
      <c r="A37" s="3" t="s">
        <v>13</v>
      </c>
      <c r="B37" s="16">
        <f t="shared" ref="B37:B39" si="8">SUM(C37:Y37)</f>
        <v>241851915.4</v>
      </c>
      <c r="C37" s="17">
        <f t="shared" ref="C37:Y37" si="7">C16*C30*C$34</f>
        <v>303899.8608</v>
      </c>
      <c r="D37" s="17">
        <f t="shared" si="7"/>
        <v>859719.2393</v>
      </c>
      <c r="E37" s="17">
        <f t="shared" si="7"/>
        <v>1513987.602</v>
      </c>
      <c r="F37" s="17">
        <f t="shared" si="7"/>
        <v>2104977.953</v>
      </c>
      <c r="G37" s="17">
        <f t="shared" si="7"/>
        <v>2878826.512</v>
      </c>
      <c r="H37" s="17">
        <f t="shared" si="7"/>
        <v>3600479.013</v>
      </c>
      <c r="I37" s="17">
        <f t="shared" si="7"/>
        <v>4383681.791</v>
      </c>
      <c r="J37" s="17">
        <f t="shared" si="7"/>
        <v>5459457.043</v>
      </c>
      <c r="K37" s="17">
        <f t="shared" si="7"/>
        <v>6592331.275</v>
      </c>
      <c r="L37" s="17">
        <f t="shared" si="7"/>
        <v>7746733.787</v>
      </c>
      <c r="M37" s="17">
        <f t="shared" si="7"/>
        <v>8998056.434</v>
      </c>
      <c r="N37" s="17">
        <f t="shared" si="7"/>
        <v>10393485.84</v>
      </c>
      <c r="O37" s="17">
        <f t="shared" si="7"/>
        <v>11739709.19</v>
      </c>
      <c r="P37" s="17">
        <f t="shared" si="7"/>
        <v>12953334.36</v>
      </c>
      <c r="Q37" s="17">
        <f t="shared" si="7"/>
        <v>14258732.96</v>
      </c>
      <c r="R37" s="17">
        <f t="shared" si="7"/>
        <v>15706386.63</v>
      </c>
      <c r="S37" s="17">
        <f t="shared" si="7"/>
        <v>16757247.75</v>
      </c>
      <c r="T37" s="17">
        <f t="shared" si="7"/>
        <v>17983666.47</v>
      </c>
      <c r="U37" s="17">
        <f t="shared" si="7"/>
        <v>19090891.6</v>
      </c>
      <c r="V37" s="17">
        <f t="shared" si="7"/>
        <v>18219491.08</v>
      </c>
      <c r="W37" s="17">
        <f t="shared" si="7"/>
        <v>19547660.02</v>
      </c>
      <c r="X37" s="17">
        <f t="shared" si="7"/>
        <v>20320590.99</v>
      </c>
      <c r="Y37" s="17">
        <f t="shared" si="7"/>
        <v>20438568</v>
      </c>
      <c r="Z37" s="5"/>
    </row>
    <row r="38" ht="14.25" customHeight="1">
      <c r="A38" s="3" t="s">
        <v>14</v>
      </c>
      <c r="B38" s="16">
        <f t="shared" si="8"/>
        <v>634861277.9</v>
      </c>
      <c r="C38" s="17">
        <f t="shared" ref="C38:Y38" si="9">C16*C31*C$34</f>
        <v>797737.1345</v>
      </c>
      <c r="D38" s="17">
        <f t="shared" si="9"/>
        <v>2256763.003</v>
      </c>
      <c r="E38" s="17">
        <f t="shared" si="9"/>
        <v>3974217.456</v>
      </c>
      <c r="F38" s="17">
        <f t="shared" si="9"/>
        <v>5525567.127</v>
      </c>
      <c r="G38" s="17">
        <f t="shared" si="9"/>
        <v>7556919.593</v>
      </c>
      <c r="H38" s="17">
        <f t="shared" si="9"/>
        <v>9451257.409</v>
      </c>
      <c r="I38" s="17">
        <f t="shared" si="9"/>
        <v>11507164.7</v>
      </c>
      <c r="J38" s="17">
        <f t="shared" si="9"/>
        <v>14331074.74</v>
      </c>
      <c r="K38" s="17">
        <f t="shared" si="9"/>
        <v>17304869.6</v>
      </c>
      <c r="L38" s="17">
        <f t="shared" si="9"/>
        <v>20335176.19</v>
      </c>
      <c r="M38" s="17">
        <f t="shared" si="9"/>
        <v>23619898.14</v>
      </c>
      <c r="N38" s="17">
        <f t="shared" si="9"/>
        <v>27282900.32</v>
      </c>
      <c r="O38" s="17">
        <f t="shared" si="9"/>
        <v>30816736.63</v>
      </c>
      <c r="P38" s="17">
        <f t="shared" si="9"/>
        <v>34002502.7</v>
      </c>
      <c r="Q38" s="17">
        <f t="shared" si="9"/>
        <v>37429174.01</v>
      </c>
      <c r="R38" s="17">
        <f t="shared" si="9"/>
        <v>41229264.89</v>
      </c>
      <c r="S38" s="17">
        <f t="shared" si="9"/>
        <v>43987775.35</v>
      </c>
      <c r="T38" s="17">
        <f t="shared" si="9"/>
        <v>47207124.48</v>
      </c>
      <c r="U38" s="17">
        <f t="shared" si="9"/>
        <v>50113590.45</v>
      </c>
      <c r="V38" s="17">
        <f t="shared" si="9"/>
        <v>47826164.08</v>
      </c>
      <c r="W38" s="17">
        <f t="shared" si="9"/>
        <v>51312607.55</v>
      </c>
      <c r="X38" s="17">
        <f t="shared" si="9"/>
        <v>53341551.34</v>
      </c>
      <c r="Y38" s="17">
        <f t="shared" si="9"/>
        <v>53651241</v>
      </c>
      <c r="Z38" s="5"/>
    </row>
    <row r="39" ht="14.25" customHeight="1">
      <c r="A39" s="3" t="s">
        <v>15</v>
      </c>
      <c r="B39" s="16">
        <f t="shared" si="8"/>
        <v>1027870640</v>
      </c>
      <c r="C39" s="17">
        <f t="shared" ref="C39:Y39" si="10">C16*C32*C$34</f>
        <v>1291574.408</v>
      </c>
      <c r="D39" s="17">
        <f t="shared" si="10"/>
        <v>3653806.767</v>
      </c>
      <c r="E39" s="17">
        <f t="shared" si="10"/>
        <v>6434447.31</v>
      </c>
      <c r="F39" s="17">
        <f t="shared" si="10"/>
        <v>8946156.3</v>
      </c>
      <c r="G39" s="17">
        <f t="shared" si="10"/>
        <v>12235012.67</v>
      </c>
      <c r="H39" s="17">
        <f t="shared" si="10"/>
        <v>15302035.81</v>
      </c>
      <c r="I39" s="17">
        <f t="shared" si="10"/>
        <v>18630647.61</v>
      </c>
      <c r="J39" s="17">
        <f t="shared" si="10"/>
        <v>23202692.43</v>
      </c>
      <c r="K39" s="17">
        <f t="shared" si="10"/>
        <v>28017407.92</v>
      </c>
      <c r="L39" s="17">
        <f t="shared" si="10"/>
        <v>32923618.59</v>
      </c>
      <c r="M39" s="17">
        <f t="shared" si="10"/>
        <v>38241739.85</v>
      </c>
      <c r="N39" s="17">
        <f t="shared" si="10"/>
        <v>44172314.81</v>
      </c>
      <c r="O39" s="17">
        <f t="shared" si="10"/>
        <v>49893764.06</v>
      </c>
      <c r="P39" s="17">
        <f t="shared" si="10"/>
        <v>55051671.04</v>
      </c>
      <c r="Q39" s="17">
        <f t="shared" si="10"/>
        <v>60599615.06</v>
      </c>
      <c r="R39" s="17">
        <f t="shared" si="10"/>
        <v>66752143.16</v>
      </c>
      <c r="S39" s="17">
        <f t="shared" si="10"/>
        <v>71218302.95</v>
      </c>
      <c r="T39" s="17">
        <f t="shared" si="10"/>
        <v>76430582.48</v>
      </c>
      <c r="U39" s="17">
        <f t="shared" si="10"/>
        <v>81136289.3</v>
      </c>
      <c r="V39" s="17">
        <f t="shared" si="10"/>
        <v>77432837.09</v>
      </c>
      <c r="W39" s="17">
        <f t="shared" si="10"/>
        <v>83077555.08</v>
      </c>
      <c r="X39" s="17">
        <f t="shared" si="10"/>
        <v>86362511.7</v>
      </c>
      <c r="Y39" s="17">
        <f t="shared" si="10"/>
        <v>86863914</v>
      </c>
      <c r="Z39" s="5"/>
    </row>
    <row r="40" ht="14.25" customHeight="1">
      <c r="A40" s="3"/>
      <c r="B40" s="3"/>
      <c r="C40" s="15"/>
      <c r="D40" s="14"/>
      <c r="E40" s="14"/>
      <c r="F40" s="14"/>
      <c r="G40" s="14"/>
      <c r="H40" s="14"/>
      <c r="I40" s="14"/>
      <c r="J40" s="14"/>
      <c r="K40" s="14"/>
      <c r="L40" s="14"/>
      <c r="M40" s="14"/>
      <c r="N40" s="14"/>
      <c r="O40" s="14"/>
      <c r="P40" s="14"/>
      <c r="Q40" s="14"/>
      <c r="R40" s="14"/>
      <c r="S40" s="14"/>
      <c r="T40" s="14"/>
      <c r="U40" s="14"/>
      <c r="V40" s="14"/>
      <c r="W40" s="14"/>
      <c r="X40" s="14"/>
      <c r="Y40" s="14"/>
      <c r="Z40" s="5"/>
    </row>
    <row r="41" ht="14.25" customHeight="1">
      <c r="A41" s="3"/>
      <c r="B41" s="3"/>
      <c r="C41" s="15"/>
      <c r="D41" s="14"/>
      <c r="E41" s="14"/>
      <c r="F41" s="14"/>
      <c r="G41" s="14"/>
      <c r="H41" s="14"/>
      <c r="I41" s="14"/>
      <c r="J41" s="14"/>
      <c r="K41" s="14"/>
      <c r="L41" s="14"/>
      <c r="M41" s="14"/>
      <c r="N41" s="14"/>
      <c r="O41" s="14"/>
      <c r="P41" s="14"/>
      <c r="Q41" s="14"/>
      <c r="R41" s="14"/>
      <c r="S41" s="14"/>
      <c r="T41" s="14"/>
      <c r="U41" s="14"/>
      <c r="V41" s="14"/>
      <c r="W41" s="14"/>
      <c r="X41" s="14"/>
      <c r="Y41" s="14"/>
      <c r="Z41" s="5"/>
    </row>
    <row r="42" ht="14.25" customHeight="1">
      <c r="A42" s="3" t="s">
        <v>16</v>
      </c>
      <c r="B42" s="3"/>
      <c r="C42" s="14"/>
      <c r="D42" s="14"/>
      <c r="E42" s="14"/>
      <c r="F42" s="14"/>
      <c r="G42" s="14"/>
      <c r="H42" s="14"/>
      <c r="I42" s="14"/>
      <c r="J42" s="14"/>
      <c r="K42" s="14"/>
      <c r="L42" s="14"/>
      <c r="M42" s="14"/>
      <c r="N42" s="14"/>
      <c r="O42" s="14"/>
      <c r="P42" s="14"/>
      <c r="Q42" s="14"/>
      <c r="R42" s="14"/>
      <c r="S42" s="14"/>
      <c r="T42" s="14"/>
      <c r="U42" s="14"/>
      <c r="V42" s="14"/>
      <c r="W42" s="14"/>
      <c r="X42" s="14"/>
      <c r="Y42" s="14"/>
      <c r="Z42" s="5"/>
    </row>
    <row r="43" ht="14.25" customHeight="1">
      <c r="A43" s="8" t="s">
        <v>17</v>
      </c>
      <c r="B43" s="8"/>
      <c r="C43" s="18">
        <v>16904.0</v>
      </c>
      <c r="D43" s="18">
        <v>39110.0</v>
      </c>
      <c r="E43" s="18">
        <v>63466.0</v>
      </c>
      <c r="F43" s="18">
        <v>88559.0</v>
      </c>
      <c r="G43" s="18">
        <v>113884.0</v>
      </c>
      <c r="H43" s="18">
        <v>143805.0</v>
      </c>
      <c r="I43" s="18">
        <v>175574.0</v>
      </c>
      <c r="J43" s="18">
        <v>208031.0</v>
      </c>
      <c r="K43" s="18">
        <v>242695.0</v>
      </c>
      <c r="L43" s="18">
        <v>279016.0</v>
      </c>
      <c r="M43" s="18">
        <v>316744.0</v>
      </c>
      <c r="N43" s="18">
        <v>357774.0</v>
      </c>
      <c r="O43" s="18">
        <v>400030.0</v>
      </c>
      <c r="P43" s="18">
        <v>442190.0</v>
      </c>
      <c r="Q43" s="18">
        <v>482908.0</v>
      </c>
      <c r="R43" s="18">
        <v>529389.0</v>
      </c>
      <c r="S43" s="18">
        <v>572631.0</v>
      </c>
      <c r="T43" s="18">
        <v>620526.0</v>
      </c>
      <c r="U43" s="18">
        <v>673394.0</v>
      </c>
      <c r="V43" s="18">
        <v>730320.0</v>
      </c>
      <c r="W43" s="18">
        <v>774598.0</v>
      </c>
      <c r="X43" s="18">
        <v>811577.0</v>
      </c>
      <c r="Y43" s="18">
        <v>851607.0</v>
      </c>
      <c r="Z43" s="5"/>
    </row>
    <row r="44" ht="14.25" customHeight="1">
      <c r="A44" s="8"/>
      <c r="B44" s="8"/>
      <c r="C44" s="14"/>
      <c r="D44" s="14"/>
      <c r="E44" s="14"/>
      <c r="F44" s="14"/>
      <c r="G44" s="14"/>
      <c r="H44" s="14"/>
      <c r="I44" s="14"/>
      <c r="J44" s="14"/>
      <c r="K44" s="14"/>
      <c r="L44" s="14"/>
      <c r="M44" s="14"/>
      <c r="N44" s="14"/>
      <c r="O44" s="14"/>
      <c r="P44" s="14"/>
      <c r="Q44" s="14"/>
      <c r="R44" s="14"/>
      <c r="S44" s="14"/>
      <c r="T44" s="14"/>
      <c r="U44" s="14"/>
      <c r="V44" s="14"/>
      <c r="W44" s="14"/>
      <c r="X44" s="14"/>
      <c r="Y44" s="14"/>
      <c r="Z44" s="5"/>
    </row>
    <row r="45" ht="14.25" customHeight="1">
      <c r="A45" s="19" t="s">
        <v>18</v>
      </c>
      <c r="B45" s="5"/>
      <c r="C45" s="14"/>
      <c r="D45" s="14"/>
      <c r="E45" s="14"/>
      <c r="F45" s="14"/>
      <c r="G45" s="14"/>
      <c r="H45" s="14"/>
      <c r="I45" s="14"/>
      <c r="J45" s="14"/>
      <c r="K45" s="14"/>
      <c r="L45" s="14"/>
      <c r="M45" s="14"/>
      <c r="N45" s="14"/>
      <c r="O45" s="14"/>
      <c r="P45" s="14"/>
      <c r="Q45" s="14"/>
      <c r="R45" s="14"/>
      <c r="S45" s="14"/>
      <c r="T45" s="14"/>
      <c r="U45" s="14"/>
      <c r="V45" s="14"/>
      <c r="W45" s="14"/>
      <c r="X45" s="14"/>
      <c r="Y45" s="14"/>
      <c r="Z45" s="5"/>
    </row>
    <row r="46" ht="14.25" customHeight="1">
      <c r="A46" s="20" t="s">
        <v>3</v>
      </c>
      <c r="B46" s="21">
        <f t="shared" ref="B46:B48" si="11">SUM(C15:Y15)/SUM(C$43:Y$43)</f>
        <v>0.3384392267</v>
      </c>
      <c r="C46" s="14"/>
      <c r="D46" s="14"/>
      <c r="E46" s="14"/>
      <c r="F46" s="14"/>
      <c r="G46" s="14"/>
      <c r="H46" s="14"/>
      <c r="I46" s="14"/>
      <c r="J46" s="14"/>
      <c r="K46" s="14"/>
      <c r="L46" s="14"/>
      <c r="M46" s="14"/>
      <c r="N46" s="14"/>
      <c r="O46" s="14"/>
      <c r="P46" s="14"/>
      <c r="Q46" s="14"/>
      <c r="R46" s="14"/>
      <c r="S46" s="14"/>
      <c r="T46" s="14"/>
      <c r="U46" s="14"/>
      <c r="V46" s="14"/>
      <c r="W46" s="14"/>
      <c r="X46" s="14"/>
      <c r="Y46" s="14"/>
      <c r="Z46" s="5"/>
    </row>
    <row r="47" ht="14.25" customHeight="1">
      <c r="A47" s="20" t="s">
        <v>4</v>
      </c>
      <c r="B47" s="21">
        <f t="shared" si="11"/>
        <v>0.3981637961</v>
      </c>
      <c r="C47" s="14"/>
      <c r="D47" s="14"/>
      <c r="E47" s="14"/>
      <c r="F47" s="14"/>
      <c r="G47" s="14"/>
      <c r="H47" s="14"/>
      <c r="I47" s="14"/>
      <c r="J47" s="14"/>
      <c r="K47" s="14"/>
      <c r="L47" s="14"/>
      <c r="M47" s="14"/>
      <c r="N47" s="14"/>
      <c r="O47" s="14"/>
      <c r="P47" s="14"/>
      <c r="Q47" s="14"/>
      <c r="R47" s="14"/>
      <c r="S47" s="14"/>
      <c r="T47" s="14"/>
      <c r="U47" s="14"/>
      <c r="V47" s="14"/>
      <c r="W47" s="14"/>
      <c r="X47" s="14"/>
      <c r="Y47" s="14"/>
      <c r="Z47" s="5"/>
    </row>
    <row r="48" ht="14.25" customHeight="1">
      <c r="A48" s="20" t="s">
        <v>5</v>
      </c>
      <c r="B48" s="21">
        <f t="shared" si="11"/>
        <v>0.4578883655</v>
      </c>
      <c r="C48" s="14"/>
      <c r="D48" s="14"/>
      <c r="E48" s="14"/>
      <c r="F48" s="14"/>
      <c r="G48" s="14"/>
      <c r="H48" s="14"/>
      <c r="I48" s="14"/>
      <c r="J48" s="14"/>
      <c r="K48" s="14"/>
      <c r="L48" s="14"/>
      <c r="M48" s="14"/>
      <c r="N48" s="14"/>
      <c r="O48" s="14"/>
      <c r="P48" s="14"/>
      <c r="Q48" s="14"/>
      <c r="R48" s="14"/>
      <c r="S48" s="14"/>
      <c r="T48" s="14"/>
      <c r="U48" s="14"/>
      <c r="V48" s="14"/>
      <c r="W48" s="14"/>
      <c r="X48" s="14"/>
      <c r="Y48" s="14"/>
      <c r="Z48" s="5"/>
    </row>
    <row r="49" ht="14.25" customHeight="1">
      <c r="A49" s="3"/>
      <c r="B49" s="3"/>
      <c r="C49" s="5"/>
      <c r="D49" s="5"/>
      <c r="E49" s="5"/>
      <c r="F49" s="5"/>
      <c r="G49" s="5"/>
      <c r="H49" s="5"/>
      <c r="I49" s="5"/>
      <c r="J49" s="5"/>
      <c r="K49" s="5"/>
      <c r="L49" s="5"/>
      <c r="M49" s="5"/>
      <c r="N49" s="5"/>
      <c r="O49" s="5"/>
      <c r="P49" s="5"/>
      <c r="Q49" s="5"/>
      <c r="R49" s="5"/>
      <c r="S49" s="5"/>
      <c r="T49" s="5"/>
      <c r="U49" s="5"/>
      <c r="V49" s="5"/>
      <c r="W49" s="5"/>
      <c r="X49" s="5"/>
      <c r="Y49" s="5"/>
      <c r="Z49" s="5"/>
    </row>
    <row r="50" ht="14.25" customHeight="1">
      <c r="A50" s="3"/>
      <c r="B50" s="3"/>
      <c r="C50" s="5"/>
      <c r="D50" s="5"/>
      <c r="E50" s="5"/>
      <c r="F50" s="5"/>
      <c r="G50" s="5"/>
      <c r="H50" s="5"/>
      <c r="I50" s="5"/>
      <c r="J50" s="5"/>
      <c r="K50" s="5"/>
      <c r="L50" s="5"/>
      <c r="M50" s="5"/>
      <c r="N50" s="5"/>
      <c r="O50" s="5"/>
      <c r="P50" s="5"/>
      <c r="Q50" s="5"/>
      <c r="R50" s="5"/>
      <c r="S50" s="5"/>
      <c r="T50" s="5"/>
      <c r="U50" s="5"/>
      <c r="V50" s="5"/>
      <c r="W50" s="5"/>
      <c r="X50" s="5"/>
      <c r="Y50" s="5"/>
      <c r="Z50" s="5"/>
    </row>
    <row r="51" ht="14.25" customHeight="1">
      <c r="A51" s="8"/>
      <c r="B51" s="8"/>
      <c r="C51" s="5"/>
      <c r="D51" s="5"/>
      <c r="E51" s="5"/>
      <c r="F51" s="5"/>
      <c r="G51" s="5"/>
      <c r="H51" s="5"/>
      <c r="I51" s="5"/>
      <c r="J51" s="5"/>
      <c r="K51" s="5"/>
      <c r="L51" s="5"/>
      <c r="M51" s="5"/>
      <c r="N51" s="5"/>
      <c r="O51" s="5"/>
      <c r="P51" s="5"/>
      <c r="Q51" s="5"/>
      <c r="R51" s="5"/>
      <c r="S51" s="5"/>
      <c r="T51" s="5"/>
      <c r="U51" s="5"/>
      <c r="V51" s="5"/>
      <c r="W51" s="5"/>
      <c r="X51" s="5"/>
      <c r="Y51" s="5"/>
      <c r="Z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65.88"/>
    <col customWidth="1" min="2" max="2" width="24.0"/>
    <col customWidth="1" min="3" max="3" width="12.75"/>
    <col customWidth="1" min="4" max="26" width="11.0"/>
  </cols>
  <sheetData>
    <row r="1">
      <c r="A1" s="22" t="s">
        <v>19</v>
      </c>
      <c r="B1" s="22"/>
      <c r="C1" s="23"/>
      <c r="D1" s="23"/>
      <c r="E1" s="23"/>
      <c r="F1" s="23"/>
      <c r="G1" s="23"/>
      <c r="H1" s="23"/>
      <c r="I1" s="23"/>
      <c r="J1" s="23"/>
      <c r="K1" s="23"/>
      <c r="L1" s="23"/>
      <c r="M1" s="23"/>
      <c r="N1" s="23"/>
      <c r="O1" s="23"/>
      <c r="P1" s="23"/>
      <c r="Q1" s="23"/>
      <c r="R1" s="23"/>
      <c r="S1" s="23"/>
      <c r="T1" s="23"/>
      <c r="U1" s="23"/>
      <c r="V1" s="23"/>
      <c r="W1" s="23"/>
      <c r="X1" s="23"/>
      <c r="Y1" s="23"/>
      <c r="Z1" s="23"/>
    </row>
    <row r="2">
      <c r="A2" s="24" t="s">
        <v>20</v>
      </c>
      <c r="C2" s="14"/>
      <c r="D2" s="14"/>
      <c r="E2" s="14"/>
      <c r="F2" s="25"/>
      <c r="G2" s="25"/>
      <c r="H2" s="25"/>
      <c r="I2" s="25"/>
      <c r="J2" s="25"/>
      <c r="K2" s="25"/>
      <c r="L2" s="25"/>
      <c r="M2" s="25"/>
      <c r="N2" s="25"/>
      <c r="O2" s="14"/>
      <c r="P2" s="25"/>
      <c r="Q2" s="25"/>
      <c r="R2" s="25"/>
      <c r="S2" s="25"/>
      <c r="T2" s="25"/>
      <c r="U2" s="25"/>
      <c r="V2" s="25"/>
      <c r="W2" s="25"/>
      <c r="X2" s="25"/>
      <c r="Y2" s="25"/>
    </row>
    <row r="3">
      <c r="A3" s="26" t="s">
        <v>21</v>
      </c>
      <c r="B3" s="26"/>
      <c r="C3" s="27">
        <v>2001.0</v>
      </c>
      <c r="D3" s="27">
        <v>2002.0</v>
      </c>
      <c r="E3" s="27">
        <v>2003.0</v>
      </c>
      <c r="F3" s="28">
        <v>2004.0</v>
      </c>
      <c r="G3" s="28">
        <v>2005.0</v>
      </c>
      <c r="H3" s="28">
        <v>2006.0</v>
      </c>
      <c r="I3" s="28">
        <v>2007.0</v>
      </c>
      <c r="J3" s="28">
        <v>2008.0</v>
      </c>
      <c r="K3" s="28">
        <v>2009.0</v>
      </c>
      <c r="L3" s="28">
        <v>2010.0</v>
      </c>
      <c r="M3" s="28">
        <v>2011.0</v>
      </c>
      <c r="N3" s="28">
        <v>2012.0</v>
      </c>
      <c r="O3" s="27">
        <v>2013.0</v>
      </c>
      <c r="P3" s="28">
        <v>2014.0</v>
      </c>
      <c r="Q3" s="28">
        <v>2015.0</v>
      </c>
      <c r="R3" s="28">
        <v>2016.0</v>
      </c>
      <c r="S3" s="28">
        <v>2017.0</v>
      </c>
      <c r="T3" s="28">
        <v>2018.0</v>
      </c>
      <c r="U3" s="28">
        <v>2019.0</v>
      </c>
      <c r="V3" s="28">
        <v>2020.0</v>
      </c>
      <c r="W3" s="28">
        <v>2021.0</v>
      </c>
      <c r="X3" s="28">
        <v>2022.0</v>
      </c>
      <c r="Y3" s="28">
        <v>2023.0</v>
      </c>
      <c r="Z3" s="29"/>
    </row>
    <row r="4">
      <c r="A4" s="26" t="s">
        <v>1</v>
      </c>
      <c r="B4" s="26"/>
      <c r="C4" s="14"/>
      <c r="D4" s="14"/>
      <c r="E4" s="14"/>
      <c r="F4" s="25"/>
      <c r="G4" s="25"/>
      <c r="H4" s="25"/>
      <c r="I4" s="25"/>
      <c r="J4" s="25"/>
      <c r="K4" s="25"/>
      <c r="L4" s="25"/>
      <c r="M4" s="25"/>
      <c r="N4" s="25"/>
      <c r="O4" s="14"/>
      <c r="P4" s="25"/>
      <c r="Q4" s="25"/>
      <c r="R4" s="25"/>
      <c r="S4" s="25"/>
      <c r="T4" s="25"/>
      <c r="U4" s="25"/>
      <c r="V4" s="25"/>
      <c r="W4" s="25"/>
      <c r="X4" s="25"/>
      <c r="Y4" s="25"/>
    </row>
    <row r="5">
      <c r="A5" s="30" t="s">
        <v>2</v>
      </c>
      <c r="B5" s="30"/>
      <c r="C5" s="14"/>
      <c r="D5" s="14"/>
      <c r="E5" s="14"/>
      <c r="F5" s="25"/>
      <c r="G5" s="25"/>
      <c r="H5" s="25"/>
      <c r="I5" s="25"/>
      <c r="J5" s="25"/>
      <c r="K5" s="25"/>
      <c r="L5" s="25"/>
      <c r="M5" s="25"/>
      <c r="N5" s="25"/>
      <c r="O5" s="14"/>
      <c r="P5" s="25"/>
      <c r="Q5" s="25"/>
      <c r="R5" s="25"/>
      <c r="S5" s="25"/>
      <c r="T5" s="25"/>
      <c r="U5" s="25"/>
      <c r="V5" s="25"/>
      <c r="W5" s="25"/>
      <c r="X5" s="25"/>
      <c r="Y5" s="25"/>
    </row>
    <row r="6">
      <c r="A6" s="31" t="s">
        <v>3</v>
      </c>
      <c r="B6" s="31"/>
      <c r="C6" s="14">
        <v>5.0</v>
      </c>
      <c r="D6" s="14">
        <v>5.0</v>
      </c>
      <c r="E6" s="14">
        <v>5.0</v>
      </c>
      <c r="F6" s="25">
        <v>5.0</v>
      </c>
      <c r="G6" s="25">
        <v>5.0</v>
      </c>
      <c r="H6" s="25">
        <v>5.0</v>
      </c>
      <c r="I6" s="25">
        <v>5.0</v>
      </c>
      <c r="J6" s="25">
        <v>5.0</v>
      </c>
      <c r="K6" s="25">
        <v>5.0</v>
      </c>
      <c r="L6" s="25">
        <v>5.0</v>
      </c>
      <c r="M6" s="25">
        <v>5.0</v>
      </c>
      <c r="N6" s="25">
        <v>5.0</v>
      </c>
      <c r="O6" s="14">
        <v>5.0</v>
      </c>
      <c r="P6" s="25">
        <v>5.0</v>
      </c>
      <c r="Q6" s="25">
        <v>5.0</v>
      </c>
      <c r="R6" s="25">
        <v>5.0</v>
      </c>
      <c r="S6" s="25">
        <v>5.0</v>
      </c>
      <c r="T6" s="25">
        <v>5.0</v>
      </c>
      <c r="U6" s="25">
        <v>5.0</v>
      </c>
      <c r="V6" s="25">
        <v>5.0</v>
      </c>
      <c r="W6" s="25">
        <v>5.0</v>
      </c>
      <c r="X6" s="25">
        <v>5.0</v>
      </c>
      <c r="Y6" s="25">
        <v>5.0</v>
      </c>
    </row>
    <row r="7">
      <c r="A7" s="31" t="s">
        <v>4</v>
      </c>
      <c r="B7" s="31"/>
      <c r="C7" s="14">
        <v>7.5</v>
      </c>
      <c r="D7" s="14">
        <v>7.5</v>
      </c>
      <c r="E7" s="14">
        <v>7.5</v>
      </c>
      <c r="F7" s="25">
        <v>7.5</v>
      </c>
      <c r="G7" s="25">
        <v>7.5</v>
      </c>
      <c r="H7" s="25">
        <v>7.5</v>
      </c>
      <c r="I7" s="25">
        <v>7.5</v>
      </c>
      <c r="J7" s="25">
        <v>7.5</v>
      </c>
      <c r="K7" s="25">
        <v>7.5</v>
      </c>
      <c r="L7" s="25">
        <v>7.5</v>
      </c>
      <c r="M7" s="25">
        <v>7.5</v>
      </c>
      <c r="N7" s="25">
        <v>7.5</v>
      </c>
      <c r="O7" s="14">
        <v>7.5</v>
      </c>
      <c r="P7" s="25">
        <v>7.5</v>
      </c>
      <c r="Q7" s="25">
        <v>7.5</v>
      </c>
      <c r="R7" s="25">
        <v>7.5</v>
      </c>
      <c r="S7" s="25">
        <v>7.5</v>
      </c>
      <c r="T7" s="25">
        <v>7.5</v>
      </c>
      <c r="U7" s="25">
        <v>7.5</v>
      </c>
      <c r="V7" s="25">
        <v>7.5</v>
      </c>
      <c r="W7" s="25">
        <v>7.5</v>
      </c>
      <c r="X7" s="25">
        <v>7.5</v>
      </c>
      <c r="Y7" s="25">
        <v>7.5</v>
      </c>
    </row>
    <row r="8">
      <c r="A8" s="31" t="s">
        <v>5</v>
      </c>
      <c r="B8" s="31"/>
      <c r="C8" s="14">
        <v>10.0</v>
      </c>
      <c r="D8" s="14">
        <v>10.0</v>
      </c>
      <c r="E8" s="14">
        <v>10.0</v>
      </c>
      <c r="F8" s="25">
        <v>10.0</v>
      </c>
      <c r="G8" s="25">
        <v>10.0</v>
      </c>
      <c r="H8" s="25">
        <v>10.0</v>
      </c>
      <c r="I8" s="25">
        <v>10.0</v>
      </c>
      <c r="J8" s="25">
        <v>10.0</v>
      </c>
      <c r="K8" s="25">
        <v>10.0</v>
      </c>
      <c r="L8" s="25">
        <v>10.0</v>
      </c>
      <c r="M8" s="25">
        <v>10.0</v>
      </c>
      <c r="N8" s="25">
        <v>10.0</v>
      </c>
      <c r="O8" s="14">
        <v>10.0</v>
      </c>
      <c r="P8" s="25">
        <v>10.0</v>
      </c>
      <c r="Q8" s="25">
        <v>10.0</v>
      </c>
      <c r="R8" s="25">
        <v>10.0</v>
      </c>
      <c r="S8" s="25">
        <v>10.0</v>
      </c>
      <c r="T8" s="25">
        <v>10.0</v>
      </c>
      <c r="U8" s="25">
        <v>10.0</v>
      </c>
      <c r="V8" s="25">
        <v>10.0</v>
      </c>
      <c r="W8" s="25">
        <v>10.0</v>
      </c>
      <c r="X8" s="25">
        <v>10.0</v>
      </c>
      <c r="Y8" s="25">
        <v>10.0</v>
      </c>
    </row>
    <row r="9">
      <c r="A9" s="30" t="s">
        <v>22</v>
      </c>
      <c r="B9" s="30"/>
      <c r="C9" s="32"/>
      <c r="D9" s="32"/>
      <c r="E9" s="32"/>
      <c r="F9" s="33"/>
      <c r="G9" s="33"/>
      <c r="H9" s="33"/>
      <c r="I9" s="33"/>
      <c r="J9" s="33"/>
      <c r="K9" s="33"/>
      <c r="L9" s="33"/>
      <c r="M9" s="33"/>
      <c r="N9" s="33"/>
      <c r="O9" s="32"/>
      <c r="P9" s="33"/>
      <c r="Q9" s="33"/>
      <c r="R9" s="33"/>
      <c r="S9" s="33"/>
      <c r="T9" s="33"/>
      <c r="U9" s="33"/>
      <c r="V9" s="33"/>
      <c r="W9" s="33"/>
      <c r="X9" s="33"/>
      <c r="Y9" s="33"/>
    </row>
    <row r="10">
      <c r="A10" s="31" t="s">
        <v>3</v>
      </c>
      <c r="B10" s="31"/>
      <c r="C10" s="34">
        <v>0.17</v>
      </c>
      <c r="D10" s="34">
        <v>0.2125</v>
      </c>
      <c r="E10" s="34">
        <v>0.23375</v>
      </c>
      <c r="F10" s="35">
        <v>0.23800000000000002</v>
      </c>
      <c r="G10" s="35">
        <v>0.2635</v>
      </c>
      <c r="H10" s="35">
        <v>0.27625</v>
      </c>
      <c r="I10" s="35">
        <v>0.28900000000000003</v>
      </c>
      <c r="J10" s="35">
        <v>0.31024999999999997</v>
      </c>
      <c r="K10" s="35">
        <v>0.323</v>
      </c>
      <c r="L10" s="35">
        <v>0.3315</v>
      </c>
      <c r="M10" s="35">
        <v>0.34</v>
      </c>
      <c r="N10" s="35">
        <v>0.3485</v>
      </c>
      <c r="O10" s="34">
        <v>0.35274999999999995</v>
      </c>
      <c r="P10" s="35">
        <v>0.35274999999999995</v>
      </c>
      <c r="Q10" s="35">
        <v>0.357</v>
      </c>
      <c r="R10" s="35">
        <v>0.36124999999999996</v>
      </c>
      <c r="S10" s="35">
        <v>0.36124999999999996</v>
      </c>
      <c r="T10" s="35">
        <v>0.3655</v>
      </c>
      <c r="U10" s="35">
        <v>0.3655</v>
      </c>
      <c r="V10" s="35">
        <v>0.323</v>
      </c>
      <c r="W10" s="35">
        <v>0.32725</v>
      </c>
      <c r="X10" s="35">
        <v>0.3315</v>
      </c>
      <c r="Y10" s="35">
        <v>0.34</v>
      </c>
    </row>
    <row r="11">
      <c r="A11" s="31" t="s">
        <v>4</v>
      </c>
      <c r="B11" s="31"/>
      <c r="C11" s="34">
        <v>0.2</v>
      </c>
      <c r="D11" s="34">
        <v>0.25</v>
      </c>
      <c r="E11" s="34">
        <v>0.275</v>
      </c>
      <c r="F11" s="35">
        <v>0.28</v>
      </c>
      <c r="G11" s="35">
        <v>0.31</v>
      </c>
      <c r="H11" s="35">
        <v>0.325</v>
      </c>
      <c r="I11" s="35">
        <v>0.34</v>
      </c>
      <c r="J11" s="35">
        <v>0.365</v>
      </c>
      <c r="K11" s="35">
        <v>0.38</v>
      </c>
      <c r="L11" s="35">
        <v>0.39</v>
      </c>
      <c r="M11" s="35">
        <v>0.4</v>
      </c>
      <c r="N11" s="35">
        <v>0.41</v>
      </c>
      <c r="O11" s="34">
        <v>0.415</v>
      </c>
      <c r="P11" s="35">
        <v>0.415</v>
      </c>
      <c r="Q11" s="35">
        <v>0.42</v>
      </c>
      <c r="R11" s="35">
        <v>0.425</v>
      </c>
      <c r="S11" s="35">
        <v>0.425</v>
      </c>
      <c r="T11" s="35">
        <v>0.43</v>
      </c>
      <c r="U11" s="35">
        <v>0.43</v>
      </c>
      <c r="V11" s="35">
        <v>0.38</v>
      </c>
      <c r="W11" s="35">
        <v>0.385</v>
      </c>
      <c r="X11" s="35">
        <v>0.39</v>
      </c>
      <c r="Y11" s="35">
        <v>0.4</v>
      </c>
    </row>
    <row r="12">
      <c r="A12" s="31" t="s">
        <v>5</v>
      </c>
      <c r="B12" s="31"/>
      <c r="C12" s="34">
        <v>0.22999999999999998</v>
      </c>
      <c r="D12" s="34">
        <v>0.2875</v>
      </c>
      <c r="E12" s="34">
        <v>0.31625</v>
      </c>
      <c r="F12" s="35">
        <v>0.322</v>
      </c>
      <c r="G12" s="35">
        <v>0.3565</v>
      </c>
      <c r="H12" s="35">
        <v>0.37374999999999997</v>
      </c>
      <c r="I12" s="35">
        <v>0.391</v>
      </c>
      <c r="J12" s="35">
        <v>0.41974999999999996</v>
      </c>
      <c r="K12" s="35">
        <v>0.43699999999999994</v>
      </c>
      <c r="L12" s="35">
        <v>0.44849999999999995</v>
      </c>
      <c r="M12" s="35">
        <v>0.45999999999999996</v>
      </c>
      <c r="N12" s="35">
        <v>0.4714999999999999</v>
      </c>
      <c r="O12" s="34">
        <v>0.47724999999999995</v>
      </c>
      <c r="P12" s="35">
        <v>0.47724999999999995</v>
      </c>
      <c r="Q12" s="35">
        <v>0.48299999999999993</v>
      </c>
      <c r="R12" s="35">
        <v>0.48874999999999996</v>
      </c>
      <c r="S12" s="35">
        <v>0.48874999999999996</v>
      </c>
      <c r="T12" s="35">
        <v>0.49449999999999994</v>
      </c>
      <c r="U12" s="35">
        <v>0.49449999999999994</v>
      </c>
      <c r="V12" s="35">
        <v>0.43699999999999994</v>
      </c>
      <c r="W12" s="35">
        <v>0.44275</v>
      </c>
      <c r="X12" s="35">
        <v>0.44849999999999995</v>
      </c>
      <c r="Y12" s="35">
        <v>0.45999999999999996</v>
      </c>
    </row>
    <row r="13">
      <c r="A13" s="30" t="s">
        <v>23</v>
      </c>
      <c r="B13" s="30"/>
      <c r="C13" s="34"/>
      <c r="D13" s="34"/>
      <c r="E13" s="34"/>
      <c r="F13" s="35"/>
      <c r="G13" s="35"/>
      <c r="H13" s="35"/>
      <c r="I13" s="35"/>
      <c r="J13" s="35"/>
      <c r="K13" s="35"/>
      <c r="L13" s="35"/>
      <c r="M13" s="35"/>
      <c r="N13" s="35"/>
      <c r="O13" s="34"/>
      <c r="P13" s="35"/>
      <c r="Q13" s="35"/>
      <c r="R13" s="35"/>
      <c r="S13" s="35"/>
      <c r="T13" s="35"/>
      <c r="U13" s="35"/>
      <c r="V13" s="35"/>
      <c r="W13" s="35"/>
      <c r="X13" s="35"/>
      <c r="Y13" s="35"/>
    </row>
    <row r="14">
      <c r="A14" s="31" t="s">
        <v>24</v>
      </c>
      <c r="B14" s="31"/>
      <c r="C14" s="34">
        <v>44.0</v>
      </c>
      <c r="D14" s="34">
        <v>44.0</v>
      </c>
      <c r="E14" s="34">
        <v>44.0</v>
      </c>
      <c r="F14" s="35">
        <v>44.0</v>
      </c>
      <c r="G14" s="35">
        <v>44.0</v>
      </c>
      <c r="H14" s="35">
        <v>44.0</v>
      </c>
      <c r="I14" s="36">
        <v>44.0</v>
      </c>
      <c r="J14" s="36">
        <v>43.6</v>
      </c>
      <c r="K14" s="36">
        <v>41.0</v>
      </c>
      <c r="L14" s="36">
        <v>38.6</v>
      </c>
      <c r="M14" s="36">
        <v>37.0</v>
      </c>
      <c r="N14" s="36">
        <v>36.1</v>
      </c>
      <c r="O14" s="37">
        <v>37.4</v>
      </c>
      <c r="P14" s="36">
        <v>38.9</v>
      </c>
      <c r="Q14" s="36">
        <v>40.9</v>
      </c>
      <c r="R14" s="36">
        <v>41.3</v>
      </c>
      <c r="S14" s="36">
        <v>42.4</v>
      </c>
      <c r="T14" s="36">
        <v>43.5</v>
      </c>
      <c r="U14" s="36">
        <v>43.8</v>
      </c>
      <c r="V14" s="36">
        <v>40.9</v>
      </c>
      <c r="W14" s="35">
        <v>44.0</v>
      </c>
      <c r="X14" s="35">
        <v>44.0</v>
      </c>
      <c r="Y14" s="35">
        <v>44.0</v>
      </c>
    </row>
    <row r="15">
      <c r="A15" s="31" t="s">
        <v>25</v>
      </c>
      <c r="B15" s="31"/>
      <c r="C15" s="34">
        <v>54.4</v>
      </c>
      <c r="D15" s="34">
        <v>54.4</v>
      </c>
      <c r="E15" s="34">
        <v>54.4</v>
      </c>
      <c r="F15" s="35">
        <v>54.4</v>
      </c>
      <c r="G15" s="35">
        <v>54.4</v>
      </c>
      <c r="H15" s="35">
        <v>54.4</v>
      </c>
      <c r="I15" s="35">
        <v>54.4</v>
      </c>
      <c r="J15" s="35">
        <v>54.4</v>
      </c>
      <c r="K15" s="35">
        <v>54.4</v>
      </c>
      <c r="L15" s="35">
        <v>54.4</v>
      </c>
      <c r="M15" s="35">
        <v>54.4</v>
      </c>
      <c r="N15" s="35">
        <v>54.4</v>
      </c>
      <c r="O15" s="34">
        <v>54.4</v>
      </c>
      <c r="P15" s="36">
        <v>53.2</v>
      </c>
      <c r="Q15" s="36">
        <v>54.3</v>
      </c>
      <c r="R15" s="36">
        <v>54.5</v>
      </c>
      <c r="S15" s="36">
        <v>54.299920971</v>
      </c>
      <c r="T15" s="36">
        <v>54.2330803949</v>
      </c>
      <c r="U15" s="36">
        <v>49.3674530137</v>
      </c>
      <c r="V15" s="36">
        <v>47.0814968066</v>
      </c>
      <c r="W15" s="36">
        <v>49.5692</v>
      </c>
      <c r="X15" s="35">
        <v>54.5</v>
      </c>
      <c r="Y15" s="35">
        <v>54.5</v>
      </c>
    </row>
    <row r="16">
      <c r="A16" s="31" t="s">
        <v>26</v>
      </c>
      <c r="B16" s="31"/>
      <c r="C16" s="34">
        <v>68.3</v>
      </c>
      <c r="D16" s="34">
        <v>68.3</v>
      </c>
      <c r="E16" s="34">
        <v>68.3</v>
      </c>
      <c r="F16" s="35">
        <v>68.3</v>
      </c>
      <c r="G16" s="35">
        <v>68.3</v>
      </c>
      <c r="H16" s="35">
        <v>68.3</v>
      </c>
      <c r="I16" s="35">
        <v>68.3</v>
      </c>
      <c r="J16" s="35">
        <v>68.3</v>
      </c>
      <c r="K16" s="35">
        <v>68.3</v>
      </c>
      <c r="L16" s="35">
        <v>68.3</v>
      </c>
      <c r="M16" s="35">
        <v>68.3</v>
      </c>
      <c r="N16" s="35">
        <v>68.3</v>
      </c>
      <c r="O16" s="34">
        <v>68.3</v>
      </c>
      <c r="P16" s="36">
        <v>56.61364927189743</v>
      </c>
      <c r="Q16" s="36">
        <v>55.96718943730467</v>
      </c>
      <c r="R16" s="35">
        <v>68.3</v>
      </c>
      <c r="S16" s="35">
        <v>68.3</v>
      </c>
      <c r="T16" s="36">
        <v>68.3</v>
      </c>
      <c r="U16" s="36">
        <v>68.3</v>
      </c>
      <c r="V16" s="36">
        <v>68.3</v>
      </c>
      <c r="W16" s="36">
        <v>68.3</v>
      </c>
      <c r="X16" s="36">
        <v>68.3</v>
      </c>
      <c r="Y16" s="35">
        <v>68.3</v>
      </c>
    </row>
    <row r="17">
      <c r="A17" s="31" t="s">
        <v>27</v>
      </c>
      <c r="B17" s="31"/>
      <c r="C17" s="34">
        <f>AVERAGE(I14:V14,P15:W15,P16:Q16,T16,V18)</f>
        <v>47.53584577</v>
      </c>
      <c r="D17" s="34">
        <f t="shared" ref="D17:U17" si="1">$C$17</f>
        <v>47.53584577</v>
      </c>
      <c r="E17" s="34">
        <f t="shared" si="1"/>
        <v>47.53584577</v>
      </c>
      <c r="F17" s="35">
        <f t="shared" si="1"/>
        <v>47.53584577</v>
      </c>
      <c r="G17" s="35">
        <f t="shared" si="1"/>
        <v>47.53584577</v>
      </c>
      <c r="H17" s="35">
        <f t="shared" si="1"/>
        <v>47.53584577</v>
      </c>
      <c r="I17" s="35">
        <f t="shared" si="1"/>
        <v>47.53584577</v>
      </c>
      <c r="J17" s="35">
        <f t="shared" si="1"/>
        <v>47.53584577</v>
      </c>
      <c r="K17" s="35">
        <f t="shared" si="1"/>
        <v>47.53584577</v>
      </c>
      <c r="L17" s="35">
        <f t="shared" si="1"/>
        <v>47.53584577</v>
      </c>
      <c r="M17" s="35">
        <f t="shared" si="1"/>
        <v>47.53584577</v>
      </c>
      <c r="N17" s="35">
        <f t="shared" si="1"/>
        <v>47.53584577</v>
      </c>
      <c r="O17" s="34">
        <f t="shared" si="1"/>
        <v>47.53584577</v>
      </c>
      <c r="P17" s="35">
        <f t="shared" si="1"/>
        <v>47.53584577</v>
      </c>
      <c r="Q17" s="35">
        <f t="shared" si="1"/>
        <v>47.53584577</v>
      </c>
      <c r="R17" s="35">
        <f t="shared" si="1"/>
        <v>47.53584577</v>
      </c>
      <c r="S17" s="35">
        <f t="shared" si="1"/>
        <v>47.53584577</v>
      </c>
      <c r="T17" s="35">
        <f t="shared" si="1"/>
        <v>47.53584577</v>
      </c>
      <c r="U17" s="35">
        <f t="shared" si="1"/>
        <v>47.53584577</v>
      </c>
      <c r="V17" s="35">
        <f>U17-3</f>
        <v>44.53584577</v>
      </c>
      <c r="W17" s="35">
        <f t="shared" ref="W17:Y17" si="2">$C$17</f>
        <v>47.53584577</v>
      </c>
      <c r="X17" s="35">
        <f t="shared" si="2"/>
        <v>47.53584577</v>
      </c>
      <c r="Y17" s="35">
        <f t="shared" si="2"/>
        <v>47.53584577</v>
      </c>
    </row>
    <row r="18">
      <c r="A18" s="31" t="s">
        <v>28</v>
      </c>
      <c r="B18" s="31"/>
      <c r="C18" s="34">
        <v>72.0</v>
      </c>
      <c r="D18" s="34">
        <v>72.0</v>
      </c>
      <c r="E18" s="34">
        <v>72.0</v>
      </c>
      <c r="F18" s="35">
        <v>72.0</v>
      </c>
      <c r="G18" s="35">
        <v>72.0</v>
      </c>
      <c r="H18" s="35">
        <v>72.0</v>
      </c>
      <c r="I18" s="35">
        <v>72.0</v>
      </c>
      <c r="J18" s="35">
        <v>72.0</v>
      </c>
      <c r="K18" s="35">
        <v>72.0</v>
      </c>
      <c r="L18" s="35">
        <v>72.0</v>
      </c>
      <c r="M18" s="35">
        <v>72.0</v>
      </c>
      <c r="N18" s="35">
        <v>72.0</v>
      </c>
      <c r="O18" s="34">
        <v>72.0</v>
      </c>
      <c r="P18" s="35">
        <v>72.0</v>
      </c>
      <c r="Q18" s="35">
        <v>72.0</v>
      </c>
      <c r="R18" s="35">
        <v>72.0</v>
      </c>
      <c r="S18" s="35">
        <v>72.0</v>
      </c>
      <c r="T18" s="35">
        <v>72.0</v>
      </c>
      <c r="U18" s="35">
        <v>72.0</v>
      </c>
      <c r="V18" s="36">
        <v>69.1</v>
      </c>
      <c r="W18" s="35">
        <v>72.0</v>
      </c>
      <c r="X18" s="35">
        <v>72.0</v>
      </c>
      <c r="Y18" s="35">
        <v>72.0</v>
      </c>
    </row>
    <row r="19">
      <c r="A19" s="30" t="s">
        <v>29</v>
      </c>
      <c r="B19" s="30"/>
      <c r="C19" s="34"/>
      <c r="D19" s="34"/>
      <c r="E19" s="34"/>
      <c r="F19" s="35"/>
      <c r="G19" s="35"/>
      <c r="H19" s="35"/>
      <c r="I19" s="35"/>
      <c r="J19" s="35"/>
      <c r="K19" s="35"/>
      <c r="L19" s="35"/>
      <c r="M19" s="35"/>
      <c r="N19" s="35"/>
      <c r="O19" s="34"/>
      <c r="P19" s="35"/>
      <c r="Q19" s="35"/>
      <c r="R19" s="35"/>
      <c r="S19" s="35"/>
      <c r="T19" s="35"/>
      <c r="U19" s="35"/>
      <c r="V19" s="35"/>
      <c r="W19" s="35"/>
      <c r="X19" s="35"/>
      <c r="Y19" s="35"/>
    </row>
    <row r="20">
      <c r="A20" s="31" t="s">
        <v>24</v>
      </c>
      <c r="B20" s="31"/>
      <c r="C20" s="38">
        <f>C14/100*'screening data'!B8</f>
        <v>2016.96</v>
      </c>
      <c r="D20" s="38">
        <f>D14/100*'screening data'!C8</f>
        <v>4893.68</v>
      </c>
      <c r="E20" s="38">
        <f>E14/100*'screening data'!D8</f>
        <v>8378.04</v>
      </c>
      <c r="F20" s="39">
        <f>F14/100*'screening data'!E8</f>
        <v>12273.36</v>
      </c>
      <c r="G20" s="39">
        <f>G14/100*'screening data'!F8</f>
        <v>16603.4</v>
      </c>
      <c r="H20" s="39">
        <f>H14/100*'screening data'!G8</f>
        <v>21957.32</v>
      </c>
      <c r="I20" s="39">
        <f>I14/100*'screening data'!H8</f>
        <v>28133.6</v>
      </c>
      <c r="J20" s="39">
        <f>J14/100*'screening data'!I8</f>
        <v>30718.816</v>
      </c>
      <c r="K20" s="39">
        <f>K14/100*'screening data'!J8</f>
        <v>31635.6</v>
      </c>
      <c r="L20" s="39">
        <f>L14/100*'screening data'!K8</f>
        <v>36221.468</v>
      </c>
      <c r="M20" s="39">
        <f>M14/100*'screening data'!L8</f>
        <v>41438.89</v>
      </c>
      <c r="N20" s="39">
        <f>N14/100*'screening data'!M8</f>
        <v>47800.01</v>
      </c>
      <c r="O20" s="38">
        <f>O14/100*'screening data'!N8</f>
        <v>57732.884</v>
      </c>
      <c r="P20" s="39">
        <f>P14/100*'screening data'!O8</f>
        <v>69195.32</v>
      </c>
      <c r="Q20" s="39">
        <f>Q14/100*'screening data'!P8</f>
        <v>82559.922</v>
      </c>
      <c r="R20" s="39">
        <f>R14/100*'screening data'!Q8</f>
        <v>94681.489</v>
      </c>
      <c r="S20" s="39">
        <f>S14/100*'screening data'!R8</f>
        <v>108845.888</v>
      </c>
      <c r="T20" s="39">
        <f>T14/100*'screening data'!S8</f>
        <v>124786.71</v>
      </c>
      <c r="U20" s="39">
        <f>U14/100*'screening data'!T8</f>
        <v>140468.352</v>
      </c>
      <c r="V20" s="39">
        <f>V14/100*'screening data'!U8</f>
        <v>145866.987</v>
      </c>
      <c r="W20" s="39">
        <f>W14/100*'screening data'!V8</f>
        <v>169000.04</v>
      </c>
      <c r="X20" s="39">
        <f>X14/100*'screening data'!W8</f>
        <v>179771.24</v>
      </c>
      <c r="Y20" s="39">
        <f>Y14/100*'screening data'!X8</f>
        <v>191225.76</v>
      </c>
    </row>
    <row r="21" ht="15.75" customHeight="1">
      <c r="A21" s="31" t="s">
        <v>25</v>
      </c>
      <c r="B21" s="31"/>
      <c r="C21" s="38">
        <f>C15/100*'screening data'!B6</f>
        <v>957.984</v>
      </c>
      <c r="D21" s="38">
        <f>D15/100*'screening data'!C6</f>
        <v>2318.528</v>
      </c>
      <c r="E21" s="38">
        <f>E15/100*'screening data'!D6</f>
        <v>4004.928</v>
      </c>
      <c r="F21" s="39">
        <f>F15/100*'screening data'!E6</f>
        <v>5896.96</v>
      </c>
      <c r="G21" s="39">
        <f>G15/100*'screening data'!F6</f>
        <v>8034.336</v>
      </c>
      <c r="H21" s="39">
        <f>H15/100*'screening data'!G6</f>
        <v>10683.616</v>
      </c>
      <c r="I21" s="39">
        <f>I15/100*'screening data'!H6</f>
        <v>13834.464</v>
      </c>
      <c r="J21" s="39">
        <f>J15/100*'screening data'!I6</f>
        <v>15206.432</v>
      </c>
      <c r="K21" s="39">
        <f>K15/100*'screening data'!J6</f>
        <v>16612.672</v>
      </c>
      <c r="L21" s="39">
        <f>L15/100*'screening data'!K6</f>
        <v>20287.392</v>
      </c>
      <c r="M21" s="39">
        <f>M15/100*'screening data'!L6</f>
        <v>24398.4</v>
      </c>
      <c r="N21" s="39">
        <f>N15/100*'screening data'!M6</f>
        <v>29015.328</v>
      </c>
      <c r="O21" s="38">
        <f>O15/100*'screening data'!N6</f>
        <v>34077.248</v>
      </c>
      <c r="P21" s="39">
        <f>P15/100*'screening data'!O6</f>
        <v>38693.424</v>
      </c>
      <c r="Q21" s="39">
        <f>Q15/100*'screening data'!P6</f>
        <v>45103.752</v>
      </c>
      <c r="R21" s="39">
        <f>R15/100*'screening data'!Q6</f>
        <v>51761.375</v>
      </c>
      <c r="S21" s="39">
        <f>S15/100*'screening data'!R6</f>
        <v>58185.62332</v>
      </c>
      <c r="T21" s="39">
        <f>T15/100*'screening data'!S6</f>
        <v>65360.62383</v>
      </c>
      <c r="U21" s="39">
        <f>U15/100*'screening data'!T6</f>
        <v>67084.93823</v>
      </c>
      <c r="V21" s="39">
        <f>V15/100*'screening data'!U6</f>
        <v>71713.12349</v>
      </c>
      <c r="W21" s="39">
        <f>W15/100*'screening data'!V6</f>
        <v>82149.05239</v>
      </c>
      <c r="X21" s="39">
        <f>X15/100*'screening data'!W6</f>
        <v>96953.865</v>
      </c>
      <c r="Y21" s="39">
        <f>Y15/100*'screening data'!X6</f>
        <v>104089.005</v>
      </c>
    </row>
    <row r="22" ht="15.75" customHeight="1">
      <c r="A22" s="31" t="s">
        <v>26</v>
      </c>
      <c r="B22" s="31"/>
      <c r="C22" s="38">
        <f>C16/100*'screening data'!B7</f>
        <v>4487.993</v>
      </c>
      <c r="D22" s="38">
        <f>D16/100*'screening data'!C7</f>
        <v>10471.073</v>
      </c>
      <c r="E22" s="38">
        <f>E16/100*'screening data'!D7</f>
        <v>17098.905</v>
      </c>
      <c r="F22" s="39">
        <f>F16/100*'screening data'!E7</f>
        <v>23920.709</v>
      </c>
      <c r="G22" s="39">
        <f>G16/100*'screening data'!F7</f>
        <v>30893.456</v>
      </c>
      <c r="H22" s="39">
        <f>H16/100*'screening data'!G7</f>
        <v>39245.863</v>
      </c>
      <c r="I22" s="39">
        <f>I16/100*'screening data'!H7</f>
        <v>48594.084</v>
      </c>
      <c r="J22" s="39">
        <f>J16/100*'screening data'!I7</f>
        <v>48796.252</v>
      </c>
      <c r="K22" s="39">
        <f>K16/100*'screening data'!J7</f>
        <v>48992.956</v>
      </c>
      <c r="L22" s="39">
        <f>L16/100*'screening data'!K7</f>
        <v>59565.796</v>
      </c>
      <c r="M22" s="39">
        <f>M16/100*'screening data'!L7</f>
        <v>70779.973</v>
      </c>
      <c r="N22" s="39">
        <f>N16/100*'screening data'!M7</f>
        <v>82983.817</v>
      </c>
      <c r="O22" s="38">
        <f>O16/100*'screening data'!N7</f>
        <v>95738.842</v>
      </c>
      <c r="P22" s="39">
        <f>P16/100*'screening data'!O7</f>
        <v>89965.88233</v>
      </c>
      <c r="Q22" s="39">
        <f>Q16/100*'screening data'!P7</f>
        <v>99158.74854</v>
      </c>
      <c r="R22" s="39">
        <f>R16/100*'screening data'!Q7</f>
        <v>135541.35</v>
      </c>
      <c r="S22" s="39">
        <f>S16/100*'screening data'!R7</f>
        <v>148919.954</v>
      </c>
      <c r="T22" s="39">
        <f>T16/100*'screening data'!S7</f>
        <v>163985.568</v>
      </c>
      <c r="U22" s="39">
        <f>U16/100*'screening data'!T7</f>
        <v>180777.123</v>
      </c>
      <c r="V22" s="39">
        <f>V16/100*'screening data'!U7</f>
        <v>198835.643</v>
      </c>
      <c r="W22" s="39">
        <f>W16/100*'screening data'!V7</f>
        <v>213681.331</v>
      </c>
      <c r="X22" s="39">
        <f>X16/100*'screening data'!W7</f>
        <v>226244.433</v>
      </c>
      <c r="Y22" s="39">
        <f>Y16/100*'screening data'!X7</f>
        <v>239845.695</v>
      </c>
    </row>
    <row r="23" ht="15.75" customHeight="1">
      <c r="A23" s="31" t="s">
        <v>30</v>
      </c>
      <c r="B23" s="31">
        <v>2.0</v>
      </c>
      <c r="C23" s="38">
        <f>$B$23*C17/100*'screening data'!B8</f>
        <v>4358.08634</v>
      </c>
      <c r="D23" s="38">
        <f>$B$23*D17/100*'screening data'!C8</f>
        <v>10573.87353</v>
      </c>
      <c r="E23" s="38">
        <f>$B$23*E17/100*'screening data'!D8</f>
        <v>18102.60078</v>
      </c>
      <c r="F23" s="39">
        <f>$B$23*F17/100*'screening data'!E8</f>
        <v>26519.29764</v>
      </c>
      <c r="G23" s="39">
        <f>$B$23*G17/100*'screening data'!F8</f>
        <v>35875.3028</v>
      </c>
      <c r="H23" s="39">
        <f>$B$23*H17/100*'screening data'!G8</f>
        <v>47443.62622</v>
      </c>
      <c r="I23" s="39">
        <f>$B$23*I17/100*'screening data'!H8</f>
        <v>60788.83956</v>
      </c>
      <c r="J23" s="39">
        <f>$B$23*J17/100*'screening data'!I8</f>
        <v>66983.71098</v>
      </c>
      <c r="K23" s="39">
        <f>$B$23*K17/100*'screening data'!J8</f>
        <v>73357.31718</v>
      </c>
      <c r="L23" s="39">
        <f>$B$23*L17/100*'screening data'!K8</f>
        <v>89213.3739</v>
      </c>
      <c r="M23" s="39">
        <f>$B$23*M17/100*'screening data'!L8</f>
        <v>106477.4424</v>
      </c>
      <c r="N23" s="39">
        <f>$B$23*N17/100*'screening data'!M8</f>
        <v>125884.4268</v>
      </c>
      <c r="O23" s="38">
        <f>$B$23*O17/100*'screening data'!N8</f>
        <v>146758.3673</v>
      </c>
      <c r="P23" s="39">
        <f>$B$23*P17/100*'screening data'!O8</f>
        <v>169113.5249</v>
      </c>
      <c r="Q23" s="39">
        <f>$B$23*Q17/100*'screening data'!P8</f>
        <v>191909.8151</v>
      </c>
      <c r="R23" s="39">
        <f>$B$23*R17/100*'screening data'!Q8</f>
        <v>217954.705</v>
      </c>
      <c r="S23" s="39">
        <f>$B$23*S17/100*'screening data'!R8</f>
        <v>244060.4408</v>
      </c>
      <c r="T23" s="39">
        <f>$B$23*T17/100*'screening data'!S8</f>
        <v>272728.3586</v>
      </c>
      <c r="U23" s="39">
        <f>$B$23*U17/100*'screening data'!T8</f>
        <v>304898.7176</v>
      </c>
      <c r="V23" s="39">
        <f>$B$23*V17/100*'screening data'!U8</f>
        <v>317667.9528</v>
      </c>
      <c r="W23" s="39">
        <f>$B$23*W17/100*'screening data'!V8</f>
        <v>365161.8107</v>
      </c>
      <c r="X23" s="39">
        <f>$B$23*X17/100*'screening data'!W8</f>
        <v>388435.3608</v>
      </c>
      <c r="Y23" s="39">
        <f>$B$23*Y17/100*'screening data'!X8</f>
        <v>413185.3743</v>
      </c>
    </row>
    <row r="24" ht="15.75" customHeight="1">
      <c r="A24" s="31" t="s">
        <v>31</v>
      </c>
      <c r="B24" s="31"/>
      <c r="C24" s="38">
        <f>C18/100*'screening data'!B2</f>
        <v>12170.88</v>
      </c>
      <c r="D24" s="38">
        <f>D18/100*'screening data'!C2</f>
        <v>28159.2</v>
      </c>
      <c r="E24" s="38">
        <f>E18/100*'screening data'!D2</f>
        <v>45695.52</v>
      </c>
      <c r="F24" s="39">
        <f>F18/100*'screening data'!E2</f>
        <v>63762.48</v>
      </c>
      <c r="G24" s="39">
        <f>G18/100*'screening data'!F2</f>
        <v>81996.48</v>
      </c>
      <c r="H24" s="39">
        <f>H18/100*'screening data'!G2</f>
        <v>103539.6</v>
      </c>
      <c r="I24" s="39">
        <f>I18/100*'screening data'!H2</f>
        <v>126413.28</v>
      </c>
      <c r="J24" s="39">
        <f>J18/100*'screening data'!I2</f>
        <v>149782.32</v>
      </c>
      <c r="K24" s="39">
        <f>K18/100*'screening data'!J2</f>
        <v>174740.4</v>
      </c>
      <c r="L24" s="39">
        <f>L18/100*'screening data'!K2</f>
        <v>200891.52</v>
      </c>
      <c r="M24" s="39">
        <f>M18/100*'screening data'!L2</f>
        <v>228055.68</v>
      </c>
      <c r="N24" s="39">
        <f>N18/100*'screening data'!M2</f>
        <v>257597.28</v>
      </c>
      <c r="O24" s="38">
        <f>O18/100*'screening data'!N2</f>
        <v>288021.6</v>
      </c>
      <c r="P24" s="39">
        <f>P18/100*'screening data'!O2</f>
        <v>318376.8</v>
      </c>
      <c r="Q24" s="39">
        <f>Q18/100*'screening data'!P2</f>
        <v>347693.76</v>
      </c>
      <c r="R24" s="39">
        <f>R18/100*'screening data'!Q2</f>
        <v>381160.08</v>
      </c>
      <c r="S24" s="39">
        <f>S18/100*'screening data'!R2</f>
        <v>412294.32</v>
      </c>
      <c r="T24" s="39">
        <f>T18/100*'screening data'!S2</f>
        <v>446778.72</v>
      </c>
      <c r="U24" s="39">
        <f>U18/100*'screening data'!T2</f>
        <v>484843.68</v>
      </c>
      <c r="V24" s="39">
        <f>V18/100*'screening data'!U2</f>
        <v>504651.12</v>
      </c>
      <c r="W24" s="39">
        <f>W18/100*'screening data'!V2</f>
        <v>557710.56</v>
      </c>
      <c r="X24" s="39">
        <f>X18/100*'screening data'!W2</f>
        <v>584335.44</v>
      </c>
      <c r="Y24" s="39">
        <f>Y18/100*'screening data'!X2</f>
        <v>613157.04</v>
      </c>
    </row>
    <row r="25" ht="15.75" customHeight="1">
      <c r="A25" s="30" t="s">
        <v>32</v>
      </c>
      <c r="B25" s="31"/>
      <c r="C25" s="38"/>
      <c r="D25" s="38"/>
      <c r="E25" s="38"/>
      <c r="F25" s="39"/>
      <c r="G25" s="39"/>
      <c r="H25" s="39"/>
      <c r="I25" s="39"/>
      <c r="J25" s="39"/>
      <c r="K25" s="39"/>
      <c r="L25" s="39"/>
      <c r="M25" s="39"/>
      <c r="N25" s="39"/>
      <c r="O25" s="38"/>
      <c r="P25" s="39"/>
      <c r="Q25" s="39"/>
      <c r="R25" s="39"/>
      <c r="S25" s="39"/>
      <c r="T25" s="39"/>
      <c r="U25" s="39"/>
      <c r="V25" s="39"/>
      <c r="W25" s="39"/>
      <c r="X25" s="39"/>
      <c r="Y25" s="39"/>
    </row>
    <row r="26" ht="15.75" customHeight="1">
      <c r="A26" s="31" t="s">
        <v>33</v>
      </c>
      <c r="B26" s="40">
        <v>0.1</v>
      </c>
      <c r="C26" s="38">
        <f t="shared" ref="C26:Y26" si="3">SUM(C20:C24)*(1-$B$26)*C10</f>
        <v>3670.761211</v>
      </c>
      <c r="D26" s="38">
        <f t="shared" si="3"/>
        <v>10789.6278</v>
      </c>
      <c r="E26" s="38">
        <f t="shared" si="3"/>
        <v>19623.77869</v>
      </c>
      <c r="F26" s="39">
        <f t="shared" si="3"/>
        <v>28354.25518</v>
      </c>
      <c r="G26" s="39">
        <f t="shared" si="3"/>
        <v>41122.51547</v>
      </c>
      <c r="H26" s="39">
        <f t="shared" si="3"/>
        <v>55411.06002</v>
      </c>
      <c r="I26" s="39">
        <f t="shared" si="3"/>
        <v>72246.48599</v>
      </c>
      <c r="J26" s="39">
        <f t="shared" si="3"/>
        <v>86975.10584</v>
      </c>
      <c r="K26" s="39">
        <f t="shared" si="3"/>
        <v>100390.0314</v>
      </c>
      <c r="L26" s="39">
        <f t="shared" si="3"/>
        <v>121183.6687</v>
      </c>
      <c r="M26" s="39">
        <f t="shared" si="3"/>
        <v>144172.0179</v>
      </c>
      <c r="N26" s="39">
        <f t="shared" si="3"/>
        <v>170400.0423</v>
      </c>
      <c r="O26" s="38">
        <f t="shared" si="3"/>
        <v>197573.8807</v>
      </c>
      <c r="P26" s="39">
        <f t="shared" si="3"/>
        <v>217579.8884</v>
      </c>
      <c r="Q26" s="39">
        <f t="shared" si="3"/>
        <v>246252.673</v>
      </c>
      <c r="R26" s="39">
        <f t="shared" si="3"/>
        <v>286467.312</v>
      </c>
      <c r="S26" s="39">
        <f t="shared" si="3"/>
        <v>316121.0618</v>
      </c>
      <c r="T26" s="39">
        <f t="shared" si="3"/>
        <v>353173.8716</v>
      </c>
      <c r="U26" s="39">
        <f t="shared" si="3"/>
        <v>387527.0511</v>
      </c>
      <c r="V26" s="39">
        <f t="shared" si="3"/>
        <v>360100.214</v>
      </c>
      <c r="W26" s="39">
        <f t="shared" si="3"/>
        <v>408713.1654</v>
      </c>
      <c r="X26" s="39">
        <f t="shared" si="3"/>
        <v>440287.1301</v>
      </c>
      <c r="Y26" s="39">
        <f t="shared" si="3"/>
        <v>477819.8795</v>
      </c>
    </row>
    <row r="27" ht="15.75" customHeight="1">
      <c r="A27" s="31" t="s">
        <v>34</v>
      </c>
      <c r="B27" s="40"/>
      <c r="C27" s="38">
        <f t="shared" ref="C27:Y27" si="4">SUM(C20:C24)*C11</f>
        <v>4798.380668</v>
      </c>
      <c r="D27" s="38">
        <f t="shared" si="4"/>
        <v>14104.08863</v>
      </c>
      <c r="E27" s="38">
        <f t="shared" si="4"/>
        <v>25651.99829</v>
      </c>
      <c r="F27" s="39">
        <f t="shared" si="4"/>
        <v>37064.38586</v>
      </c>
      <c r="G27" s="39">
        <f t="shared" si="4"/>
        <v>53754.92219</v>
      </c>
      <c r="H27" s="39">
        <f t="shared" si="4"/>
        <v>72432.7582</v>
      </c>
      <c r="I27" s="39">
        <f t="shared" si="4"/>
        <v>94439.85097</v>
      </c>
      <c r="J27" s="39">
        <f t="shared" si="4"/>
        <v>113692.9488</v>
      </c>
      <c r="K27" s="39">
        <f t="shared" si="4"/>
        <v>131228.7992</v>
      </c>
      <c r="L27" s="39">
        <f t="shared" si="4"/>
        <v>158410.0245</v>
      </c>
      <c r="M27" s="39">
        <f t="shared" si="4"/>
        <v>188460.1541</v>
      </c>
      <c r="N27" s="39">
        <f t="shared" si="4"/>
        <v>222745.1533</v>
      </c>
      <c r="O27" s="38">
        <f t="shared" si="4"/>
        <v>258266.5107</v>
      </c>
      <c r="P27" s="39">
        <f t="shared" si="4"/>
        <v>284418.1548</v>
      </c>
      <c r="Q27" s="39">
        <f t="shared" si="4"/>
        <v>321898.919</v>
      </c>
      <c r="R27" s="39">
        <f t="shared" si="4"/>
        <v>374467.0746</v>
      </c>
      <c r="S27" s="39">
        <f t="shared" si="4"/>
        <v>413230.1461</v>
      </c>
      <c r="T27" s="39">
        <f t="shared" si="4"/>
        <v>461665.1916</v>
      </c>
      <c r="U27" s="39">
        <f t="shared" si="4"/>
        <v>506571.3087</v>
      </c>
      <c r="V27" s="39">
        <f t="shared" si="4"/>
        <v>470719.234</v>
      </c>
      <c r="W27" s="39">
        <f t="shared" si="4"/>
        <v>534265.5757</v>
      </c>
      <c r="X27" s="39">
        <f t="shared" si="4"/>
        <v>575538.7321</v>
      </c>
      <c r="Y27" s="39">
        <f t="shared" si="4"/>
        <v>624601.1497</v>
      </c>
    </row>
    <row r="28" ht="15.75" customHeight="1">
      <c r="A28" s="31" t="s">
        <v>35</v>
      </c>
      <c r="B28" s="40">
        <v>0.1</v>
      </c>
      <c r="C28" s="38">
        <f t="shared" ref="C28:Y28" si="5">SUM(C20:C24)*(1+$B$28)*C12</f>
        <v>6069.951545</v>
      </c>
      <c r="D28" s="38">
        <f t="shared" si="5"/>
        <v>17841.67212</v>
      </c>
      <c r="E28" s="38">
        <f t="shared" si="5"/>
        <v>32449.77784</v>
      </c>
      <c r="F28" s="39">
        <f t="shared" si="5"/>
        <v>46886.44811</v>
      </c>
      <c r="G28" s="39">
        <f t="shared" si="5"/>
        <v>67999.97657</v>
      </c>
      <c r="H28" s="39">
        <f t="shared" si="5"/>
        <v>91627.43912</v>
      </c>
      <c r="I28" s="39">
        <f t="shared" si="5"/>
        <v>119466.4115</v>
      </c>
      <c r="J28" s="39">
        <f t="shared" si="5"/>
        <v>143821.5802</v>
      </c>
      <c r="K28" s="39">
        <f t="shared" si="5"/>
        <v>166004.431</v>
      </c>
      <c r="L28" s="39">
        <f t="shared" si="5"/>
        <v>200388.6809</v>
      </c>
      <c r="M28" s="39">
        <f t="shared" si="5"/>
        <v>238402.095</v>
      </c>
      <c r="N28" s="39">
        <f t="shared" si="5"/>
        <v>281772.6189</v>
      </c>
      <c r="O28" s="38">
        <f t="shared" si="5"/>
        <v>326707.136</v>
      </c>
      <c r="P28" s="39">
        <f t="shared" si="5"/>
        <v>359788.9658</v>
      </c>
      <c r="Q28" s="39">
        <f t="shared" si="5"/>
        <v>407202.1325</v>
      </c>
      <c r="R28" s="39">
        <f t="shared" si="5"/>
        <v>473700.8493</v>
      </c>
      <c r="S28" s="39">
        <f t="shared" si="5"/>
        <v>522736.1348</v>
      </c>
      <c r="T28" s="39">
        <f t="shared" si="5"/>
        <v>584006.4674</v>
      </c>
      <c r="U28" s="39">
        <f t="shared" si="5"/>
        <v>640812.7055</v>
      </c>
      <c r="V28" s="39">
        <f t="shared" si="5"/>
        <v>595459.831</v>
      </c>
      <c r="W28" s="39">
        <f t="shared" si="5"/>
        <v>675845.9533</v>
      </c>
      <c r="X28" s="39">
        <f t="shared" si="5"/>
        <v>728056.4961</v>
      </c>
      <c r="Y28" s="39">
        <f t="shared" si="5"/>
        <v>790120.4544</v>
      </c>
    </row>
    <row r="29" ht="15.75" customHeight="1"/>
    <row r="30" ht="15.75" customHeight="1">
      <c r="A30" s="26" t="s">
        <v>8</v>
      </c>
      <c r="B30" s="26"/>
    </row>
    <row r="31" ht="15.75" customHeight="1">
      <c r="A31" s="30" t="s">
        <v>36</v>
      </c>
      <c r="B31" s="30"/>
    </row>
    <row r="32" ht="15.75" customHeight="1">
      <c r="A32" s="31" t="s">
        <v>3</v>
      </c>
      <c r="B32" s="31"/>
      <c r="C32" s="24">
        <v>20.0</v>
      </c>
    </row>
    <row r="33" ht="15.75" customHeight="1">
      <c r="A33" s="31" t="s">
        <v>4</v>
      </c>
      <c r="B33" s="31"/>
      <c r="C33" s="24">
        <v>52.5</v>
      </c>
    </row>
    <row r="34" ht="15.75" customHeight="1">
      <c r="A34" s="31" t="s">
        <v>5</v>
      </c>
      <c r="B34" s="31"/>
      <c r="C34" s="24">
        <v>85.0</v>
      </c>
    </row>
    <row r="35" ht="15.75" customHeight="1">
      <c r="A35" s="30" t="s">
        <v>10</v>
      </c>
      <c r="B35" s="30"/>
    </row>
    <row r="36" ht="15.75" customHeight="1">
      <c r="A36" s="31" t="s">
        <v>3</v>
      </c>
      <c r="B36" s="31"/>
    </row>
    <row r="37" ht="15.75" customHeight="1">
      <c r="A37" s="31" t="s">
        <v>4</v>
      </c>
      <c r="B37" s="31"/>
    </row>
    <row r="38" ht="15.75" customHeight="1">
      <c r="A38" s="31" t="s">
        <v>5</v>
      </c>
      <c r="B38" s="31"/>
    </row>
    <row r="39" ht="15.75" customHeight="1">
      <c r="A39" s="26"/>
      <c r="B39" s="26"/>
    </row>
    <row r="40" ht="15.75" customHeight="1">
      <c r="A40" s="26" t="s">
        <v>37</v>
      </c>
      <c r="B40" s="41"/>
      <c r="C40" s="42">
        <v>1.4981654280684096</v>
      </c>
      <c r="D40" s="42">
        <v>1.4654721542954507</v>
      </c>
      <c r="E40" s="42">
        <v>1.4457634699629018</v>
      </c>
      <c r="F40" s="42">
        <v>1.4148342543043895</v>
      </c>
      <c r="G40" s="42">
        <v>1.3590637746146146</v>
      </c>
      <c r="H40" s="42">
        <v>1.2839605673477035</v>
      </c>
      <c r="I40" s="42">
        <v>1.2239076532693476</v>
      </c>
      <c r="J40" s="42">
        <v>1.1983323442915255</v>
      </c>
      <c r="K40" s="42">
        <v>1.1913609123685704</v>
      </c>
      <c r="L40" s="42">
        <v>1.1865161834141515</v>
      </c>
      <c r="M40" s="42">
        <v>1.1836657303807303</v>
      </c>
      <c r="N40" s="42">
        <v>1.1809114811776926</v>
      </c>
      <c r="O40" s="42">
        <v>1.1785972669153355</v>
      </c>
      <c r="P40" s="42">
        <v>1.1764495610074037</v>
      </c>
      <c r="Q40" s="42">
        <v>1.1716988253596634</v>
      </c>
      <c r="R40" s="42">
        <v>1.163486076224472</v>
      </c>
      <c r="S40" s="42">
        <v>1.147592377442264</v>
      </c>
      <c r="T40" s="42">
        <v>1.123307219877641</v>
      </c>
      <c r="U40" s="42">
        <v>1.0988470921037834</v>
      </c>
      <c r="V40" s="42">
        <v>1.09417856000931</v>
      </c>
      <c r="W40" s="42">
        <v>1.0924622170893494</v>
      </c>
      <c r="X40" s="42">
        <v>1.070017169370726</v>
      </c>
      <c r="Y40" s="42">
        <v>1.0</v>
      </c>
      <c r="Z40" s="43"/>
    </row>
    <row r="41" ht="15.75" customHeight="1">
      <c r="A41" s="26"/>
      <c r="C41" s="43"/>
      <c r="D41" s="43"/>
      <c r="E41" s="43"/>
      <c r="F41" s="43"/>
      <c r="G41" s="43"/>
      <c r="H41" s="43"/>
      <c r="I41" s="43"/>
      <c r="J41" s="43"/>
      <c r="K41" s="43"/>
      <c r="L41" s="43"/>
      <c r="M41" s="43"/>
      <c r="N41" s="43"/>
      <c r="O41" s="43"/>
      <c r="P41" s="43"/>
      <c r="Q41" s="43"/>
      <c r="R41" s="43"/>
      <c r="S41" s="43"/>
      <c r="T41" s="43"/>
      <c r="U41" s="43"/>
      <c r="V41" s="43"/>
      <c r="W41" s="43"/>
      <c r="X41" s="43"/>
      <c r="Y41" s="43"/>
      <c r="Z41" s="43"/>
    </row>
    <row r="42" ht="15.75" customHeight="1">
      <c r="A42" s="26" t="s">
        <v>38</v>
      </c>
      <c r="B42" s="26"/>
      <c r="C42" s="44"/>
      <c r="D42" s="43"/>
      <c r="E42" s="43"/>
      <c r="F42" s="43"/>
      <c r="G42" s="43"/>
      <c r="H42" s="43"/>
      <c r="I42" s="43"/>
      <c r="J42" s="43"/>
      <c r="K42" s="43"/>
      <c r="L42" s="43"/>
      <c r="M42" s="43"/>
      <c r="N42" s="43"/>
      <c r="O42" s="43"/>
      <c r="P42" s="43"/>
      <c r="Q42" s="43"/>
      <c r="R42" s="43"/>
      <c r="S42" s="43"/>
      <c r="T42" s="43"/>
      <c r="U42" s="43"/>
      <c r="V42" s="43"/>
      <c r="W42" s="43"/>
      <c r="X42" s="43"/>
      <c r="Y42" s="43"/>
      <c r="Z42" s="43"/>
    </row>
    <row r="43" ht="15.75" customHeight="1">
      <c r="A43" s="26" t="s">
        <v>13</v>
      </c>
      <c r="B43" s="45">
        <f t="shared" ref="B43:B45" si="7">SUM(C43:Y43)</f>
        <v>102603993.9</v>
      </c>
      <c r="C43" s="43">
        <f t="shared" ref="C43:Y43" si="6">C26*$C32*C$40</f>
        <v>109988.1508</v>
      </c>
      <c r="D43" s="43">
        <f t="shared" si="6"/>
        <v>316237.982</v>
      </c>
      <c r="E43" s="43">
        <f t="shared" si="6"/>
        <v>567426.8475</v>
      </c>
      <c r="F43" s="43">
        <f t="shared" si="6"/>
        <v>802331.4297</v>
      </c>
      <c r="G43" s="43">
        <f t="shared" si="6"/>
        <v>1117762.422</v>
      </c>
      <c r="H43" s="43">
        <f t="shared" si="6"/>
        <v>1422912.321</v>
      </c>
      <c r="I43" s="43">
        <f t="shared" si="6"/>
        <v>1768460.543</v>
      </c>
      <c r="J43" s="43">
        <f t="shared" si="6"/>
        <v>2084501.65</v>
      </c>
      <c r="K43" s="43">
        <f t="shared" si="6"/>
        <v>2392015.187</v>
      </c>
      <c r="L43" s="43">
        <f t="shared" si="6"/>
        <v>2875727.682</v>
      </c>
      <c r="M43" s="43">
        <f t="shared" si="6"/>
        <v>3413029.538</v>
      </c>
      <c r="N43" s="43">
        <f t="shared" si="6"/>
        <v>4024547.327</v>
      </c>
      <c r="O43" s="43">
        <f t="shared" si="6"/>
        <v>4657200.715</v>
      </c>
      <c r="P43" s="43">
        <f t="shared" si="6"/>
        <v>5119435.284</v>
      </c>
      <c r="Q43" s="43">
        <f t="shared" si="6"/>
        <v>5770679.355</v>
      </c>
      <c r="R43" s="43">
        <f t="shared" si="6"/>
        <v>6666014.577</v>
      </c>
      <c r="S43" s="43">
        <f t="shared" si="6"/>
        <v>7255562.416</v>
      </c>
      <c r="T43" s="43">
        <f t="shared" si="6"/>
        <v>7934455.196</v>
      </c>
      <c r="U43" s="43">
        <f t="shared" si="6"/>
        <v>8516659.465</v>
      </c>
      <c r="V43" s="43">
        <f t="shared" si="6"/>
        <v>7880278.672</v>
      </c>
      <c r="W43" s="43">
        <f t="shared" si="6"/>
        <v>8930073.817</v>
      </c>
      <c r="X43" s="43">
        <f t="shared" si="6"/>
        <v>9422295.773</v>
      </c>
      <c r="Y43" s="43">
        <f t="shared" si="6"/>
        <v>9556397.59</v>
      </c>
      <c r="Z43" s="43"/>
    </row>
    <row r="44" ht="15.75" customHeight="1">
      <c r="A44" s="26" t="s">
        <v>14</v>
      </c>
      <c r="B44" s="45">
        <f t="shared" si="7"/>
        <v>352072528.2</v>
      </c>
      <c r="C44" s="43">
        <f t="shared" ref="C44:Y44" si="8">C27*$C33*C$40</f>
        <v>377410.3214</v>
      </c>
      <c r="D44" s="43">
        <f t="shared" si="8"/>
        <v>1085130.331</v>
      </c>
      <c r="E44" s="43">
        <f t="shared" si="8"/>
        <v>1947052.908</v>
      </c>
      <c r="F44" s="43">
        <f t="shared" si="8"/>
        <v>2753098.043</v>
      </c>
      <c r="G44" s="43">
        <f t="shared" si="8"/>
        <v>3835459.291</v>
      </c>
      <c r="H44" s="43">
        <f t="shared" si="8"/>
        <v>4882542.279</v>
      </c>
      <c r="I44" s="43">
        <f t="shared" si="8"/>
        <v>6068246.96</v>
      </c>
      <c r="J44" s="43">
        <f t="shared" si="8"/>
        <v>7152701.738</v>
      </c>
      <c r="K44" s="43">
        <f t="shared" si="8"/>
        <v>8207895.25</v>
      </c>
      <c r="L44" s="43">
        <f t="shared" si="8"/>
        <v>9867693.026</v>
      </c>
      <c r="M44" s="43">
        <f t="shared" si="8"/>
        <v>11711375.87</v>
      </c>
      <c r="N44" s="43">
        <f t="shared" si="8"/>
        <v>13809721.22</v>
      </c>
      <c r="O44" s="43">
        <f t="shared" si="8"/>
        <v>15980590.69</v>
      </c>
      <c r="P44" s="43">
        <f t="shared" si="8"/>
        <v>17566689.7</v>
      </c>
      <c r="Q44" s="43">
        <f t="shared" si="8"/>
        <v>19801350.73</v>
      </c>
      <c r="R44" s="43">
        <f t="shared" si="8"/>
        <v>22873579.43</v>
      </c>
      <c r="S44" s="43">
        <f t="shared" si="8"/>
        <v>24896537.7</v>
      </c>
      <c r="T44" s="43">
        <f t="shared" si="8"/>
        <v>27226071.75</v>
      </c>
      <c r="U44" s="43">
        <f t="shared" si="8"/>
        <v>29223831.5</v>
      </c>
      <c r="V44" s="43">
        <f t="shared" si="8"/>
        <v>27040171.92</v>
      </c>
      <c r="W44" s="43">
        <f t="shared" si="8"/>
        <v>30642410.16</v>
      </c>
      <c r="X44" s="43">
        <f t="shared" si="8"/>
        <v>32331407.06</v>
      </c>
      <c r="Y44" s="43">
        <f t="shared" si="8"/>
        <v>32791560.36</v>
      </c>
      <c r="Z44" s="43"/>
    </row>
    <row r="45" ht="15.75" customHeight="1">
      <c r="A45" s="26" t="s">
        <v>15</v>
      </c>
      <c r="B45" s="45">
        <f t="shared" si="7"/>
        <v>721078068.5</v>
      </c>
      <c r="C45" s="43">
        <f t="shared" ref="C45:Y45" si="9">C28*$C34*C$40</f>
        <v>772972.2822</v>
      </c>
      <c r="D45" s="43">
        <f t="shared" si="9"/>
        <v>2222450.263</v>
      </c>
      <c r="E45" s="43">
        <f t="shared" si="9"/>
        <v>3987749.79</v>
      </c>
      <c r="F45" s="43">
        <f t="shared" si="9"/>
        <v>5638606.992</v>
      </c>
      <c r="G45" s="43">
        <f t="shared" si="9"/>
        <v>7855385.91</v>
      </c>
      <c r="H45" s="43">
        <f t="shared" si="9"/>
        <v>9999911.591</v>
      </c>
      <c r="I45" s="43">
        <f t="shared" si="9"/>
        <v>12428347.7</v>
      </c>
      <c r="J45" s="43">
        <f t="shared" si="9"/>
        <v>14649414.37</v>
      </c>
      <c r="K45" s="43">
        <f t="shared" si="9"/>
        <v>16810551.18</v>
      </c>
      <c r="L45" s="43">
        <f t="shared" si="9"/>
        <v>20209975.1</v>
      </c>
      <c r="M45" s="43">
        <f t="shared" si="9"/>
        <v>23986013.14</v>
      </c>
      <c r="N45" s="43">
        <f t="shared" si="9"/>
        <v>28283624.27</v>
      </c>
      <c r="O45" s="43">
        <f t="shared" si="9"/>
        <v>32729771.69</v>
      </c>
      <c r="P45" s="43">
        <f t="shared" si="9"/>
        <v>35978253.52</v>
      </c>
      <c r="Q45" s="43">
        <f t="shared" si="9"/>
        <v>40555052.13</v>
      </c>
      <c r="R45" s="43">
        <f t="shared" si="9"/>
        <v>46847269.11</v>
      </c>
      <c r="S45" s="43">
        <f t="shared" si="9"/>
        <v>50990480.31</v>
      </c>
      <c r="T45" s="43">
        <f t="shared" si="9"/>
        <v>55761587.91</v>
      </c>
      <c r="U45" s="43">
        <f t="shared" si="9"/>
        <v>59853190.13</v>
      </c>
      <c r="V45" s="43">
        <f t="shared" si="9"/>
        <v>55380847.34</v>
      </c>
      <c r="W45" s="43">
        <f t="shared" si="9"/>
        <v>62758574.33</v>
      </c>
      <c r="X45" s="43">
        <f t="shared" si="9"/>
        <v>66217800.85</v>
      </c>
      <c r="Y45" s="43">
        <f t="shared" si="9"/>
        <v>67160238.62</v>
      </c>
      <c r="Z45" s="43"/>
    </row>
    <row r="46" ht="15.75" customHeight="1">
      <c r="A46" s="26"/>
      <c r="B46" s="26"/>
      <c r="C46" s="43"/>
      <c r="D46" s="43"/>
      <c r="E46" s="43"/>
      <c r="F46" s="43"/>
      <c r="G46" s="43"/>
      <c r="H46" s="43"/>
      <c r="I46" s="43"/>
      <c r="J46" s="43"/>
      <c r="K46" s="43"/>
      <c r="L46" s="43"/>
      <c r="M46" s="43"/>
      <c r="N46" s="43"/>
      <c r="O46" s="43"/>
      <c r="P46" s="43"/>
      <c r="Q46" s="43"/>
      <c r="R46" s="43"/>
      <c r="S46" s="43"/>
      <c r="T46" s="43"/>
      <c r="U46" s="43"/>
      <c r="V46" s="43"/>
      <c r="W46" s="43"/>
      <c r="X46" s="43"/>
      <c r="Y46" s="43"/>
      <c r="Z46" s="43"/>
    </row>
    <row r="47" ht="15.75" customHeight="1">
      <c r="A47" s="46" t="s">
        <v>39</v>
      </c>
      <c r="B47" s="26" t="s">
        <v>40</v>
      </c>
      <c r="C47" s="44"/>
      <c r="D47" s="43"/>
      <c r="E47" s="43"/>
      <c r="F47" s="43"/>
      <c r="G47" s="43"/>
      <c r="H47" s="43"/>
      <c r="I47" s="43"/>
      <c r="J47" s="43"/>
      <c r="K47" s="43"/>
      <c r="L47" s="43"/>
      <c r="M47" s="43"/>
      <c r="N47" s="43"/>
      <c r="O47" s="43"/>
      <c r="P47" s="43"/>
      <c r="Q47" s="43"/>
      <c r="R47" s="43"/>
      <c r="S47" s="43"/>
      <c r="T47" s="43"/>
      <c r="U47" s="43"/>
      <c r="V47" s="43"/>
      <c r="W47" s="43"/>
      <c r="X47" s="43"/>
      <c r="Y47" s="43"/>
      <c r="Z47" s="43"/>
    </row>
    <row r="48" ht="15.75" customHeight="1">
      <c r="A48" s="46" t="s">
        <v>13</v>
      </c>
      <c r="B48" s="45">
        <f t="shared" ref="B48:B50" si="11">SUM(C48:Y48)</f>
        <v>102603993.9</v>
      </c>
      <c r="C48" s="43">
        <f t="shared" ref="C48:Y48" si="10">C26*$C$32*C40</f>
        <v>109988.1508</v>
      </c>
      <c r="D48" s="43">
        <f t="shared" si="10"/>
        <v>316237.982</v>
      </c>
      <c r="E48" s="43">
        <f t="shared" si="10"/>
        <v>567426.8475</v>
      </c>
      <c r="F48" s="43">
        <f t="shared" si="10"/>
        <v>802331.4297</v>
      </c>
      <c r="G48" s="43">
        <f t="shared" si="10"/>
        <v>1117762.422</v>
      </c>
      <c r="H48" s="43">
        <f t="shared" si="10"/>
        <v>1422912.321</v>
      </c>
      <c r="I48" s="43">
        <f t="shared" si="10"/>
        <v>1768460.543</v>
      </c>
      <c r="J48" s="43">
        <f t="shared" si="10"/>
        <v>2084501.65</v>
      </c>
      <c r="K48" s="43">
        <f t="shared" si="10"/>
        <v>2392015.187</v>
      </c>
      <c r="L48" s="43">
        <f t="shared" si="10"/>
        <v>2875727.682</v>
      </c>
      <c r="M48" s="43">
        <f t="shared" si="10"/>
        <v>3413029.538</v>
      </c>
      <c r="N48" s="43">
        <f t="shared" si="10"/>
        <v>4024547.327</v>
      </c>
      <c r="O48" s="43">
        <f t="shared" si="10"/>
        <v>4657200.715</v>
      </c>
      <c r="P48" s="43">
        <f t="shared" si="10"/>
        <v>5119435.284</v>
      </c>
      <c r="Q48" s="43">
        <f t="shared" si="10"/>
        <v>5770679.355</v>
      </c>
      <c r="R48" s="43">
        <f t="shared" si="10"/>
        <v>6666014.577</v>
      </c>
      <c r="S48" s="43">
        <f t="shared" si="10"/>
        <v>7255562.416</v>
      </c>
      <c r="T48" s="43">
        <f t="shared" si="10"/>
        <v>7934455.196</v>
      </c>
      <c r="U48" s="43">
        <f t="shared" si="10"/>
        <v>8516659.465</v>
      </c>
      <c r="V48" s="43">
        <f t="shared" si="10"/>
        <v>7880278.672</v>
      </c>
      <c r="W48" s="43">
        <f t="shared" si="10"/>
        <v>8930073.817</v>
      </c>
      <c r="X48" s="43">
        <f t="shared" si="10"/>
        <v>9422295.773</v>
      </c>
      <c r="Y48" s="43">
        <f t="shared" si="10"/>
        <v>9556397.59</v>
      </c>
      <c r="Z48" s="43"/>
    </row>
    <row r="49" ht="15.75" customHeight="1">
      <c r="A49" s="46" t="s">
        <v>14</v>
      </c>
      <c r="B49" s="45">
        <f t="shared" si="11"/>
        <v>269335484.1</v>
      </c>
      <c r="C49" s="43">
        <f t="shared" ref="C49:Y49" si="12">C26*$C$33*C40</f>
        <v>288718.8959</v>
      </c>
      <c r="D49" s="43">
        <f t="shared" si="12"/>
        <v>830124.7029</v>
      </c>
      <c r="E49" s="43">
        <f t="shared" si="12"/>
        <v>1489495.475</v>
      </c>
      <c r="F49" s="43">
        <f t="shared" si="12"/>
        <v>2106120.003</v>
      </c>
      <c r="G49" s="43">
        <f t="shared" si="12"/>
        <v>2934126.358</v>
      </c>
      <c r="H49" s="43">
        <f t="shared" si="12"/>
        <v>3735144.843</v>
      </c>
      <c r="I49" s="43">
        <f t="shared" si="12"/>
        <v>4642208.924</v>
      </c>
      <c r="J49" s="43">
        <f t="shared" si="12"/>
        <v>5471816.83</v>
      </c>
      <c r="K49" s="43">
        <f t="shared" si="12"/>
        <v>6279039.866</v>
      </c>
      <c r="L49" s="43">
        <f t="shared" si="12"/>
        <v>7548785.165</v>
      </c>
      <c r="M49" s="43">
        <f t="shared" si="12"/>
        <v>8959202.537</v>
      </c>
      <c r="N49" s="43">
        <f t="shared" si="12"/>
        <v>10564436.73</v>
      </c>
      <c r="O49" s="43">
        <f t="shared" si="12"/>
        <v>12225151.88</v>
      </c>
      <c r="P49" s="43">
        <f t="shared" si="12"/>
        <v>13438517.62</v>
      </c>
      <c r="Q49" s="43">
        <f t="shared" si="12"/>
        <v>15148033.31</v>
      </c>
      <c r="R49" s="43">
        <f t="shared" si="12"/>
        <v>17498288.27</v>
      </c>
      <c r="S49" s="43">
        <f t="shared" si="12"/>
        <v>19045851.34</v>
      </c>
      <c r="T49" s="43">
        <f t="shared" si="12"/>
        <v>20827944.89</v>
      </c>
      <c r="U49" s="43">
        <f t="shared" si="12"/>
        <v>22356231.09</v>
      </c>
      <c r="V49" s="43">
        <f t="shared" si="12"/>
        <v>20685731.52</v>
      </c>
      <c r="W49" s="43">
        <f t="shared" si="12"/>
        <v>23441443.77</v>
      </c>
      <c r="X49" s="43">
        <f t="shared" si="12"/>
        <v>24733526.4</v>
      </c>
      <c r="Y49" s="43">
        <f t="shared" si="12"/>
        <v>25085543.67</v>
      </c>
      <c r="Z49" s="43"/>
    </row>
    <row r="50" ht="15.75" customHeight="1">
      <c r="A50" s="46" t="s">
        <v>15</v>
      </c>
      <c r="B50" s="45">
        <f t="shared" si="11"/>
        <v>436066974.2</v>
      </c>
      <c r="C50" s="43">
        <f t="shared" ref="C50:Y50" si="13">C26*$C$34*C40</f>
        <v>467449.641</v>
      </c>
      <c r="D50" s="43">
        <f t="shared" si="13"/>
        <v>1344011.424</v>
      </c>
      <c r="E50" s="43">
        <f t="shared" si="13"/>
        <v>2411564.102</v>
      </c>
      <c r="F50" s="43">
        <f t="shared" si="13"/>
        <v>3409908.576</v>
      </c>
      <c r="G50" s="43">
        <f t="shared" si="13"/>
        <v>4750490.294</v>
      </c>
      <c r="H50" s="43">
        <f t="shared" si="13"/>
        <v>6047377.365</v>
      </c>
      <c r="I50" s="43">
        <f t="shared" si="13"/>
        <v>7515957.306</v>
      </c>
      <c r="J50" s="43">
        <f t="shared" si="13"/>
        <v>8859132.01</v>
      </c>
      <c r="K50" s="43">
        <f t="shared" si="13"/>
        <v>10166064.55</v>
      </c>
      <c r="L50" s="43">
        <f t="shared" si="13"/>
        <v>12221842.65</v>
      </c>
      <c r="M50" s="43">
        <f t="shared" si="13"/>
        <v>14505375.54</v>
      </c>
      <c r="N50" s="43">
        <f t="shared" si="13"/>
        <v>17104326.14</v>
      </c>
      <c r="O50" s="43">
        <f t="shared" si="13"/>
        <v>19793103.04</v>
      </c>
      <c r="P50" s="43">
        <f t="shared" si="13"/>
        <v>21757599.96</v>
      </c>
      <c r="Q50" s="43">
        <f t="shared" si="13"/>
        <v>24525387.26</v>
      </c>
      <c r="R50" s="43">
        <f t="shared" si="13"/>
        <v>28330561.95</v>
      </c>
      <c r="S50" s="43">
        <f t="shared" si="13"/>
        <v>30836140.27</v>
      </c>
      <c r="T50" s="43">
        <f t="shared" si="13"/>
        <v>33721434.58</v>
      </c>
      <c r="U50" s="43">
        <f t="shared" si="13"/>
        <v>36195802.73</v>
      </c>
      <c r="V50" s="43">
        <f t="shared" si="13"/>
        <v>33491184.36</v>
      </c>
      <c r="W50" s="43">
        <f t="shared" si="13"/>
        <v>37952813.72</v>
      </c>
      <c r="X50" s="43">
        <f t="shared" si="13"/>
        <v>40044757.03</v>
      </c>
      <c r="Y50" s="43">
        <f t="shared" si="13"/>
        <v>40614689.76</v>
      </c>
      <c r="Z50" s="43"/>
    </row>
    <row r="51" ht="15.75" customHeight="1">
      <c r="A51" s="26"/>
      <c r="B51" s="47"/>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5.75" customHeight="1">
      <c r="A52" s="48" t="s">
        <v>41</v>
      </c>
      <c r="B52" s="47"/>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5.75" customHeight="1">
      <c r="A53" s="48" t="s">
        <v>13</v>
      </c>
      <c r="B53" s="45">
        <f t="shared" ref="B53:B55" si="15">SUM(C53:Y53)</f>
        <v>134122867.9</v>
      </c>
      <c r="C53" s="43">
        <f t="shared" ref="C53:Y53" si="14">C$27*$C32*C$40</f>
        <v>143775.3605</v>
      </c>
      <c r="D53" s="43">
        <f t="shared" si="14"/>
        <v>413382.9831</v>
      </c>
      <c r="E53" s="43">
        <f t="shared" si="14"/>
        <v>741734.4412</v>
      </c>
      <c r="F53" s="43">
        <f t="shared" si="14"/>
        <v>1048799.255</v>
      </c>
      <c r="G53" s="43">
        <f t="shared" si="14"/>
        <v>1461127.349</v>
      </c>
      <c r="H53" s="43">
        <f t="shared" si="14"/>
        <v>1860016.106</v>
      </c>
      <c r="I53" s="43">
        <f t="shared" si="14"/>
        <v>2311713.128</v>
      </c>
      <c r="J53" s="43">
        <f t="shared" si="14"/>
        <v>2724838.758</v>
      </c>
      <c r="K53" s="43">
        <f t="shared" si="14"/>
        <v>3126817.238</v>
      </c>
      <c r="L53" s="43">
        <f t="shared" si="14"/>
        <v>3759121.153</v>
      </c>
      <c r="M53" s="43">
        <f t="shared" si="14"/>
        <v>4461476.52</v>
      </c>
      <c r="N53" s="43">
        <f t="shared" si="14"/>
        <v>5260846.179</v>
      </c>
      <c r="O53" s="43">
        <f t="shared" si="14"/>
        <v>6087844.072</v>
      </c>
      <c r="P53" s="43">
        <f t="shared" si="14"/>
        <v>6692072.266</v>
      </c>
      <c r="Q53" s="43">
        <f t="shared" si="14"/>
        <v>7543371.706</v>
      </c>
      <c r="R53" s="43">
        <f t="shared" si="14"/>
        <v>8713744.545</v>
      </c>
      <c r="S53" s="43">
        <f t="shared" si="14"/>
        <v>9484395.315</v>
      </c>
      <c r="T53" s="43">
        <f t="shared" si="14"/>
        <v>10371836.86</v>
      </c>
      <c r="U53" s="43">
        <f t="shared" si="14"/>
        <v>11132888.19</v>
      </c>
      <c r="V53" s="43">
        <f t="shared" si="14"/>
        <v>10301017.87</v>
      </c>
      <c r="W53" s="43">
        <f t="shared" si="14"/>
        <v>11673299.11</v>
      </c>
      <c r="X53" s="43">
        <f t="shared" si="14"/>
        <v>12316726.5</v>
      </c>
      <c r="Y53" s="43">
        <f t="shared" si="14"/>
        <v>12492022.99</v>
      </c>
      <c r="Z53" s="43"/>
    </row>
    <row r="54" ht="15.75" customHeight="1">
      <c r="A54" s="48" t="s">
        <v>14</v>
      </c>
      <c r="B54" s="45">
        <f t="shared" si="15"/>
        <v>352072528.2</v>
      </c>
      <c r="C54" s="43">
        <f t="shared" ref="C54:Y54" si="16">C$27*$C33*C$40</f>
        <v>377410.3214</v>
      </c>
      <c r="D54" s="43">
        <f t="shared" si="16"/>
        <v>1085130.331</v>
      </c>
      <c r="E54" s="43">
        <f t="shared" si="16"/>
        <v>1947052.908</v>
      </c>
      <c r="F54" s="43">
        <f t="shared" si="16"/>
        <v>2753098.043</v>
      </c>
      <c r="G54" s="43">
        <f t="shared" si="16"/>
        <v>3835459.291</v>
      </c>
      <c r="H54" s="43">
        <f t="shared" si="16"/>
        <v>4882542.279</v>
      </c>
      <c r="I54" s="43">
        <f t="shared" si="16"/>
        <v>6068246.96</v>
      </c>
      <c r="J54" s="43">
        <f t="shared" si="16"/>
        <v>7152701.738</v>
      </c>
      <c r="K54" s="43">
        <f t="shared" si="16"/>
        <v>8207895.25</v>
      </c>
      <c r="L54" s="43">
        <f t="shared" si="16"/>
        <v>9867693.026</v>
      </c>
      <c r="M54" s="43">
        <f t="shared" si="16"/>
        <v>11711375.87</v>
      </c>
      <c r="N54" s="43">
        <f t="shared" si="16"/>
        <v>13809721.22</v>
      </c>
      <c r="O54" s="43">
        <f t="shared" si="16"/>
        <v>15980590.69</v>
      </c>
      <c r="P54" s="43">
        <f t="shared" si="16"/>
        <v>17566689.7</v>
      </c>
      <c r="Q54" s="43">
        <f t="shared" si="16"/>
        <v>19801350.73</v>
      </c>
      <c r="R54" s="43">
        <f t="shared" si="16"/>
        <v>22873579.43</v>
      </c>
      <c r="S54" s="43">
        <f t="shared" si="16"/>
        <v>24896537.7</v>
      </c>
      <c r="T54" s="43">
        <f t="shared" si="16"/>
        <v>27226071.75</v>
      </c>
      <c r="U54" s="43">
        <f t="shared" si="16"/>
        <v>29223831.5</v>
      </c>
      <c r="V54" s="43">
        <f t="shared" si="16"/>
        <v>27040171.92</v>
      </c>
      <c r="W54" s="43">
        <f t="shared" si="16"/>
        <v>30642410.16</v>
      </c>
      <c r="X54" s="43">
        <f t="shared" si="16"/>
        <v>32331407.06</v>
      </c>
      <c r="Y54" s="43">
        <f t="shared" si="16"/>
        <v>32791560.36</v>
      </c>
      <c r="Z54" s="43"/>
    </row>
    <row r="55" ht="15.75" customHeight="1">
      <c r="A55" s="48" t="s">
        <v>15</v>
      </c>
      <c r="B55" s="45">
        <f t="shared" si="15"/>
        <v>570022188.6</v>
      </c>
      <c r="C55" s="43">
        <f t="shared" ref="C55:Y55" si="17">C$27*$C34*C$40</f>
        <v>611045.2823</v>
      </c>
      <c r="D55" s="43">
        <f t="shared" si="17"/>
        <v>1756877.678</v>
      </c>
      <c r="E55" s="43">
        <f t="shared" si="17"/>
        <v>3152371.375</v>
      </c>
      <c r="F55" s="43">
        <f t="shared" si="17"/>
        <v>4457396.832</v>
      </c>
      <c r="G55" s="43">
        <f t="shared" si="17"/>
        <v>6209791.233</v>
      </c>
      <c r="H55" s="43">
        <f t="shared" si="17"/>
        <v>7905068.451</v>
      </c>
      <c r="I55" s="43">
        <f t="shared" si="17"/>
        <v>9824780.792</v>
      </c>
      <c r="J55" s="43">
        <f t="shared" si="17"/>
        <v>11580564.72</v>
      </c>
      <c r="K55" s="43">
        <f t="shared" si="17"/>
        <v>13288973.26</v>
      </c>
      <c r="L55" s="43">
        <f t="shared" si="17"/>
        <v>15976264.9</v>
      </c>
      <c r="M55" s="43">
        <f t="shared" si="17"/>
        <v>18961275.21</v>
      </c>
      <c r="N55" s="43">
        <f t="shared" si="17"/>
        <v>22358596.26</v>
      </c>
      <c r="O55" s="43">
        <f t="shared" si="17"/>
        <v>25873337.31</v>
      </c>
      <c r="P55" s="43">
        <f t="shared" si="17"/>
        <v>28441307.13</v>
      </c>
      <c r="Q55" s="43">
        <f t="shared" si="17"/>
        <v>32059329.75</v>
      </c>
      <c r="R55" s="43">
        <f t="shared" si="17"/>
        <v>37033414.32</v>
      </c>
      <c r="S55" s="43">
        <f t="shared" si="17"/>
        <v>40308680.09</v>
      </c>
      <c r="T55" s="43">
        <f t="shared" si="17"/>
        <v>44080306.65</v>
      </c>
      <c r="U55" s="43">
        <f t="shared" si="17"/>
        <v>47314774.8</v>
      </c>
      <c r="V55" s="43">
        <f t="shared" si="17"/>
        <v>43779325.96</v>
      </c>
      <c r="W55" s="43">
        <f t="shared" si="17"/>
        <v>49611521.21</v>
      </c>
      <c r="X55" s="43">
        <f t="shared" si="17"/>
        <v>52346087.63</v>
      </c>
      <c r="Y55" s="43">
        <f t="shared" si="17"/>
        <v>53091097.72</v>
      </c>
      <c r="Z55" s="43"/>
    </row>
    <row r="56" ht="15.75" customHeight="1">
      <c r="A56" s="26"/>
      <c r="B56" s="47"/>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5.75" customHeight="1">
      <c r="A57" s="49" t="s">
        <v>42</v>
      </c>
      <c r="B57" s="50"/>
      <c r="C57" s="44"/>
      <c r="D57" s="43"/>
      <c r="E57" s="43"/>
      <c r="F57" s="43"/>
      <c r="G57" s="43"/>
      <c r="H57" s="43"/>
      <c r="I57" s="43"/>
      <c r="J57" s="43"/>
      <c r="K57" s="43"/>
      <c r="L57" s="43"/>
      <c r="M57" s="43"/>
      <c r="N57" s="43"/>
      <c r="O57" s="43"/>
      <c r="P57" s="43"/>
      <c r="Q57" s="43"/>
      <c r="R57" s="43"/>
      <c r="S57" s="43"/>
      <c r="T57" s="43"/>
      <c r="U57" s="43"/>
      <c r="V57" s="43"/>
      <c r="W57" s="43"/>
      <c r="X57" s="43"/>
      <c r="Y57" s="43"/>
      <c r="Z57" s="43"/>
    </row>
    <row r="58" ht="15.75" customHeight="1">
      <c r="A58" s="49" t="s">
        <v>13</v>
      </c>
      <c r="B58" s="45">
        <f t="shared" ref="B58:B60" si="19">SUM(C58:Y58)</f>
        <v>169665427.9</v>
      </c>
      <c r="C58" s="43">
        <f t="shared" ref="C58:Y58" si="18">C$28*$C32*C$40</f>
        <v>181875.8311</v>
      </c>
      <c r="D58" s="43">
        <f t="shared" si="18"/>
        <v>522929.4736</v>
      </c>
      <c r="E58" s="43">
        <f t="shared" si="18"/>
        <v>938294.0681</v>
      </c>
      <c r="F58" s="43">
        <f t="shared" si="18"/>
        <v>1326731.057</v>
      </c>
      <c r="G58" s="43">
        <f t="shared" si="18"/>
        <v>1848326.097</v>
      </c>
      <c r="H58" s="43">
        <f t="shared" si="18"/>
        <v>2352920.374</v>
      </c>
      <c r="I58" s="43">
        <f t="shared" si="18"/>
        <v>2924317.106</v>
      </c>
      <c r="J58" s="43">
        <f t="shared" si="18"/>
        <v>3446921.028</v>
      </c>
      <c r="K58" s="43">
        <f t="shared" si="18"/>
        <v>3955423.806</v>
      </c>
      <c r="L58" s="43">
        <f t="shared" si="18"/>
        <v>4755288.258</v>
      </c>
      <c r="M58" s="43">
        <f t="shared" si="18"/>
        <v>5643767.798</v>
      </c>
      <c r="N58" s="43">
        <f t="shared" si="18"/>
        <v>6654970.416</v>
      </c>
      <c r="O58" s="43">
        <f t="shared" si="18"/>
        <v>7701122.751</v>
      </c>
      <c r="P58" s="43">
        <f t="shared" si="18"/>
        <v>8465471.417</v>
      </c>
      <c r="Q58" s="43">
        <f t="shared" si="18"/>
        <v>9542365.208</v>
      </c>
      <c r="R58" s="43">
        <f t="shared" si="18"/>
        <v>11022886.85</v>
      </c>
      <c r="S58" s="43">
        <f t="shared" si="18"/>
        <v>11997760.07</v>
      </c>
      <c r="T58" s="43">
        <f t="shared" si="18"/>
        <v>13120373.63</v>
      </c>
      <c r="U58" s="43">
        <f t="shared" si="18"/>
        <v>14083103.56</v>
      </c>
      <c r="V58" s="43">
        <f t="shared" si="18"/>
        <v>13030787.61</v>
      </c>
      <c r="W58" s="43">
        <f t="shared" si="18"/>
        <v>14766723.37</v>
      </c>
      <c r="X58" s="43">
        <f t="shared" si="18"/>
        <v>15580659.02</v>
      </c>
      <c r="Y58" s="43">
        <f t="shared" si="18"/>
        <v>15802409.09</v>
      </c>
      <c r="Z58" s="43"/>
    </row>
    <row r="59" ht="15.75" customHeight="1">
      <c r="A59" s="49" t="s">
        <v>14</v>
      </c>
      <c r="B59" s="45">
        <f t="shared" si="19"/>
        <v>445371748.2</v>
      </c>
      <c r="C59" s="43">
        <f t="shared" ref="C59:Y59" si="20">C$28*$C33*C$40</f>
        <v>477424.0566</v>
      </c>
      <c r="D59" s="43">
        <f t="shared" si="20"/>
        <v>1372689.868</v>
      </c>
      <c r="E59" s="43">
        <f t="shared" si="20"/>
        <v>2463021.929</v>
      </c>
      <c r="F59" s="43">
        <f t="shared" si="20"/>
        <v>3482669.025</v>
      </c>
      <c r="G59" s="43">
        <f t="shared" si="20"/>
        <v>4851856.003</v>
      </c>
      <c r="H59" s="43">
        <f t="shared" si="20"/>
        <v>6176415.983</v>
      </c>
      <c r="I59" s="43">
        <f t="shared" si="20"/>
        <v>7676332.404</v>
      </c>
      <c r="J59" s="43">
        <f t="shared" si="20"/>
        <v>9048167.699</v>
      </c>
      <c r="K59" s="43">
        <f t="shared" si="20"/>
        <v>10382987.49</v>
      </c>
      <c r="L59" s="43">
        <f t="shared" si="20"/>
        <v>12482631.68</v>
      </c>
      <c r="M59" s="43">
        <f t="shared" si="20"/>
        <v>14814890.47</v>
      </c>
      <c r="N59" s="43">
        <f t="shared" si="20"/>
        <v>17469297.34</v>
      </c>
      <c r="O59" s="43">
        <f t="shared" si="20"/>
        <v>20215447.22</v>
      </c>
      <c r="P59" s="43">
        <f t="shared" si="20"/>
        <v>22221862.47</v>
      </c>
      <c r="Q59" s="43">
        <f t="shared" si="20"/>
        <v>25048708.67</v>
      </c>
      <c r="R59" s="43">
        <f t="shared" si="20"/>
        <v>28935077.98</v>
      </c>
      <c r="S59" s="43">
        <f t="shared" si="20"/>
        <v>31494120.19</v>
      </c>
      <c r="T59" s="43">
        <f t="shared" si="20"/>
        <v>34440980.77</v>
      </c>
      <c r="U59" s="43">
        <f t="shared" si="20"/>
        <v>36968146.84</v>
      </c>
      <c r="V59" s="43">
        <f t="shared" si="20"/>
        <v>34205817.47</v>
      </c>
      <c r="W59" s="43">
        <f t="shared" si="20"/>
        <v>38762648.85</v>
      </c>
      <c r="X59" s="43">
        <f t="shared" si="20"/>
        <v>40899229.94</v>
      </c>
      <c r="Y59" s="43">
        <f t="shared" si="20"/>
        <v>41481323.85</v>
      </c>
      <c r="Z59" s="43"/>
    </row>
    <row r="60" ht="15.75" customHeight="1">
      <c r="A60" s="49" t="s">
        <v>15</v>
      </c>
      <c r="B60" s="45">
        <f t="shared" si="19"/>
        <v>721078068.5</v>
      </c>
      <c r="C60" s="43">
        <f t="shared" ref="C60:Y60" si="21">C$28*$C34*C$40</f>
        <v>772972.2822</v>
      </c>
      <c r="D60" s="43">
        <f t="shared" si="21"/>
        <v>2222450.263</v>
      </c>
      <c r="E60" s="43">
        <f t="shared" si="21"/>
        <v>3987749.79</v>
      </c>
      <c r="F60" s="43">
        <f t="shared" si="21"/>
        <v>5638606.992</v>
      </c>
      <c r="G60" s="43">
        <f t="shared" si="21"/>
        <v>7855385.91</v>
      </c>
      <c r="H60" s="43">
        <f t="shared" si="21"/>
        <v>9999911.591</v>
      </c>
      <c r="I60" s="43">
        <f t="shared" si="21"/>
        <v>12428347.7</v>
      </c>
      <c r="J60" s="43">
        <f t="shared" si="21"/>
        <v>14649414.37</v>
      </c>
      <c r="K60" s="43">
        <f t="shared" si="21"/>
        <v>16810551.18</v>
      </c>
      <c r="L60" s="43">
        <f t="shared" si="21"/>
        <v>20209975.1</v>
      </c>
      <c r="M60" s="43">
        <f t="shared" si="21"/>
        <v>23986013.14</v>
      </c>
      <c r="N60" s="43">
        <f t="shared" si="21"/>
        <v>28283624.27</v>
      </c>
      <c r="O60" s="43">
        <f t="shared" si="21"/>
        <v>32729771.69</v>
      </c>
      <c r="P60" s="43">
        <f t="shared" si="21"/>
        <v>35978253.52</v>
      </c>
      <c r="Q60" s="43">
        <f t="shared" si="21"/>
        <v>40555052.13</v>
      </c>
      <c r="R60" s="43">
        <f t="shared" si="21"/>
        <v>46847269.11</v>
      </c>
      <c r="S60" s="43">
        <f t="shared" si="21"/>
        <v>50990480.31</v>
      </c>
      <c r="T60" s="43">
        <f t="shared" si="21"/>
        <v>55761587.91</v>
      </c>
      <c r="U60" s="43">
        <f t="shared" si="21"/>
        <v>59853190.13</v>
      </c>
      <c r="V60" s="43">
        <f t="shared" si="21"/>
        <v>55380847.34</v>
      </c>
      <c r="W60" s="43">
        <f t="shared" si="21"/>
        <v>62758574.33</v>
      </c>
      <c r="X60" s="43">
        <f t="shared" si="21"/>
        <v>66217800.85</v>
      </c>
      <c r="Y60" s="43">
        <f t="shared" si="21"/>
        <v>67160238.62</v>
      </c>
      <c r="Z60" s="43"/>
    </row>
    <row r="61" ht="15.75" customHeight="1">
      <c r="A61" s="26"/>
      <c r="B61" s="50"/>
      <c r="C61" s="44"/>
      <c r="D61" s="43"/>
      <c r="E61" s="43"/>
      <c r="F61" s="43"/>
      <c r="G61" s="43"/>
      <c r="H61" s="43"/>
      <c r="I61" s="43"/>
      <c r="J61" s="43"/>
      <c r="K61" s="43"/>
      <c r="L61" s="43"/>
      <c r="M61" s="43"/>
      <c r="N61" s="43"/>
      <c r="O61" s="43"/>
      <c r="P61" s="43"/>
      <c r="Q61" s="43"/>
      <c r="R61" s="43"/>
      <c r="S61" s="43"/>
      <c r="T61" s="43"/>
      <c r="U61" s="43"/>
      <c r="V61" s="43"/>
      <c r="W61" s="43"/>
      <c r="X61" s="43"/>
      <c r="Y61" s="43"/>
      <c r="Z61" s="43"/>
    </row>
    <row r="62" ht="15.75" customHeight="1">
      <c r="A62" s="26"/>
      <c r="B62" s="50"/>
      <c r="C62" s="44"/>
      <c r="D62" s="43"/>
      <c r="E62" s="43"/>
      <c r="F62" s="43"/>
      <c r="G62" s="43"/>
      <c r="H62" s="43"/>
      <c r="I62" s="43"/>
      <c r="J62" s="43"/>
      <c r="K62" s="43"/>
      <c r="L62" s="43"/>
      <c r="M62" s="43"/>
      <c r="N62" s="43"/>
      <c r="O62" s="43"/>
      <c r="P62" s="43"/>
      <c r="Q62" s="43"/>
      <c r="R62" s="43"/>
      <c r="S62" s="43"/>
      <c r="T62" s="43"/>
      <c r="U62" s="43"/>
      <c r="V62" s="43"/>
      <c r="W62" s="43"/>
      <c r="X62" s="43"/>
      <c r="Y62" s="43"/>
      <c r="Z62" s="43"/>
    </row>
    <row r="63" ht="15.75" customHeight="1">
      <c r="A63" s="26" t="s">
        <v>16</v>
      </c>
      <c r="B63" s="26"/>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5.75" customHeight="1">
      <c r="A64" s="31" t="s">
        <v>17</v>
      </c>
      <c r="B64" s="31"/>
      <c r="C64" s="43">
        <v>16904.0</v>
      </c>
      <c r="D64" s="43">
        <v>39110.0</v>
      </c>
      <c r="E64" s="43">
        <v>63466.0</v>
      </c>
      <c r="F64" s="43">
        <v>88559.0</v>
      </c>
      <c r="G64" s="43">
        <v>113884.0</v>
      </c>
      <c r="H64" s="43">
        <v>143805.0</v>
      </c>
      <c r="I64" s="43">
        <v>175574.0</v>
      </c>
      <c r="J64" s="43">
        <v>208031.0</v>
      </c>
      <c r="K64" s="43">
        <v>242695.0</v>
      </c>
      <c r="L64" s="43">
        <v>279016.0</v>
      </c>
      <c r="M64" s="43">
        <v>316744.0</v>
      </c>
      <c r="N64" s="43">
        <v>357774.0</v>
      </c>
      <c r="O64" s="43">
        <v>400030.0</v>
      </c>
      <c r="P64" s="43">
        <v>442190.0</v>
      </c>
      <c r="Q64" s="43">
        <v>482908.0</v>
      </c>
      <c r="R64" s="43">
        <v>529389.0</v>
      </c>
      <c r="S64" s="43">
        <v>572631.0</v>
      </c>
      <c r="T64" s="43">
        <v>620526.0</v>
      </c>
      <c r="U64" s="43">
        <v>673394.0</v>
      </c>
      <c r="V64" s="43">
        <v>730320.0</v>
      </c>
      <c r="W64" s="43">
        <v>774598.0</v>
      </c>
      <c r="X64" s="43">
        <v>811577.0</v>
      </c>
      <c r="Y64" s="43">
        <v>851607.0</v>
      </c>
      <c r="Z64" s="43"/>
    </row>
    <row r="65" ht="15.75" customHeight="1">
      <c r="A65" s="31"/>
      <c r="B65" s="31"/>
    </row>
    <row r="66" ht="15.75" customHeight="1">
      <c r="A66" s="19" t="s">
        <v>18</v>
      </c>
    </row>
    <row r="67" ht="15.75" customHeight="1">
      <c r="A67" s="24" t="s">
        <v>3</v>
      </c>
      <c r="B67" s="51">
        <f t="shared" ref="B67:B69" si="22">AVERAGE(C10:Y10)*$B$80/100</f>
        <v>0.1812231741</v>
      </c>
      <c r="C67" s="52"/>
    </row>
    <row r="68" ht="15.75" customHeight="1">
      <c r="A68" s="24" t="s">
        <v>43</v>
      </c>
      <c r="B68" s="51">
        <f t="shared" si="22"/>
        <v>0.2132037342</v>
      </c>
      <c r="C68" s="52"/>
    </row>
    <row r="69" ht="15.75" customHeight="1">
      <c r="A69" s="24" t="s">
        <v>44</v>
      </c>
      <c r="B69" s="51">
        <f t="shared" si="22"/>
        <v>0.2451842943</v>
      </c>
      <c r="C69" s="52"/>
    </row>
    <row r="70" ht="15.75" customHeight="1">
      <c r="B70" s="52"/>
      <c r="C70" s="52"/>
    </row>
    <row r="71" ht="15.75" customHeight="1">
      <c r="A71" s="26" t="s">
        <v>45</v>
      </c>
      <c r="B71" s="52"/>
      <c r="C71" s="52"/>
    </row>
    <row r="72" ht="15.75" customHeight="1">
      <c r="B72" s="52" t="s">
        <v>46</v>
      </c>
      <c r="C72" s="52" t="s">
        <v>47</v>
      </c>
    </row>
    <row r="73" ht="15.75" customHeight="1">
      <c r="A73" s="31" t="s">
        <v>24</v>
      </c>
      <c r="B73" s="52">
        <f t="shared" ref="B73:B76" si="23">AVERAGE(C14:Y14)</f>
        <v>41.97391304</v>
      </c>
      <c r="C73" s="52">
        <v>0.43780026082483503</v>
      </c>
    </row>
    <row r="74" ht="15.75" customHeight="1">
      <c r="A74" s="31" t="s">
        <v>25</v>
      </c>
      <c r="B74" s="52">
        <f t="shared" si="23"/>
        <v>53.59787614</v>
      </c>
      <c r="C74" s="52">
        <v>0.18377048130822501</v>
      </c>
    </row>
    <row r="75" ht="15.75" customHeight="1">
      <c r="A75" s="31" t="s">
        <v>26</v>
      </c>
      <c r="B75" s="52">
        <f t="shared" si="23"/>
        <v>67.25568864</v>
      </c>
      <c r="C75" s="52">
        <v>0.38000434708058395</v>
      </c>
    </row>
    <row r="76" ht="15.75" customHeight="1">
      <c r="A76" s="31" t="s">
        <v>48</v>
      </c>
      <c r="B76" s="52">
        <f t="shared" si="23"/>
        <v>47.40541098</v>
      </c>
      <c r="C76" s="52">
        <v>0.43780026082483503</v>
      </c>
    </row>
    <row r="77" ht="15.75" customHeight="1">
      <c r="A77" s="31" t="s">
        <v>27</v>
      </c>
      <c r="B77" s="52">
        <f t="shared" ref="B77:C77" si="24">B76</f>
        <v>47.40541098</v>
      </c>
      <c r="C77" s="52">
        <f t="shared" si="24"/>
        <v>0.4378002608</v>
      </c>
    </row>
    <row r="78" ht="15.75" customHeight="1">
      <c r="A78" s="31" t="s">
        <v>28</v>
      </c>
      <c r="B78" s="52">
        <f>AVERAGE(C18:Y18)</f>
        <v>71.87391304</v>
      </c>
      <c r="C78" s="52">
        <v>1.0</v>
      </c>
    </row>
    <row r="79" ht="15.75" customHeight="1">
      <c r="B79" s="52"/>
      <c r="C79" s="52"/>
    </row>
    <row r="80" ht="15.75" customHeight="1">
      <c r="A80" s="31" t="s">
        <v>49</v>
      </c>
      <c r="B80" s="52">
        <f>SUMPRODUCT(B73:B78,C73:C78)/SUM(C73:C78)</f>
        <v>58.10054368</v>
      </c>
      <c r="C80" s="52"/>
    </row>
    <row r="81" ht="15.75" customHeight="1"/>
    <row r="82" ht="15.75" customHeight="1">
      <c r="A82" s="31"/>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7.38"/>
    <col customWidth="1" min="2" max="2" width="14.25"/>
    <col customWidth="1" min="3" max="4" width="12.13"/>
    <col customWidth="1" min="5" max="5" width="12.63"/>
    <col customWidth="1" min="6" max="6" width="12.13"/>
    <col customWidth="1" min="7" max="9" width="12.63"/>
    <col customWidth="1" min="10" max="10" width="12.13"/>
    <col customWidth="1" min="11" max="12" width="11.38"/>
    <col customWidth="1" min="13" max="13" width="12.13"/>
    <col customWidth="1" min="14" max="14" width="11.38"/>
    <col customWidth="1" min="15" max="16" width="12.13"/>
    <col customWidth="1" min="17" max="17" width="11.75"/>
    <col customWidth="1" min="18" max="20" width="12.13"/>
    <col customWidth="1" min="21" max="21" width="12.63"/>
    <col customWidth="1" min="22" max="22" width="12.13"/>
    <col customWidth="1" min="23" max="23" width="12.63"/>
    <col customWidth="1" min="24" max="24" width="11.75"/>
    <col customWidth="1" min="25" max="25" width="8.63"/>
    <col customWidth="1" min="26" max="26" width="11.88"/>
  </cols>
  <sheetData>
    <row r="1">
      <c r="A1" s="22" t="s">
        <v>50</v>
      </c>
      <c r="B1" s="23"/>
      <c r="C1" s="23"/>
      <c r="D1" s="23"/>
      <c r="E1" s="23"/>
      <c r="F1" s="23"/>
      <c r="G1" s="23"/>
      <c r="H1" s="23"/>
      <c r="I1" s="23"/>
      <c r="J1" s="23"/>
      <c r="K1" s="23"/>
      <c r="L1" s="23"/>
      <c r="M1" s="23"/>
      <c r="N1" s="23"/>
      <c r="O1" s="23"/>
      <c r="P1" s="23"/>
      <c r="Q1" s="23"/>
      <c r="R1" s="23"/>
      <c r="S1" s="23"/>
      <c r="T1" s="23"/>
      <c r="U1" s="23"/>
      <c r="V1" s="23"/>
      <c r="W1" s="23"/>
      <c r="X1" s="23"/>
      <c r="Y1" s="23"/>
      <c r="Z1" s="23"/>
    </row>
    <row r="2">
      <c r="A2" s="26"/>
    </row>
    <row r="3">
      <c r="A3" s="26" t="s">
        <v>51</v>
      </c>
      <c r="B3" s="24" t="s">
        <v>50</v>
      </c>
    </row>
    <row r="4">
      <c r="A4" s="26"/>
    </row>
    <row r="5">
      <c r="A5" s="26" t="s">
        <v>52</v>
      </c>
      <c r="B5" s="24" t="s">
        <v>53</v>
      </c>
    </row>
    <row r="6">
      <c r="A6" s="26"/>
    </row>
    <row r="7">
      <c r="A7" s="26" t="s">
        <v>54</v>
      </c>
      <c r="B7" s="24" t="s">
        <v>55</v>
      </c>
    </row>
    <row r="8">
      <c r="A8" s="26"/>
    </row>
    <row r="9">
      <c r="A9" s="26" t="s">
        <v>56</v>
      </c>
      <c r="B9" s="24" t="s">
        <v>57</v>
      </c>
    </row>
    <row r="10">
      <c r="A10" s="26"/>
    </row>
    <row r="11">
      <c r="A11" s="26"/>
    </row>
    <row r="12">
      <c r="A12" s="26" t="s">
        <v>21</v>
      </c>
      <c r="B12" s="29">
        <v>2001.0</v>
      </c>
      <c r="C12" s="29">
        <v>2002.0</v>
      </c>
      <c r="D12" s="29">
        <v>2003.0</v>
      </c>
      <c r="E12" s="29">
        <v>2004.0</v>
      </c>
      <c r="F12" s="29">
        <v>2005.0</v>
      </c>
      <c r="G12" s="29">
        <v>2006.0</v>
      </c>
      <c r="H12" s="29">
        <v>2007.0</v>
      </c>
      <c r="I12" s="29">
        <v>2008.0</v>
      </c>
      <c r="J12" s="29">
        <v>2009.0</v>
      </c>
      <c r="K12" s="29">
        <v>2010.0</v>
      </c>
      <c r="L12" s="29">
        <v>2011.0</v>
      </c>
      <c r="M12" s="29">
        <v>2012.0</v>
      </c>
      <c r="N12" s="29">
        <v>2013.0</v>
      </c>
      <c r="O12" s="29">
        <v>2014.0</v>
      </c>
      <c r="P12" s="29">
        <v>2015.0</v>
      </c>
      <c r="Q12" s="29">
        <v>2016.0</v>
      </c>
      <c r="R12" s="29">
        <v>2017.0</v>
      </c>
      <c r="S12" s="29">
        <v>2018.0</v>
      </c>
      <c r="T12" s="29">
        <v>2019.0</v>
      </c>
      <c r="U12" s="29">
        <v>2020.0</v>
      </c>
      <c r="V12" s="29">
        <v>2021.0</v>
      </c>
      <c r="W12" s="29">
        <v>2022.0</v>
      </c>
      <c r="X12" s="29">
        <v>2023.0</v>
      </c>
      <c r="Y12" s="29"/>
    </row>
    <row r="13">
      <c r="A13" s="26" t="s">
        <v>1</v>
      </c>
    </row>
    <row r="14">
      <c r="A14" s="30" t="s">
        <v>2</v>
      </c>
    </row>
    <row r="15">
      <c r="A15" s="31" t="s">
        <v>3</v>
      </c>
      <c r="B15" s="53">
        <v>0.05</v>
      </c>
      <c r="C15" s="53">
        <v>0.05</v>
      </c>
      <c r="D15" s="53">
        <v>0.05</v>
      </c>
      <c r="E15" s="53">
        <v>0.05</v>
      </c>
      <c r="F15" s="53">
        <v>0.05</v>
      </c>
      <c r="G15" s="53">
        <v>0.05</v>
      </c>
      <c r="H15" s="53">
        <v>0.05</v>
      </c>
      <c r="I15" s="53">
        <v>0.05</v>
      </c>
      <c r="J15" s="53">
        <v>0.05</v>
      </c>
      <c r="K15" s="53">
        <v>0.05</v>
      </c>
      <c r="L15" s="53">
        <v>0.05</v>
      </c>
      <c r="M15" s="53">
        <v>0.05</v>
      </c>
      <c r="N15" s="53">
        <v>0.05</v>
      </c>
      <c r="O15" s="53">
        <v>0.05</v>
      </c>
      <c r="P15" s="53">
        <v>0.05</v>
      </c>
      <c r="Q15" s="53">
        <v>0.05</v>
      </c>
      <c r="R15" s="53">
        <v>0.05</v>
      </c>
      <c r="S15" s="53">
        <v>0.05</v>
      </c>
      <c r="T15" s="53">
        <v>0.05</v>
      </c>
      <c r="U15" s="53">
        <v>0.05</v>
      </c>
      <c r="V15" s="53">
        <v>0.05</v>
      </c>
      <c r="W15" s="53">
        <v>0.05</v>
      </c>
      <c r="X15" s="53">
        <v>0.05</v>
      </c>
    </row>
    <row r="16">
      <c r="A16" s="31" t="s">
        <v>4</v>
      </c>
      <c r="B16" s="21">
        <v>0.075</v>
      </c>
      <c r="C16" s="21">
        <v>0.075</v>
      </c>
      <c r="D16" s="21">
        <v>0.075</v>
      </c>
      <c r="E16" s="21">
        <v>0.075</v>
      </c>
      <c r="F16" s="21">
        <v>0.075</v>
      </c>
      <c r="G16" s="21">
        <v>0.075</v>
      </c>
      <c r="H16" s="21">
        <v>0.075</v>
      </c>
      <c r="I16" s="21">
        <v>0.075</v>
      </c>
      <c r="J16" s="21">
        <v>0.075</v>
      </c>
      <c r="K16" s="21">
        <v>0.075</v>
      </c>
      <c r="L16" s="21">
        <v>0.075</v>
      </c>
      <c r="M16" s="21">
        <v>0.075</v>
      </c>
      <c r="N16" s="21">
        <v>0.075</v>
      </c>
      <c r="O16" s="21">
        <v>0.075</v>
      </c>
      <c r="P16" s="21">
        <v>0.075</v>
      </c>
      <c r="Q16" s="21">
        <v>0.075</v>
      </c>
      <c r="R16" s="21">
        <v>0.075</v>
      </c>
      <c r="S16" s="21">
        <v>0.075</v>
      </c>
      <c r="T16" s="21">
        <v>0.075</v>
      </c>
      <c r="U16" s="21">
        <v>0.075</v>
      </c>
      <c r="V16" s="21">
        <v>0.075</v>
      </c>
      <c r="W16" s="21">
        <v>0.075</v>
      </c>
      <c r="X16" s="21">
        <v>0.075</v>
      </c>
    </row>
    <row r="17">
      <c r="A17" s="31" t="s">
        <v>5</v>
      </c>
      <c r="B17" s="53">
        <v>0.1</v>
      </c>
      <c r="C17" s="53">
        <v>0.1</v>
      </c>
      <c r="D17" s="53">
        <v>0.1</v>
      </c>
      <c r="E17" s="53">
        <v>0.1</v>
      </c>
      <c r="F17" s="53">
        <v>0.1</v>
      </c>
      <c r="G17" s="53">
        <v>0.1</v>
      </c>
      <c r="H17" s="53">
        <v>0.1</v>
      </c>
      <c r="I17" s="53">
        <v>0.1</v>
      </c>
      <c r="J17" s="53">
        <v>0.1</v>
      </c>
      <c r="K17" s="53">
        <v>0.1</v>
      </c>
      <c r="L17" s="53">
        <v>0.1</v>
      </c>
      <c r="M17" s="53">
        <v>0.1</v>
      </c>
      <c r="N17" s="53">
        <v>0.1</v>
      </c>
      <c r="O17" s="53">
        <v>0.1</v>
      </c>
      <c r="P17" s="53">
        <v>0.1</v>
      </c>
      <c r="Q17" s="53">
        <v>0.1</v>
      </c>
      <c r="R17" s="53">
        <v>0.1</v>
      </c>
      <c r="S17" s="53">
        <v>0.1</v>
      </c>
      <c r="T17" s="53">
        <v>0.1</v>
      </c>
      <c r="U17" s="53">
        <v>0.1</v>
      </c>
      <c r="V17" s="53">
        <v>0.1</v>
      </c>
      <c r="W17" s="53">
        <v>0.1</v>
      </c>
      <c r="X17" s="53">
        <v>0.1</v>
      </c>
    </row>
    <row r="18">
      <c r="A18" s="30" t="s">
        <v>58</v>
      </c>
      <c r="Z18" s="26" t="s">
        <v>59</v>
      </c>
    </row>
    <row r="19">
      <c r="A19" s="31" t="s">
        <v>3</v>
      </c>
      <c r="B19" s="53">
        <v>0.2125</v>
      </c>
      <c r="C19" s="53">
        <v>0.255</v>
      </c>
      <c r="D19" s="53">
        <v>0.27625</v>
      </c>
      <c r="E19" s="53">
        <v>0.2805</v>
      </c>
      <c r="F19" s="53">
        <v>0.306</v>
      </c>
      <c r="G19" s="53">
        <v>0.31875</v>
      </c>
      <c r="H19" s="53">
        <v>0.3315</v>
      </c>
      <c r="I19" s="53">
        <v>0.34425</v>
      </c>
      <c r="J19" s="53">
        <v>0.3655</v>
      </c>
      <c r="K19" s="53">
        <v>0.374</v>
      </c>
      <c r="L19" s="53">
        <v>0.3825</v>
      </c>
      <c r="M19" s="53">
        <v>0.391</v>
      </c>
      <c r="N19" s="53">
        <v>0.39525</v>
      </c>
      <c r="O19" s="53">
        <v>0.39525</v>
      </c>
      <c r="P19" s="53">
        <v>0.39949999999999997</v>
      </c>
      <c r="Q19" s="53">
        <v>0.40375</v>
      </c>
      <c r="R19" s="53">
        <v>0.40375</v>
      </c>
      <c r="S19" s="53">
        <v>0.408</v>
      </c>
      <c r="T19" s="53">
        <v>0.408</v>
      </c>
      <c r="U19" s="53">
        <v>0.3655</v>
      </c>
      <c r="V19" s="53">
        <v>0.36974999999999997</v>
      </c>
      <c r="W19" s="53">
        <v>0.374</v>
      </c>
      <c r="X19" s="53">
        <v>0.3825</v>
      </c>
      <c r="Z19" s="21">
        <f t="shared" ref="Z19:Z21" si="1">Z23/SUM($B$59:$X$59)</f>
        <v>0.3807413177</v>
      </c>
    </row>
    <row r="20">
      <c r="A20" s="31" t="s">
        <v>4</v>
      </c>
      <c r="B20" s="53">
        <v>0.25</v>
      </c>
      <c r="C20" s="53">
        <v>0.3</v>
      </c>
      <c r="D20" s="53">
        <v>0.325</v>
      </c>
      <c r="E20" s="53">
        <v>0.33</v>
      </c>
      <c r="F20" s="53">
        <v>0.36</v>
      </c>
      <c r="G20" s="53">
        <v>0.375</v>
      </c>
      <c r="H20" s="53">
        <v>0.39</v>
      </c>
      <c r="I20" s="53">
        <v>0.405</v>
      </c>
      <c r="J20" s="53">
        <v>0.43</v>
      </c>
      <c r="K20" s="53">
        <v>0.44</v>
      </c>
      <c r="L20" s="53">
        <v>0.45</v>
      </c>
      <c r="M20" s="53">
        <v>0.46</v>
      </c>
      <c r="N20" s="53">
        <v>0.465</v>
      </c>
      <c r="O20" s="53">
        <v>0.465</v>
      </c>
      <c r="P20" s="53">
        <v>0.47</v>
      </c>
      <c r="Q20" s="53">
        <v>0.475</v>
      </c>
      <c r="R20" s="53">
        <v>0.475</v>
      </c>
      <c r="S20" s="53">
        <v>0.48</v>
      </c>
      <c r="T20" s="53">
        <v>0.48</v>
      </c>
      <c r="U20" s="53">
        <v>0.43</v>
      </c>
      <c r="V20" s="53">
        <v>0.435</v>
      </c>
      <c r="W20" s="53">
        <v>0.44</v>
      </c>
      <c r="X20" s="53">
        <v>0.45</v>
      </c>
      <c r="Z20" s="21">
        <f t="shared" si="1"/>
        <v>0.447930962</v>
      </c>
    </row>
    <row r="21" ht="15.75" customHeight="1">
      <c r="A21" s="31" t="s">
        <v>5</v>
      </c>
      <c r="B21" s="53">
        <v>0.2875</v>
      </c>
      <c r="C21" s="53">
        <v>0.345</v>
      </c>
      <c r="D21" s="53">
        <v>0.37374999999999997</v>
      </c>
      <c r="E21" s="53">
        <v>0.3795</v>
      </c>
      <c r="F21" s="53">
        <v>0.414</v>
      </c>
      <c r="G21" s="53">
        <v>0.43124999999999997</v>
      </c>
      <c r="H21" s="53">
        <v>0.44849999999999995</v>
      </c>
      <c r="I21" s="53">
        <v>0.46575</v>
      </c>
      <c r="J21" s="53">
        <v>0.49449999999999994</v>
      </c>
      <c r="K21" s="53">
        <v>0.506</v>
      </c>
      <c r="L21" s="53">
        <v>0.5175</v>
      </c>
      <c r="M21" s="53">
        <v>0.529</v>
      </c>
      <c r="N21" s="53">
        <v>0.53475</v>
      </c>
      <c r="O21" s="53">
        <v>0.53475</v>
      </c>
      <c r="P21" s="53">
        <v>0.5405</v>
      </c>
      <c r="Q21" s="53">
        <v>0.5462499999999999</v>
      </c>
      <c r="R21" s="53">
        <v>0.5462499999999999</v>
      </c>
      <c r="S21" s="53">
        <v>0.5519999999999999</v>
      </c>
      <c r="T21" s="53">
        <v>0.5519999999999999</v>
      </c>
      <c r="U21" s="53">
        <v>0.49449999999999994</v>
      </c>
      <c r="V21" s="53">
        <v>0.50025</v>
      </c>
      <c r="W21" s="53">
        <v>0.506</v>
      </c>
      <c r="X21" s="53">
        <v>0.5175</v>
      </c>
      <c r="Z21" s="21">
        <f t="shared" si="1"/>
        <v>0.5151206063</v>
      </c>
    </row>
    <row r="22" ht="15.75" customHeight="1">
      <c r="A22" s="30" t="s">
        <v>7</v>
      </c>
      <c r="Z22" s="26" t="s">
        <v>60</v>
      </c>
    </row>
    <row r="23" ht="15.75" customHeight="1">
      <c r="A23" s="31" t="s">
        <v>3</v>
      </c>
      <c r="B23" s="24">
        <f t="shared" ref="B23:X23" si="2">B19*B59</f>
        <v>3592.1</v>
      </c>
      <c r="C23" s="24">
        <f t="shared" si="2"/>
        <v>9973.05</v>
      </c>
      <c r="D23" s="24">
        <f t="shared" si="2"/>
        <v>17532.4825</v>
      </c>
      <c r="E23" s="24">
        <f t="shared" si="2"/>
        <v>24840.7995</v>
      </c>
      <c r="F23" s="24">
        <f t="shared" si="2"/>
        <v>34848.504</v>
      </c>
      <c r="G23" s="24">
        <f t="shared" si="2"/>
        <v>45837.84375</v>
      </c>
      <c r="H23" s="24">
        <f t="shared" si="2"/>
        <v>58202.781</v>
      </c>
      <c r="I23" s="24">
        <f t="shared" si="2"/>
        <v>71614.67175</v>
      </c>
      <c r="J23" s="24">
        <f t="shared" si="2"/>
        <v>88705.0225</v>
      </c>
      <c r="K23" s="24">
        <f t="shared" si="2"/>
        <v>104351.984</v>
      </c>
      <c r="L23" s="24">
        <f t="shared" si="2"/>
        <v>121154.58</v>
      </c>
      <c r="M23" s="24">
        <f t="shared" si="2"/>
        <v>139889.634</v>
      </c>
      <c r="N23" s="24">
        <f t="shared" si="2"/>
        <v>158111.8575</v>
      </c>
      <c r="O23" s="24">
        <f t="shared" si="2"/>
        <v>174775.5975</v>
      </c>
      <c r="P23" s="24">
        <f t="shared" si="2"/>
        <v>192921.746</v>
      </c>
      <c r="Q23" s="24">
        <f t="shared" si="2"/>
        <v>213740.8088</v>
      </c>
      <c r="R23" s="24">
        <f t="shared" si="2"/>
        <v>231199.7663</v>
      </c>
      <c r="S23" s="24">
        <f t="shared" si="2"/>
        <v>253174.608</v>
      </c>
      <c r="T23" s="24">
        <f t="shared" si="2"/>
        <v>274744.752</v>
      </c>
      <c r="U23" s="24">
        <f t="shared" si="2"/>
        <v>266931.96</v>
      </c>
      <c r="V23" s="24">
        <f t="shared" si="2"/>
        <v>286407.6105</v>
      </c>
      <c r="W23" s="24">
        <f t="shared" si="2"/>
        <v>303529.798</v>
      </c>
      <c r="X23" s="24">
        <f t="shared" si="2"/>
        <v>325739.6775</v>
      </c>
      <c r="Z23" s="24">
        <f t="shared" ref="Z23:Z25" si="4">SUM(B23:X23)</f>
        <v>3401821.635</v>
      </c>
    </row>
    <row r="24" ht="15.75" customHeight="1">
      <c r="A24" s="31" t="s">
        <v>4</v>
      </c>
      <c r="B24" s="24">
        <f t="shared" ref="B24:X24" si="3">B20*B59</f>
        <v>4226</v>
      </c>
      <c r="C24" s="24">
        <f t="shared" si="3"/>
        <v>11733</v>
      </c>
      <c r="D24" s="24">
        <f t="shared" si="3"/>
        <v>20626.45</v>
      </c>
      <c r="E24" s="24">
        <f t="shared" si="3"/>
        <v>29224.47</v>
      </c>
      <c r="F24" s="24">
        <f t="shared" si="3"/>
        <v>40998.24</v>
      </c>
      <c r="G24" s="24">
        <f t="shared" si="3"/>
        <v>53926.875</v>
      </c>
      <c r="H24" s="24">
        <f t="shared" si="3"/>
        <v>68473.86</v>
      </c>
      <c r="I24" s="24">
        <f t="shared" si="3"/>
        <v>84252.555</v>
      </c>
      <c r="J24" s="24">
        <f t="shared" si="3"/>
        <v>104358.85</v>
      </c>
      <c r="K24" s="24">
        <f t="shared" si="3"/>
        <v>122767.04</v>
      </c>
      <c r="L24" s="24">
        <f t="shared" si="3"/>
        <v>142534.8</v>
      </c>
      <c r="M24" s="24">
        <f t="shared" si="3"/>
        <v>164576.04</v>
      </c>
      <c r="N24" s="24">
        <f t="shared" si="3"/>
        <v>186013.95</v>
      </c>
      <c r="O24" s="24">
        <f t="shared" si="3"/>
        <v>205618.35</v>
      </c>
      <c r="P24" s="24">
        <f t="shared" si="3"/>
        <v>226966.76</v>
      </c>
      <c r="Q24" s="24">
        <f t="shared" si="3"/>
        <v>251459.775</v>
      </c>
      <c r="R24" s="24">
        <f t="shared" si="3"/>
        <v>271999.725</v>
      </c>
      <c r="S24" s="24">
        <f t="shared" si="3"/>
        <v>297852.48</v>
      </c>
      <c r="T24" s="24">
        <f t="shared" si="3"/>
        <v>323229.12</v>
      </c>
      <c r="U24" s="24">
        <f t="shared" si="3"/>
        <v>314037.6</v>
      </c>
      <c r="V24" s="24">
        <f t="shared" si="3"/>
        <v>336950.13</v>
      </c>
      <c r="W24" s="24">
        <f t="shared" si="3"/>
        <v>357093.88</v>
      </c>
      <c r="X24" s="24">
        <f t="shared" si="3"/>
        <v>383223.15</v>
      </c>
      <c r="Z24" s="24">
        <f t="shared" si="4"/>
        <v>4002143.1</v>
      </c>
    </row>
    <row r="25" ht="15.75" customHeight="1">
      <c r="A25" s="31" t="s">
        <v>5</v>
      </c>
      <c r="B25" s="24">
        <f t="shared" ref="B25:X25" si="5">B21*B59</f>
        <v>4859.9</v>
      </c>
      <c r="C25" s="24">
        <f t="shared" si="5"/>
        <v>13492.95</v>
      </c>
      <c r="D25" s="24">
        <f t="shared" si="5"/>
        <v>23720.4175</v>
      </c>
      <c r="E25" s="24">
        <f t="shared" si="5"/>
        <v>33608.1405</v>
      </c>
      <c r="F25" s="24">
        <f t="shared" si="5"/>
        <v>47147.976</v>
      </c>
      <c r="G25" s="24">
        <f t="shared" si="5"/>
        <v>62015.90625</v>
      </c>
      <c r="H25" s="24">
        <f t="shared" si="5"/>
        <v>78744.939</v>
      </c>
      <c r="I25" s="24">
        <f t="shared" si="5"/>
        <v>96890.43825</v>
      </c>
      <c r="J25" s="24">
        <f t="shared" si="5"/>
        <v>120012.6775</v>
      </c>
      <c r="K25" s="24">
        <f t="shared" si="5"/>
        <v>141182.096</v>
      </c>
      <c r="L25" s="24">
        <f t="shared" si="5"/>
        <v>163915.02</v>
      </c>
      <c r="M25" s="24">
        <f t="shared" si="5"/>
        <v>189262.446</v>
      </c>
      <c r="N25" s="24">
        <f t="shared" si="5"/>
        <v>213916.0425</v>
      </c>
      <c r="O25" s="24">
        <f t="shared" si="5"/>
        <v>236461.1025</v>
      </c>
      <c r="P25" s="24">
        <f t="shared" si="5"/>
        <v>261011.774</v>
      </c>
      <c r="Q25" s="24">
        <f t="shared" si="5"/>
        <v>289178.7413</v>
      </c>
      <c r="R25" s="24">
        <f t="shared" si="5"/>
        <v>312799.6838</v>
      </c>
      <c r="S25" s="24">
        <f t="shared" si="5"/>
        <v>342530.352</v>
      </c>
      <c r="T25" s="24">
        <f t="shared" si="5"/>
        <v>371713.488</v>
      </c>
      <c r="U25" s="24">
        <f t="shared" si="5"/>
        <v>361143.24</v>
      </c>
      <c r="V25" s="24">
        <f t="shared" si="5"/>
        <v>387492.6495</v>
      </c>
      <c r="W25" s="24">
        <f t="shared" si="5"/>
        <v>410657.962</v>
      </c>
      <c r="X25" s="24">
        <f t="shared" si="5"/>
        <v>440706.6225</v>
      </c>
      <c r="Z25" s="24">
        <f t="shared" si="4"/>
        <v>4602464.565</v>
      </c>
    </row>
    <row r="26" ht="15.75" customHeight="1">
      <c r="Y26" s="26"/>
    </row>
    <row r="27" ht="15.75" customHeight="1"/>
    <row r="28" ht="15.75" customHeight="1">
      <c r="A28" s="26" t="s">
        <v>8</v>
      </c>
    </row>
    <row r="29" ht="15.75" customHeight="1">
      <c r="A29" s="30" t="s">
        <v>9</v>
      </c>
    </row>
    <row r="30" ht="15.75" customHeight="1">
      <c r="A30" s="31" t="s">
        <v>3</v>
      </c>
      <c r="B30" s="24">
        <v>20.0</v>
      </c>
      <c r="C30" s="24">
        <v>20.0</v>
      </c>
      <c r="D30" s="24">
        <v>20.0</v>
      </c>
      <c r="E30" s="24">
        <v>20.0</v>
      </c>
      <c r="F30" s="24">
        <v>20.0</v>
      </c>
      <c r="G30" s="24">
        <v>20.0</v>
      </c>
      <c r="H30" s="24">
        <v>20.0</v>
      </c>
      <c r="I30" s="24">
        <v>20.0</v>
      </c>
      <c r="J30" s="24">
        <v>20.0</v>
      </c>
      <c r="K30" s="24">
        <v>20.0</v>
      </c>
      <c r="L30" s="24">
        <v>20.0</v>
      </c>
      <c r="M30" s="24">
        <v>20.0</v>
      </c>
      <c r="N30" s="24">
        <v>20.0</v>
      </c>
      <c r="O30" s="24">
        <v>20.0</v>
      </c>
      <c r="P30" s="24">
        <v>20.0</v>
      </c>
      <c r="Q30" s="24">
        <v>20.0</v>
      </c>
      <c r="R30" s="24">
        <v>20.0</v>
      </c>
      <c r="S30" s="24">
        <v>20.0</v>
      </c>
      <c r="T30" s="24">
        <v>20.0</v>
      </c>
      <c r="U30" s="24">
        <v>20.0</v>
      </c>
      <c r="V30" s="24">
        <v>20.0</v>
      </c>
      <c r="W30" s="24">
        <v>20.0</v>
      </c>
      <c r="X30" s="24">
        <v>20.0</v>
      </c>
    </row>
    <row r="31" ht="15.75" customHeight="1">
      <c r="A31" s="31" t="s">
        <v>4</v>
      </c>
      <c r="B31" s="24">
        <v>52.5</v>
      </c>
      <c r="C31" s="24">
        <v>52.5</v>
      </c>
      <c r="D31" s="24">
        <v>52.5</v>
      </c>
      <c r="E31" s="24">
        <v>52.5</v>
      </c>
      <c r="F31" s="24">
        <v>52.5</v>
      </c>
      <c r="G31" s="24">
        <v>52.5</v>
      </c>
      <c r="H31" s="24">
        <v>52.5</v>
      </c>
      <c r="I31" s="24">
        <v>52.5</v>
      </c>
      <c r="J31" s="24">
        <v>52.5</v>
      </c>
      <c r="K31" s="24">
        <v>52.5</v>
      </c>
      <c r="L31" s="24">
        <v>52.5</v>
      </c>
      <c r="M31" s="24">
        <v>52.5</v>
      </c>
      <c r="N31" s="24">
        <v>52.5</v>
      </c>
      <c r="O31" s="24">
        <v>52.5</v>
      </c>
      <c r="P31" s="24">
        <v>52.5</v>
      </c>
      <c r="Q31" s="24">
        <v>52.5</v>
      </c>
      <c r="R31" s="24">
        <v>52.5</v>
      </c>
      <c r="S31" s="24">
        <v>52.5</v>
      </c>
      <c r="T31" s="24">
        <v>52.5</v>
      </c>
      <c r="U31" s="24">
        <v>52.5</v>
      </c>
      <c r="V31" s="24">
        <v>52.5</v>
      </c>
      <c r="W31" s="24">
        <v>52.5</v>
      </c>
      <c r="X31" s="24">
        <v>52.5</v>
      </c>
    </row>
    <row r="32" ht="15.75" customHeight="1">
      <c r="A32" s="31" t="s">
        <v>5</v>
      </c>
      <c r="B32" s="24">
        <v>85.0</v>
      </c>
      <c r="C32" s="24">
        <v>85.0</v>
      </c>
      <c r="D32" s="24">
        <v>85.0</v>
      </c>
      <c r="E32" s="24">
        <v>85.0</v>
      </c>
      <c r="F32" s="24">
        <v>85.0</v>
      </c>
      <c r="G32" s="24">
        <v>85.0</v>
      </c>
      <c r="H32" s="24">
        <v>85.0</v>
      </c>
      <c r="I32" s="24">
        <v>85.0</v>
      </c>
      <c r="J32" s="24">
        <v>85.0</v>
      </c>
      <c r="K32" s="24">
        <v>85.0</v>
      </c>
      <c r="L32" s="24">
        <v>85.0</v>
      </c>
      <c r="M32" s="24">
        <v>85.0</v>
      </c>
      <c r="N32" s="24">
        <v>85.0</v>
      </c>
      <c r="O32" s="24">
        <v>85.0</v>
      </c>
      <c r="P32" s="24">
        <v>85.0</v>
      </c>
      <c r="Q32" s="24">
        <v>85.0</v>
      </c>
      <c r="R32" s="24">
        <v>85.0</v>
      </c>
      <c r="S32" s="24">
        <v>85.0</v>
      </c>
      <c r="T32" s="24">
        <v>85.0</v>
      </c>
      <c r="U32" s="24">
        <v>85.0</v>
      </c>
      <c r="V32" s="24">
        <v>85.0</v>
      </c>
      <c r="W32" s="24">
        <v>85.0</v>
      </c>
      <c r="X32" s="24">
        <v>85.0</v>
      </c>
    </row>
    <row r="33" ht="15.75" customHeight="1">
      <c r="A33" s="30" t="s">
        <v>10</v>
      </c>
    </row>
    <row r="34" ht="15.75" customHeight="1">
      <c r="A34" s="31" t="s">
        <v>3</v>
      </c>
      <c r="B34" s="47">
        <f>B35*0.5</f>
        <v>2200000</v>
      </c>
      <c r="C34" s="47">
        <f t="shared" ref="C34:X34" si="6">C35*0.75</f>
        <v>900000</v>
      </c>
      <c r="D34" s="47">
        <f t="shared" si="6"/>
        <v>900000</v>
      </c>
      <c r="E34" s="47">
        <f t="shared" si="6"/>
        <v>900000</v>
      </c>
      <c r="F34" s="47">
        <f t="shared" si="6"/>
        <v>900000</v>
      </c>
      <c r="G34" s="47">
        <f t="shared" si="6"/>
        <v>600000</v>
      </c>
      <c r="H34" s="47">
        <f t="shared" si="6"/>
        <v>600000</v>
      </c>
      <c r="I34" s="47">
        <f t="shared" si="6"/>
        <v>600000</v>
      </c>
      <c r="J34" s="47">
        <f t="shared" si="6"/>
        <v>600000</v>
      </c>
      <c r="K34" s="47">
        <f t="shared" si="6"/>
        <v>600000</v>
      </c>
      <c r="L34" s="47">
        <f t="shared" si="6"/>
        <v>600000</v>
      </c>
      <c r="M34" s="47">
        <f t="shared" si="6"/>
        <v>600000</v>
      </c>
      <c r="N34" s="47">
        <f t="shared" si="6"/>
        <v>600000</v>
      </c>
      <c r="O34" s="47">
        <f t="shared" si="6"/>
        <v>600000</v>
      </c>
      <c r="P34" s="47">
        <f t="shared" si="6"/>
        <v>600000</v>
      </c>
      <c r="Q34" s="47">
        <f t="shared" si="6"/>
        <v>600000</v>
      </c>
      <c r="R34" s="47">
        <f t="shared" si="6"/>
        <v>600000</v>
      </c>
      <c r="S34" s="47">
        <f t="shared" si="6"/>
        <v>600000</v>
      </c>
      <c r="T34" s="47">
        <f t="shared" si="6"/>
        <v>600000</v>
      </c>
      <c r="U34" s="47">
        <f t="shared" si="6"/>
        <v>600000</v>
      </c>
      <c r="V34" s="47">
        <f t="shared" si="6"/>
        <v>600000</v>
      </c>
      <c r="W34" s="47">
        <f t="shared" si="6"/>
        <v>600000</v>
      </c>
      <c r="X34" s="47">
        <f t="shared" si="6"/>
        <v>600000</v>
      </c>
    </row>
    <row r="35" ht="15.75" customHeight="1">
      <c r="A35" s="31" t="s">
        <v>4</v>
      </c>
      <c r="B35" s="47">
        <f>(B71+B72)*2</f>
        <v>4400000</v>
      </c>
      <c r="C35" s="47">
        <f t="shared" ref="C35:F35" si="7">$B$73*2</f>
        <v>1200000</v>
      </c>
      <c r="D35" s="47">
        <f t="shared" si="7"/>
        <v>1200000</v>
      </c>
      <c r="E35" s="47">
        <f t="shared" si="7"/>
        <v>1200000</v>
      </c>
      <c r="F35" s="47">
        <f t="shared" si="7"/>
        <v>1200000</v>
      </c>
      <c r="G35" s="47">
        <f t="shared" ref="G35:X35" si="8">$B$74*2</f>
        <v>800000</v>
      </c>
      <c r="H35" s="47">
        <f t="shared" si="8"/>
        <v>800000</v>
      </c>
      <c r="I35" s="47">
        <f t="shared" si="8"/>
        <v>800000</v>
      </c>
      <c r="J35" s="47">
        <f t="shared" si="8"/>
        <v>800000</v>
      </c>
      <c r="K35" s="47">
        <f t="shared" si="8"/>
        <v>800000</v>
      </c>
      <c r="L35" s="47">
        <f t="shared" si="8"/>
        <v>800000</v>
      </c>
      <c r="M35" s="47">
        <f t="shared" si="8"/>
        <v>800000</v>
      </c>
      <c r="N35" s="47">
        <f t="shared" si="8"/>
        <v>800000</v>
      </c>
      <c r="O35" s="47">
        <f t="shared" si="8"/>
        <v>800000</v>
      </c>
      <c r="P35" s="47">
        <f t="shared" si="8"/>
        <v>800000</v>
      </c>
      <c r="Q35" s="47">
        <f t="shared" si="8"/>
        <v>800000</v>
      </c>
      <c r="R35" s="47">
        <f t="shared" si="8"/>
        <v>800000</v>
      </c>
      <c r="S35" s="47">
        <f t="shared" si="8"/>
        <v>800000</v>
      </c>
      <c r="T35" s="47">
        <f t="shared" si="8"/>
        <v>800000</v>
      </c>
      <c r="U35" s="47">
        <f t="shared" si="8"/>
        <v>800000</v>
      </c>
      <c r="V35" s="47">
        <f t="shared" si="8"/>
        <v>800000</v>
      </c>
      <c r="W35" s="47">
        <f t="shared" si="8"/>
        <v>800000</v>
      </c>
      <c r="X35" s="47">
        <f t="shared" si="8"/>
        <v>800000</v>
      </c>
    </row>
    <row r="36" ht="15.75" customHeight="1">
      <c r="A36" s="31" t="s">
        <v>5</v>
      </c>
      <c r="B36" s="47">
        <f>B35*2</f>
        <v>8800000</v>
      </c>
      <c r="C36" s="47">
        <f t="shared" ref="C36:X36" si="9">C35*1.25</f>
        <v>1500000</v>
      </c>
      <c r="D36" s="47">
        <f t="shared" si="9"/>
        <v>1500000</v>
      </c>
      <c r="E36" s="47">
        <f t="shared" si="9"/>
        <v>1500000</v>
      </c>
      <c r="F36" s="47">
        <f t="shared" si="9"/>
        <v>1500000</v>
      </c>
      <c r="G36" s="47">
        <f t="shared" si="9"/>
        <v>1000000</v>
      </c>
      <c r="H36" s="47">
        <f t="shared" si="9"/>
        <v>1000000</v>
      </c>
      <c r="I36" s="47">
        <f t="shared" si="9"/>
        <v>1000000</v>
      </c>
      <c r="J36" s="47">
        <f t="shared" si="9"/>
        <v>1000000</v>
      </c>
      <c r="K36" s="47">
        <f t="shared" si="9"/>
        <v>1000000</v>
      </c>
      <c r="L36" s="47">
        <f t="shared" si="9"/>
        <v>1000000</v>
      </c>
      <c r="M36" s="47">
        <f t="shared" si="9"/>
        <v>1000000</v>
      </c>
      <c r="N36" s="47">
        <f t="shared" si="9"/>
        <v>1000000</v>
      </c>
      <c r="O36" s="47">
        <f t="shared" si="9"/>
        <v>1000000</v>
      </c>
      <c r="P36" s="47">
        <f t="shared" si="9"/>
        <v>1000000</v>
      </c>
      <c r="Q36" s="47">
        <f t="shared" si="9"/>
        <v>1000000</v>
      </c>
      <c r="R36" s="47">
        <f t="shared" si="9"/>
        <v>1000000</v>
      </c>
      <c r="S36" s="47">
        <f t="shared" si="9"/>
        <v>1000000</v>
      </c>
      <c r="T36" s="47">
        <f t="shared" si="9"/>
        <v>1000000</v>
      </c>
      <c r="U36" s="47">
        <f t="shared" si="9"/>
        <v>1000000</v>
      </c>
      <c r="V36" s="47">
        <f t="shared" si="9"/>
        <v>1000000</v>
      </c>
      <c r="W36" s="47">
        <f t="shared" si="9"/>
        <v>1000000</v>
      </c>
      <c r="X36" s="47">
        <f t="shared" si="9"/>
        <v>1000000</v>
      </c>
    </row>
    <row r="37" ht="15.75" customHeight="1">
      <c r="A37" s="31"/>
      <c r="B37" s="54"/>
    </row>
    <row r="38" ht="15.75" customHeight="1">
      <c r="A38" s="26" t="s">
        <v>11</v>
      </c>
    </row>
    <row r="39" ht="15.75" customHeight="1">
      <c r="A39" s="31" t="s">
        <v>3</v>
      </c>
      <c r="B39" s="47">
        <f t="shared" ref="B39:X39" si="10">B30*8+B34</f>
        <v>2200160</v>
      </c>
      <c r="C39" s="47">
        <f t="shared" si="10"/>
        <v>900160</v>
      </c>
      <c r="D39" s="47">
        <f t="shared" si="10"/>
        <v>900160</v>
      </c>
      <c r="E39" s="47">
        <f t="shared" si="10"/>
        <v>900160</v>
      </c>
      <c r="F39" s="47">
        <f t="shared" si="10"/>
        <v>900160</v>
      </c>
      <c r="G39" s="47">
        <f t="shared" si="10"/>
        <v>600160</v>
      </c>
      <c r="H39" s="47">
        <f t="shared" si="10"/>
        <v>600160</v>
      </c>
      <c r="I39" s="47">
        <f t="shared" si="10"/>
        <v>600160</v>
      </c>
      <c r="J39" s="47">
        <f t="shared" si="10"/>
        <v>600160</v>
      </c>
      <c r="K39" s="47">
        <f t="shared" si="10"/>
        <v>600160</v>
      </c>
      <c r="L39" s="47">
        <f t="shared" si="10"/>
        <v>600160</v>
      </c>
      <c r="M39" s="47">
        <f t="shared" si="10"/>
        <v>600160</v>
      </c>
      <c r="N39" s="47">
        <f t="shared" si="10"/>
        <v>600160</v>
      </c>
      <c r="O39" s="47">
        <f t="shared" si="10"/>
        <v>600160</v>
      </c>
      <c r="P39" s="47">
        <f t="shared" si="10"/>
        <v>600160</v>
      </c>
      <c r="Q39" s="47">
        <f t="shared" si="10"/>
        <v>600160</v>
      </c>
      <c r="R39" s="47">
        <f t="shared" si="10"/>
        <v>600160</v>
      </c>
      <c r="S39" s="47">
        <f t="shared" si="10"/>
        <v>600160</v>
      </c>
      <c r="T39" s="47">
        <f t="shared" si="10"/>
        <v>600160</v>
      </c>
      <c r="U39" s="47">
        <f t="shared" si="10"/>
        <v>600160</v>
      </c>
      <c r="V39" s="47">
        <f t="shared" si="10"/>
        <v>600160</v>
      </c>
      <c r="W39" s="47">
        <f t="shared" si="10"/>
        <v>600160</v>
      </c>
      <c r="X39" s="47">
        <f t="shared" si="10"/>
        <v>600160</v>
      </c>
    </row>
    <row r="40" ht="15.75" customHeight="1">
      <c r="A40" s="31" t="s">
        <v>4</v>
      </c>
      <c r="B40" s="47">
        <f t="shared" ref="B40:X40" si="11">B35+B31*8</f>
        <v>4400420</v>
      </c>
      <c r="C40" s="47">
        <f t="shared" si="11"/>
        <v>1200420</v>
      </c>
      <c r="D40" s="47">
        <f t="shared" si="11"/>
        <v>1200420</v>
      </c>
      <c r="E40" s="47">
        <f t="shared" si="11"/>
        <v>1200420</v>
      </c>
      <c r="F40" s="47">
        <f t="shared" si="11"/>
        <v>1200420</v>
      </c>
      <c r="G40" s="47">
        <f t="shared" si="11"/>
        <v>800420</v>
      </c>
      <c r="H40" s="47">
        <f t="shared" si="11"/>
        <v>800420</v>
      </c>
      <c r="I40" s="47">
        <f t="shared" si="11"/>
        <v>800420</v>
      </c>
      <c r="J40" s="47">
        <f t="shared" si="11"/>
        <v>800420</v>
      </c>
      <c r="K40" s="47">
        <f t="shared" si="11"/>
        <v>800420</v>
      </c>
      <c r="L40" s="47">
        <f t="shared" si="11"/>
        <v>800420</v>
      </c>
      <c r="M40" s="47">
        <f t="shared" si="11"/>
        <v>800420</v>
      </c>
      <c r="N40" s="47">
        <f t="shared" si="11"/>
        <v>800420</v>
      </c>
      <c r="O40" s="47">
        <f t="shared" si="11"/>
        <v>800420</v>
      </c>
      <c r="P40" s="47">
        <f t="shared" si="11"/>
        <v>800420</v>
      </c>
      <c r="Q40" s="47">
        <f t="shared" si="11"/>
        <v>800420</v>
      </c>
      <c r="R40" s="47">
        <f t="shared" si="11"/>
        <v>800420</v>
      </c>
      <c r="S40" s="47">
        <f t="shared" si="11"/>
        <v>800420</v>
      </c>
      <c r="T40" s="47">
        <f t="shared" si="11"/>
        <v>800420</v>
      </c>
      <c r="U40" s="47">
        <f t="shared" si="11"/>
        <v>800420</v>
      </c>
      <c r="V40" s="47">
        <f t="shared" si="11"/>
        <v>800420</v>
      </c>
      <c r="W40" s="47">
        <f t="shared" si="11"/>
        <v>800420</v>
      </c>
      <c r="X40" s="47">
        <f t="shared" si="11"/>
        <v>800420</v>
      </c>
    </row>
    <row r="41" ht="15.75" customHeight="1">
      <c r="A41" s="31" t="s">
        <v>5</v>
      </c>
      <c r="B41" s="47">
        <f t="shared" ref="B41:X41" si="12">B36+B32*8</f>
        <v>8800680</v>
      </c>
      <c r="C41" s="47">
        <f t="shared" si="12"/>
        <v>1500680</v>
      </c>
      <c r="D41" s="47">
        <f t="shared" si="12"/>
        <v>1500680</v>
      </c>
      <c r="E41" s="47">
        <f t="shared" si="12"/>
        <v>1500680</v>
      </c>
      <c r="F41" s="47">
        <f t="shared" si="12"/>
        <v>1500680</v>
      </c>
      <c r="G41" s="47">
        <f t="shared" si="12"/>
        <v>1000680</v>
      </c>
      <c r="H41" s="47">
        <f t="shared" si="12"/>
        <v>1000680</v>
      </c>
      <c r="I41" s="47">
        <f t="shared" si="12"/>
        <v>1000680</v>
      </c>
      <c r="J41" s="47">
        <f t="shared" si="12"/>
        <v>1000680</v>
      </c>
      <c r="K41" s="47">
        <f t="shared" si="12"/>
        <v>1000680</v>
      </c>
      <c r="L41" s="47">
        <f t="shared" si="12"/>
        <v>1000680</v>
      </c>
      <c r="M41" s="47">
        <f t="shared" si="12"/>
        <v>1000680</v>
      </c>
      <c r="N41" s="47">
        <f t="shared" si="12"/>
        <v>1000680</v>
      </c>
      <c r="O41" s="47">
        <f t="shared" si="12"/>
        <v>1000680</v>
      </c>
      <c r="P41" s="47">
        <f t="shared" si="12"/>
        <v>1000680</v>
      </c>
      <c r="Q41" s="47">
        <f t="shared" si="12"/>
        <v>1000680</v>
      </c>
      <c r="R41" s="47">
        <f t="shared" si="12"/>
        <v>1000680</v>
      </c>
      <c r="S41" s="47">
        <f t="shared" si="12"/>
        <v>1000680</v>
      </c>
      <c r="T41" s="47">
        <f t="shared" si="12"/>
        <v>1000680</v>
      </c>
      <c r="U41" s="47">
        <f t="shared" si="12"/>
        <v>1000680</v>
      </c>
      <c r="V41" s="47">
        <f t="shared" si="12"/>
        <v>1000680</v>
      </c>
      <c r="W41" s="47">
        <f t="shared" si="12"/>
        <v>1000680</v>
      </c>
      <c r="X41" s="47">
        <f t="shared" si="12"/>
        <v>1000680</v>
      </c>
    </row>
    <row r="42" ht="15.75" customHeight="1">
      <c r="A42" s="26"/>
    </row>
    <row r="43" ht="15.75" customHeight="1">
      <c r="A43" s="26" t="s">
        <v>37</v>
      </c>
      <c r="B43" s="55">
        <v>0.03817139654745418</v>
      </c>
      <c r="C43" s="55">
        <v>0.022309037860003864</v>
      </c>
      <c r="D43" s="55">
        <v>0.013632025391438372</v>
      </c>
      <c r="E43" s="55">
        <v>0.021860663582618536</v>
      </c>
      <c r="F43" s="55">
        <v>0.04103595484736439</v>
      </c>
      <c r="G43" s="55">
        <v>0.05849339082278276</v>
      </c>
      <c r="H43" s="55">
        <v>0.04906654020664107</v>
      </c>
      <c r="I43" s="55">
        <v>0.0213424173182466</v>
      </c>
      <c r="J43" s="55">
        <v>0.0058516540626589</v>
      </c>
      <c r="K43" s="55">
        <v>0.0040831545512328765</v>
      </c>
      <c r="L43" s="55">
        <v>0.0024081571006575324</v>
      </c>
      <c r="M43" s="55">
        <v>0.002332307922259011</v>
      </c>
      <c r="N43" s="55">
        <v>0.0019635326903602755</v>
      </c>
      <c r="O43" s="55">
        <v>0.0018255826506427392</v>
      </c>
      <c r="P43" s="55">
        <v>0.004054570632758355</v>
      </c>
      <c r="Q43" s="55">
        <v>0.007058742947609184</v>
      </c>
      <c r="R43" s="55">
        <v>0.013849602955390424</v>
      </c>
      <c r="S43" s="55">
        <v>0.021619337199015175</v>
      </c>
      <c r="T43" s="55">
        <v>0.022259810258975894</v>
      </c>
      <c r="U43" s="55">
        <v>0.0042667003952569236</v>
      </c>
      <c r="V43" s="55">
        <v>0.001571077601688885</v>
      </c>
      <c r="W43" s="55">
        <v>0.020976343521499994</v>
      </c>
      <c r="X43" s="55">
        <v>0.07001716937072607</v>
      </c>
    </row>
    <row r="44" ht="15.75" customHeight="1">
      <c r="A44" s="26" t="s">
        <v>61</v>
      </c>
      <c r="B44" s="54">
        <f t="shared" ref="B44:W44" si="13">(1+B43)*C44</f>
        <v>1.453577138</v>
      </c>
      <c r="C44" s="54">
        <f t="shared" si="13"/>
        <v>1.400132139</v>
      </c>
      <c r="D44" s="54">
        <f t="shared" si="13"/>
        <v>1.369578168</v>
      </c>
      <c r="E44" s="54">
        <f t="shared" si="13"/>
        <v>1.351159132</v>
      </c>
      <c r="F44" s="54">
        <f t="shared" si="13"/>
        <v>1.322253787</v>
      </c>
      <c r="G44" s="54">
        <f t="shared" si="13"/>
        <v>1.27013268</v>
      </c>
      <c r="H44" s="54">
        <f t="shared" si="13"/>
        <v>1.199943893</v>
      </c>
      <c r="I44" s="54">
        <f t="shared" si="13"/>
        <v>1.143820574</v>
      </c>
      <c r="J44" s="54">
        <f t="shared" si="13"/>
        <v>1.1199188</v>
      </c>
      <c r="K44" s="54">
        <f t="shared" si="13"/>
        <v>1.113403548</v>
      </c>
      <c r="L44" s="54">
        <f t="shared" si="13"/>
        <v>1.108875836</v>
      </c>
      <c r="M44" s="54">
        <f t="shared" si="13"/>
        <v>1.106211904</v>
      </c>
      <c r="N44" s="54">
        <f t="shared" si="13"/>
        <v>1.103637881</v>
      </c>
      <c r="O44" s="54">
        <f t="shared" si="13"/>
        <v>1.101475098</v>
      </c>
      <c r="P44" s="54">
        <f t="shared" si="13"/>
        <v>1.099467929</v>
      </c>
      <c r="Q44" s="54">
        <f t="shared" si="13"/>
        <v>1.09502806</v>
      </c>
      <c r="R44" s="54">
        <f t="shared" si="13"/>
        <v>1.087352717</v>
      </c>
      <c r="S44" s="54">
        <f t="shared" si="13"/>
        <v>1.072499031</v>
      </c>
      <c r="T44" s="54">
        <f t="shared" si="13"/>
        <v>1.049802986</v>
      </c>
      <c r="U44" s="54">
        <f t="shared" si="13"/>
        <v>1.026943421</v>
      </c>
      <c r="V44" s="54">
        <f t="shared" si="13"/>
        <v>1.022580377</v>
      </c>
      <c r="W44" s="54">
        <f t="shared" si="13"/>
        <v>1.020976344</v>
      </c>
      <c r="X44" s="54">
        <v>1.0</v>
      </c>
    </row>
    <row r="45" ht="15.75" customHeight="1">
      <c r="A45" s="26" t="s">
        <v>62</v>
      </c>
    </row>
    <row r="46" ht="15.75" customHeight="1">
      <c r="A46" s="31" t="s">
        <v>3</v>
      </c>
      <c r="B46" s="47">
        <f t="shared" ref="B46:X46" si="14">B44*B39</f>
        <v>3198102.276</v>
      </c>
      <c r="C46" s="47">
        <f t="shared" si="14"/>
        <v>1260342.946</v>
      </c>
      <c r="D46" s="47">
        <f t="shared" si="14"/>
        <v>1232839.483</v>
      </c>
      <c r="E46" s="47">
        <f t="shared" si="14"/>
        <v>1216259.404</v>
      </c>
      <c r="F46" s="47">
        <f t="shared" si="14"/>
        <v>1190239.969</v>
      </c>
      <c r="G46" s="47">
        <f t="shared" si="14"/>
        <v>762282.829</v>
      </c>
      <c r="H46" s="47">
        <f t="shared" si="14"/>
        <v>720158.3266</v>
      </c>
      <c r="I46" s="47">
        <f t="shared" si="14"/>
        <v>686475.3559</v>
      </c>
      <c r="J46" s="47">
        <f t="shared" si="14"/>
        <v>672130.467</v>
      </c>
      <c r="K46" s="47">
        <f t="shared" si="14"/>
        <v>668220.2731</v>
      </c>
      <c r="L46" s="47">
        <f t="shared" si="14"/>
        <v>665502.9218</v>
      </c>
      <c r="M46" s="47">
        <f t="shared" si="14"/>
        <v>663904.1364</v>
      </c>
      <c r="N46" s="47">
        <f t="shared" si="14"/>
        <v>662359.3105</v>
      </c>
      <c r="O46" s="47">
        <f t="shared" si="14"/>
        <v>661061.2951</v>
      </c>
      <c r="P46" s="47">
        <f t="shared" si="14"/>
        <v>659856.6722</v>
      </c>
      <c r="Q46" s="47">
        <f t="shared" si="14"/>
        <v>657192.0406</v>
      </c>
      <c r="R46" s="47">
        <f t="shared" si="14"/>
        <v>652585.6066</v>
      </c>
      <c r="S46" s="47">
        <f t="shared" si="14"/>
        <v>643671.0185</v>
      </c>
      <c r="T46" s="47">
        <f t="shared" si="14"/>
        <v>630049.7603</v>
      </c>
      <c r="U46" s="47">
        <f t="shared" si="14"/>
        <v>616330.3634</v>
      </c>
      <c r="V46" s="47">
        <f t="shared" si="14"/>
        <v>613711.8388</v>
      </c>
      <c r="W46" s="47">
        <f t="shared" si="14"/>
        <v>612749.1623</v>
      </c>
      <c r="X46" s="47">
        <f t="shared" si="14"/>
        <v>600160</v>
      </c>
    </row>
    <row r="47" ht="15.75" customHeight="1">
      <c r="A47" s="31" t="s">
        <v>4</v>
      </c>
      <c r="B47" s="47">
        <f t="shared" ref="B47:X47" si="15">B40*B44</f>
        <v>6396349.91</v>
      </c>
      <c r="C47" s="47">
        <f t="shared" si="15"/>
        <v>1680746.622</v>
      </c>
      <c r="D47" s="47">
        <f t="shared" si="15"/>
        <v>1644069.024</v>
      </c>
      <c r="E47" s="47">
        <f t="shared" si="15"/>
        <v>1621958.445</v>
      </c>
      <c r="F47" s="47">
        <f t="shared" si="15"/>
        <v>1587259.891</v>
      </c>
      <c r="G47" s="47">
        <f t="shared" si="15"/>
        <v>1016639.599</v>
      </c>
      <c r="H47" s="47">
        <f t="shared" si="15"/>
        <v>960459.0905</v>
      </c>
      <c r="I47" s="47">
        <f t="shared" si="15"/>
        <v>915536.8641</v>
      </c>
      <c r="J47" s="47">
        <f t="shared" si="15"/>
        <v>896405.4059</v>
      </c>
      <c r="K47" s="47">
        <f t="shared" si="15"/>
        <v>891190.4676</v>
      </c>
      <c r="L47" s="47">
        <f t="shared" si="15"/>
        <v>887566.3968</v>
      </c>
      <c r="M47" s="47">
        <f t="shared" si="15"/>
        <v>885434.1323</v>
      </c>
      <c r="N47" s="47">
        <f t="shared" si="15"/>
        <v>883373.8325</v>
      </c>
      <c r="O47" s="47">
        <f t="shared" si="15"/>
        <v>881642.6983</v>
      </c>
      <c r="P47" s="47">
        <f t="shared" si="15"/>
        <v>880036.1196</v>
      </c>
      <c r="Q47" s="47">
        <f t="shared" si="15"/>
        <v>876482.3599</v>
      </c>
      <c r="R47" s="47">
        <f t="shared" si="15"/>
        <v>870338.8616</v>
      </c>
      <c r="S47" s="47">
        <f t="shared" si="15"/>
        <v>858449.6745</v>
      </c>
      <c r="T47" s="47">
        <f t="shared" si="15"/>
        <v>840283.3064</v>
      </c>
      <c r="U47" s="47">
        <f t="shared" si="15"/>
        <v>821986.0528</v>
      </c>
      <c r="V47" s="47">
        <f t="shared" si="15"/>
        <v>818493.785</v>
      </c>
      <c r="W47" s="47">
        <f t="shared" si="15"/>
        <v>817209.8849</v>
      </c>
      <c r="X47" s="47">
        <f t="shared" si="15"/>
        <v>800420</v>
      </c>
    </row>
    <row r="48" ht="15.75" customHeight="1">
      <c r="A48" s="31" t="s">
        <v>5</v>
      </c>
      <c r="B48" s="47">
        <f t="shared" ref="B48:X48" si="16">B41*B44</f>
        <v>12792467.25</v>
      </c>
      <c r="C48" s="47">
        <f t="shared" si="16"/>
        <v>2101150.298</v>
      </c>
      <c r="D48" s="47">
        <f t="shared" si="16"/>
        <v>2055298.565</v>
      </c>
      <c r="E48" s="47">
        <f t="shared" si="16"/>
        <v>2027657.486</v>
      </c>
      <c r="F48" s="47">
        <f t="shared" si="16"/>
        <v>1984279.813</v>
      </c>
      <c r="G48" s="47">
        <f t="shared" si="16"/>
        <v>1270996.37</v>
      </c>
      <c r="H48" s="47">
        <f t="shared" si="16"/>
        <v>1200759.854</v>
      </c>
      <c r="I48" s="47">
        <f t="shared" si="16"/>
        <v>1144598.372</v>
      </c>
      <c r="J48" s="47">
        <f t="shared" si="16"/>
        <v>1120680.345</v>
      </c>
      <c r="K48" s="47">
        <f t="shared" si="16"/>
        <v>1114160.662</v>
      </c>
      <c r="L48" s="47">
        <f t="shared" si="16"/>
        <v>1109629.872</v>
      </c>
      <c r="M48" s="47">
        <f t="shared" si="16"/>
        <v>1106964.128</v>
      </c>
      <c r="N48" s="47">
        <f t="shared" si="16"/>
        <v>1104388.355</v>
      </c>
      <c r="O48" s="47">
        <f t="shared" si="16"/>
        <v>1102224.101</v>
      </c>
      <c r="P48" s="47">
        <f t="shared" si="16"/>
        <v>1100215.567</v>
      </c>
      <c r="Q48" s="47">
        <f t="shared" si="16"/>
        <v>1095772.679</v>
      </c>
      <c r="R48" s="47">
        <f t="shared" si="16"/>
        <v>1088092.117</v>
      </c>
      <c r="S48" s="47">
        <f t="shared" si="16"/>
        <v>1073228.33</v>
      </c>
      <c r="T48" s="47">
        <f t="shared" si="16"/>
        <v>1050516.852</v>
      </c>
      <c r="U48" s="47">
        <f t="shared" si="16"/>
        <v>1027641.742</v>
      </c>
      <c r="V48" s="47">
        <f t="shared" si="16"/>
        <v>1023275.731</v>
      </c>
      <c r="W48" s="47">
        <f t="shared" si="16"/>
        <v>1021670.607</v>
      </c>
      <c r="X48" s="47">
        <f t="shared" si="16"/>
        <v>1000680</v>
      </c>
    </row>
    <row r="49" ht="15.75" customHeight="1">
      <c r="A49" s="26"/>
    </row>
    <row r="50" ht="15.75" customHeight="1">
      <c r="A50" s="26"/>
      <c r="B50" s="56"/>
    </row>
    <row r="51" ht="15.75" customHeight="1">
      <c r="A51" s="26" t="s">
        <v>13</v>
      </c>
      <c r="B51" s="57">
        <f t="shared" ref="B51:B53" si="17">SUM(B46:X46)</f>
        <v>19946185.46</v>
      </c>
    </row>
    <row r="52" ht="15.75" customHeight="1">
      <c r="A52" s="26" t="s">
        <v>14</v>
      </c>
      <c r="B52" s="57">
        <f t="shared" si="17"/>
        <v>28732332.42</v>
      </c>
    </row>
    <row r="53" ht="15.75" customHeight="1">
      <c r="A53" s="26" t="s">
        <v>15</v>
      </c>
      <c r="B53" s="57">
        <f t="shared" si="17"/>
        <v>40716349.1</v>
      </c>
    </row>
    <row r="54" ht="15.75" customHeight="1"/>
    <row r="55" ht="15.75" customHeight="1">
      <c r="A55" s="26" t="s">
        <v>16</v>
      </c>
    </row>
    <row r="56" ht="15.75" customHeight="1">
      <c r="A56" s="31" t="s">
        <v>63</v>
      </c>
      <c r="B56" s="24">
        <v>16904.0</v>
      </c>
      <c r="C56" s="24">
        <v>22394.0</v>
      </c>
      <c r="D56" s="24">
        <v>24755.0</v>
      </c>
      <c r="E56" s="24">
        <v>25688.0</v>
      </c>
      <c r="F56" s="24">
        <v>26274.0</v>
      </c>
      <c r="G56" s="24">
        <v>31164.0</v>
      </c>
      <c r="H56" s="24">
        <v>33247.0</v>
      </c>
      <c r="I56" s="24">
        <v>34274.0</v>
      </c>
      <c r="J56" s="24">
        <v>36761.0</v>
      </c>
      <c r="K56" s="24">
        <v>38889.0</v>
      </c>
      <c r="L56" s="24">
        <v>40704.0</v>
      </c>
      <c r="M56" s="24">
        <v>44271.0</v>
      </c>
      <c r="N56" s="24">
        <v>46038.0</v>
      </c>
      <c r="O56" s="24">
        <v>46387.0</v>
      </c>
      <c r="P56" s="24">
        <v>45314.0</v>
      </c>
      <c r="Q56" s="24">
        <v>51606.0</v>
      </c>
      <c r="R56" s="24">
        <v>48948.0</v>
      </c>
      <c r="S56" s="24">
        <v>53972.0</v>
      </c>
      <c r="T56" s="24">
        <v>59492.0</v>
      </c>
      <c r="U56" s="24">
        <v>64256.0</v>
      </c>
      <c r="V56" s="24">
        <v>63706.0</v>
      </c>
      <c r="W56" s="24">
        <v>59646.0</v>
      </c>
      <c r="X56" s="24">
        <v>63892.0</v>
      </c>
    </row>
    <row r="57" ht="15.75" customHeight="1">
      <c r="A57" s="31" t="s">
        <v>64</v>
      </c>
      <c r="B57" s="24">
        <v>142.0</v>
      </c>
      <c r="C57" s="24">
        <v>303.0</v>
      </c>
      <c r="D57" s="24">
        <v>446.0</v>
      </c>
      <c r="E57" s="24">
        <v>676.0</v>
      </c>
      <c r="F57" s="24">
        <v>917.0</v>
      </c>
      <c r="G57" s="24">
        <v>1073.0</v>
      </c>
      <c r="H57" s="24">
        <v>1299.0</v>
      </c>
      <c r="I57" s="24">
        <v>1474.0</v>
      </c>
      <c r="J57" s="24">
        <v>1789.0</v>
      </c>
      <c r="K57" s="24">
        <v>2033.0</v>
      </c>
      <c r="L57" s="24">
        <v>2222.0</v>
      </c>
      <c r="M57" s="24">
        <v>2577.0</v>
      </c>
      <c r="N57" s="24">
        <v>2803.0</v>
      </c>
      <c r="O57" s="24">
        <v>2967.0</v>
      </c>
      <c r="P57" s="24">
        <v>3228.0</v>
      </c>
      <c r="Q57" s="24">
        <v>3493.0</v>
      </c>
      <c r="R57" s="24">
        <v>3722.0</v>
      </c>
      <c r="S57" s="24">
        <v>3912.0</v>
      </c>
      <c r="T57" s="24">
        <v>4300.0</v>
      </c>
      <c r="U57" s="24">
        <v>14803.0</v>
      </c>
      <c r="V57" s="24">
        <v>17921.0</v>
      </c>
      <c r="W57" s="24">
        <v>19215.0</v>
      </c>
      <c r="X57" s="24">
        <v>19574.0</v>
      </c>
    </row>
    <row r="58" ht="15.75" customHeight="1">
      <c r="A58" s="31" t="s">
        <v>65</v>
      </c>
      <c r="B58" s="24">
        <v>46.0</v>
      </c>
      <c r="C58" s="24">
        <v>96.0</v>
      </c>
      <c r="D58" s="24">
        <v>149.0</v>
      </c>
      <c r="E58" s="24">
        <v>273.0</v>
      </c>
      <c r="F58" s="24">
        <v>326.0</v>
      </c>
      <c r="G58" s="24">
        <v>405.0</v>
      </c>
      <c r="H58" s="24">
        <v>518.0</v>
      </c>
      <c r="I58" s="24">
        <v>623.0</v>
      </c>
      <c r="J58" s="24">
        <v>779.0</v>
      </c>
      <c r="K58" s="24">
        <v>943.0</v>
      </c>
      <c r="L58" s="24">
        <v>1019.0</v>
      </c>
      <c r="M58" s="24">
        <v>1205.0</v>
      </c>
      <c r="N58" s="24">
        <v>1424.0</v>
      </c>
      <c r="O58" s="24">
        <v>1629.0</v>
      </c>
      <c r="P58" s="24">
        <v>1897.0</v>
      </c>
      <c r="Q58" s="24">
        <v>2213.0</v>
      </c>
      <c r="R58" s="24">
        <v>2355.0</v>
      </c>
      <c r="S58" s="24">
        <v>2712.0</v>
      </c>
      <c r="T58" s="24">
        <v>3030.0</v>
      </c>
      <c r="U58" s="24">
        <v>4625.0</v>
      </c>
      <c r="V58" s="24">
        <v>4746.0</v>
      </c>
      <c r="W58" s="24">
        <v>4647.0</v>
      </c>
      <c r="X58" s="24">
        <v>4716.0</v>
      </c>
    </row>
    <row r="59" ht="15.75" customHeight="1">
      <c r="A59" s="31" t="s">
        <v>66</v>
      </c>
      <c r="B59" s="24">
        <f>B56</f>
        <v>16904</v>
      </c>
      <c r="C59" s="24">
        <f t="shared" ref="C59:X59" si="18">B59+C56-B57-B58</f>
        <v>39110</v>
      </c>
      <c r="D59" s="24">
        <f t="shared" si="18"/>
        <v>63466</v>
      </c>
      <c r="E59" s="24">
        <f t="shared" si="18"/>
        <v>88559</v>
      </c>
      <c r="F59" s="24">
        <f t="shared" si="18"/>
        <v>113884</v>
      </c>
      <c r="G59" s="24">
        <f t="shared" si="18"/>
        <v>143805</v>
      </c>
      <c r="H59" s="24">
        <f t="shared" si="18"/>
        <v>175574</v>
      </c>
      <c r="I59" s="24">
        <f t="shared" si="18"/>
        <v>208031</v>
      </c>
      <c r="J59" s="24">
        <f t="shared" si="18"/>
        <v>242695</v>
      </c>
      <c r="K59" s="24">
        <f t="shared" si="18"/>
        <v>279016</v>
      </c>
      <c r="L59" s="24">
        <f t="shared" si="18"/>
        <v>316744</v>
      </c>
      <c r="M59" s="24">
        <f t="shared" si="18"/>
        <v>357774</v>
      </c>
      <c r="N59" s="24">
        <f t="shared" si="18"/>
        <v>400030</v>
      </c>
      <c r="O59" s="24">
        <f t="shared" si="18"/>
        <v>442190</v>
      </c>
      <c r="P59" s="24">
        <f t="shared" si="18"/>
        <v>482908</v>
      </c>
      <c r="Q59" s="24">
        <f t="shared" si="18"/>
        <v>529389</v>
      </c>
      <c r="R59" s="24">
        <f t="shared" si="18"/>
        <v>572631</v>
      </c>
      <c r="S59" s="24">
        <f t="shared" si="18"/>
        <v>620526</v>
      </c>
      <c r="T59" s="24">
        <f t="shared" si="18"/>
        <v>673394</v>
      </c>
      <c r="U59" s="24">
        <f t="shared" si="18"/>
        <v>730320</v>
      </c>
      <c r="V59" s="24">
        <f t="shared" si="18"/>
        <v>774598</v>
      </c>
      <c r="W59" s="24">
        <f t="shared" si="18"/>
        <v>811577</v>
      </c>
      <c r="X59" s="24">
        <f t="shared" si="18"/>
        <v>851607</v>
      </c>
    </row>
    <row r="60" ht="15.75" customHeight="1">
      <c r="A60" s="31"/>
    </row>
    <row r="61" ht="15.75" customHeight="1">
      <c r="A61" s="31"/>
    </row>
    <row r="62" ht="15.75" customHeight="1">
      <c r="A62" s="26" t="s">
        <v>67</v>
      </c>
    </row>
    <row r="63" ht="15.75" customHeight="1">
      <c r="A63" s="31" t="s">
        <v>68</v>
      </c>
    </row>
    <row r="64" ht="15.75" customHeight="1">
      <c r="A64" s="31" t="s">
        <v>69</v>
      </c>
    </row>
    <row r="65" ht="15.75" customHeight="1">
      <c r="A65" s="31" t="s">
        <v>70</v>
      </c>
    </row>
    <row r="66" ht="93.75" customHeight="1">
      <c r="A66" s="58" t="s">
        <v>71</v>
      </c>
    </row>
    <row r="67" ht="15.75" customHeight="1">
      <c r="A67" s="31" t="s">
        <v>72</v>
      </c>
    </row>
    <row r="68" ht="15.75" customHeight="1">
      <c r="A68" s="31"/>
    </row>
    <row r="69" ht="15.75" customHeight="1">
      <c r="A69" s="31"/>
    </row>
    <row r="70" ht="15.75" customHeight="1">
      <c r="A70" s="26" t="s">
        <v>73</v>
      </c>
    </row>
    <row r="71" ht="15.75" customHeight="1">
      <c r="A71" s="31" t="s">
        <v>74</v>
      </c>
      <c r="B71" s="24">
        <f>2000000</f>
        <v>2000000</v>
      </c>
      <c r="C71" s="24" t="s">
        <v>75</v>
      </c>
    </row>
    <row r="72" ht="15.75" customHeight="1">
      <c r="A72" s="31" t="s">
        <v>76</v>
      </c>
      <c r="B72" s="24">
        <v>200000.0</v>
      </c>
      <c r="C72" s="24" t="s">
        <v>77</v>
      </c>
    </row>
    <row r="73" ht="15.75" customHeight="1">
      <c r="A73" s="31" t="s">
        <v>78</v>
      </c>
      <c r="B73" s="24">
        <v>600000.0</v>
      </c>
      <c r="C73" s="24" t="s">
        <v>79</v>
      </c>
    </row>
    <row r="74" ht="15.75" customHeight="1">
      <c r="A74" s="31" t="s">
        <v>80</v>
      </c>
      <c r="B74" s="24">
        <v>400000.0</v>
      </c>
      <c r="C74" s="24" t="s">
        <v>81</v>
      </c>
    </row>
    <row r="75" ht="15.75" customHeight="1">
      <c r="A75" s="31" t="s">
        <v>82</v>
      </c>
      <c r="B75" s="24">
        <v>2.0</v>
      </c>
      <c r="C75" s="24" t="s">
        <v>83</v>
      </c>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66:H66"/>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2.25"/>
    <col customWidth="1" min="2" max="2" width="18.38"/>
    <col customWidth="1" min="3" max="25" width="11.0"/>
    <col customWidth="1" min="26" max="26" width="8.88"/>
  </cols>
  <sheetData>
    <row r="1">
      <c r="A1" s="22" t="s">
        <v>84</v>
      </c>
      <c r="B1" s="22"/>
      <c r="C1" s="23"/>
      <c r="D1" s="23"/>
      <c r="E1" s="23"/>
      <c r="F1" s="23"/>
      <c r="G1" s="23"/>
      <c r="H1" s="23"/>
      <c r="I1" s="23"/>
      <c r="J1" s="23"/>
      <c r="K1" s="23"/>
      <c r="L1" s="23"/>
      <c r="M1" s="23"/>
      <c r="N1" s="23"/>
      <c r="O1" s="23"/>
      <c r="P1" s="23"/>
      <c r="Q1" s="23"/>
      <c r="R1" s="23"/>
      <c r="S1" s="23"/>
      <c r="T1" s="23"/>
      <c r="U1" s="23"/>
      <c r="V1" s="23"/>
      <c r="W1" s="23"/>
      <c r="X1" s="23"/>
      <c r="Y1" s="23"/>
      <c r="Z1" s="23"/>
    </row>
    <row r="2">
      <c r="A2" s="26"/>
      <c r="B2" s="26"/>
      <c r="C2" s="14"/>
      <c r="D2" s="14"/>
      <c r="E2" s="14"/>
      <c r="F2" s="14"/>
      <c r="G2" s="14"/>
      <c r="H2" s="14"/>
      <c r="I2" s="14"/>
      <c r="J2" s="14"/>
      <c r="K2" s="14"/>
      <c r="L2" s="14"/>
      <c r="M2" s="14"/>
      <c r="N2" s="14"/>
      <c r="O2" s="14"/>
      <c r="P2" s="14"/>
      <c r="Q2" s="14"/>
      <c r="R2" s="14"/>
      <c r="S2" s="14"/>
      <c r="T2" s="14"/>
      <c r="U2" s="14"/>
      <c r="V2" s="14"/>
      <c r="W2" s="14"/>
      <c r="X2" s="14"/>
      <c r="Y2" s="14"/>
    </row>
    <row r="3">
      <c r="A3" s="26"/>
      <c r="B3" s="26"/>
      <c r="C3" s="27">
        <v>2001.0</v>
      </c>
      <c r="D3" s="27">
        <v>2002.0</v>
      </c>
      <c r="E3" s="27">
        <v>2003.0</v>
      </c>
      <c r="F3" s="27">
        <v>2004.0</v>
      </c>
      <c r="G3" s="27">
        <v>2005.0</v>
      </c>
      <c r="H3" s="27">
        <v>2006.0</v>
      </c>
      <c r="I3" s="27">
        <v>2007.0</v>
      </c>
      <c r="J3" s="27">
        <v>2008.0</v>
      </c>
      <c r="K3" s="27">
        <v>2009.0</v>
      </c>
      <c r="L3" s="27">
        <v>2010.0</v>
      </c>
      <c r="M3" s="27">
        <v>2011.0</v>
      </c>
      <c r="N3" s="27">
        <v>2012.0</v>
      </c>
      <c r="O3" s="27">
        <v>2013.0</v>
      </c>
      <c r="P3" s="27">
        <v>2014.0</v>
      </c>
      <c r="Q3" s="27">
        <v>2015.0</v>
      </c>
      <c r="R3" s="27">
        <v>2016.0</v>
      </c>
      <c r="S3" s="27">
        <v>2017.0</v>
      </c>
      <c r="T3" s="27">
        <v>2018.0</v>
      </c>
      <c r="U3" s="27">
        <v>2019.0</v>
      </c>
      <c r="V3" s="27">
        <v>2020.0</v>
      </c>
      <c r="W3" s="27">
        <v>2021.0</v>
      </c>
      <c r="X3" s="27">
        <v>2022.0</v>
      </c>
      <c r="Y3" s="27">
        <v>2023.0</v>
      </c>
    </row>
    <row r="4">
      <c r="A4" s="26" t="s">
        <v>1</v>
      </c>
      <c r="B4" s="26"/>
      <c r="C4" s="14"/>
      <c r="D4" s="14"/>
      <c r="E4" s="14"/>
      <c r="F4" s="14"/>
      <c r="G4" s="14"/>
      <c r="H4" s="14"/>
      <c r="I4" s="14"/>
      <c r="J4" s="14"/>
      <c r="K4" s="14"/>
      <c r="L4" s="14"/>
      <c r="M4" s="14"/>
      <c r="N4" s="14"/>
      <c r="O4" s="14"/>
      <c r="P4" s="14"/>
      <c r="Q4" s="14"/>
      <c r="R4" s="14"/>
      <c r="S4" s="14"/>
      <c r="T4" s="14"/>
      <c r="U4" s="14"/>
      <c r="V4" s="14"/>
      <c r="W4" s="14"/>
      <c r="X4" s="14"/>
      <c r="Y4" s="14"/>
    </row>
    <row r="5">
      <c r="A5" s="30" t="s">
        <v>2</v>
      </c>
      <c r="B5" s="30"/>
      <c r="C5" s="14"/>
      <c r="D5" s="14"/>
      <c r="E5" s="14"/>
      <c r="F5" s="14"/>
      <c r="G5" s="14"/>
      <c r="H5" s="14"/>
      <c r="I5" s="14"/>
      <c r="J5" s="14"/>
      <c r="K5" s="14"/>
      <c r="L5" s="14"/>
      <c r="M5" s="14"/>
      <c r="N5" s="14"/>
      <c r="O5" s="14"/>
      <c r="P5" s="14"/>
      <c r="Q5" s="14"/>
      <c r="R5" s="14"/>
      <c r="S5" s="14"/>
      <c r="T5" s="14"/>
      <c r="U5" s="14"/>
      <c r="V5" s="14"/>
      <c r="W5" s="14"/>
      <c r="X5" s="14"/>
      <c r="Y5" s="14"/>
    </row>
    <row r="6">
      <c r="A6" s="31" t="s">
        <v>3</v>
      </c>
      <c r="B6" s="31"/>
      <c r="C6" s="14">
        <v>0.35</v>
      </c>
      <c r="D6" s="14">
        <v>0.35</v>
      </c>
      <c r="E6" s="14">
        <v>0.35</v>
      </c>
      <c r="F6" s="14">
        <v>0.35</v>
      </c>
      <c r="G6" s="14">
        <v>0.35</v>
      </c>
      <c r="H6" s="14">
        <v>0.35</v>
      </c>
      <c r="I6" s="14">
        <v>0.35</v>
      </c>
      <c r="J6" s="14">
        <v>0.35</v>
      </c>
      <c r="K6" s="14">
        <v>0.35</v>
      </c>
      <c r="L6" s="14">
        <v>0.35</v>
      </c>
      <c r="M6" s="14">
        <v>0.35</v>
      </c>
      <c r="N6" s="14">
        <v>0.35</v>
      </c>
      <c r="O6" s="14">
        <v>0.35</v>
      </c>
      <c r="P6" s="14">
        <v>0.35</v>
      </c>
      <c r="Q6" s="14">
        <v>0.35</v>
      </c>
      <c r="R6" s="14">
        <v>0.35</v>
      </c>
      <c r="S6" s="14">
        <v>0.35</v>
      </c>
      <c r="T6" s="14">
        <v>0.35</v>
      </c>
      <c r="U6" s="14">
        <v>0.35</v>
      </c>
      <c r="V6" s="14">
        <v>0.35</v>
      </c>
      <c r="W6" s="14">
        <v>0.35</v>
      </c>
      <c r="X6" s="14">
        <v>0.35</v>
      </c>
      <c r="Y6" s="14">
        <v>0.35</v>
      </c>
    </row>
    <row r="7">
      <c r="A7" s="31" t="s">
        <v>4</v>
      </c>
      <c r="B7" s="31"/>
      <c r="C7" s="14">
        <v>0.5</v>
      </c>
      <c r="D7" s="14">
        <v>0.5</v>
      </c>
      <c r="E7" s="14">
        <v>0.5</v>
      </c>
      <c r="F7" s="14">
        <v>0.5</v>
      </c>
      <c r="G7" s="14">
        <v>0.5</v>
      </c>
      <c r="H7" s="14">
        <v>0.5</v>
      </c>
      <c r="I7" s="14">
        <v>0.5</v>
      </c>
      <c r="J7" s="14">
        <v>0.5</v>
      </c>
      <c r="K7" s="14">
        <v>0.5</v>
      </c>
      <c r="L7" s="14">
        <v>0.5</v>
      </c>
      <c r="M7" s="14">
        <v>0.5</v>
      </c>
      <c r="N7" s="14">
        <v>0.5</v>
      </c>
      <c r="O7" s="14">
        <v>0.5</v>
      </c>
      <c r="P7" s="14">
        <v>0.5</v>
      </c>
      <c r="Q7" s="14">
        <v>0.5</v>
      </c>
      <c r="R7" s="14">
        <v>0.5</v>
      </c>
      <c r="S7" s="14">
        <v>0.5</v>
      </c>
      <c r="T7" s="14">
        <v>0.5</v>
      </c>
      <c r="U7" s="14">
        <v>0.5</v>
      </c>
      <c r="V7" s="14">
        <v>0.5</v>
      </c>
      <c r="W7" s="14">
        <v>0.5</v>
      </c>
      <c r="X7" s="14">
        <v>0.5</v>
      </c>
      <c r="Y7" s="14">
        <v>0.5</v>
      </c>
    </row>
    <row r="8">
      <c r="A8" s="31" t="s">
        <v>5</v>
      </c>
      <c r="B8" s="31"/>
      <c r="C8" s="14">
        <v>0.65</v>
      </c>
      <c r="D8" s="14">
        <v>0.65</v>
      </c>
      <c r="E8" s="14">
        <v>0.65</v>
      </c>
      <c r="F8" s="14">
        <v>0.65</v>
      </c>
      <c r="G8" s="14">
        <v>0.65</v>
      </c>
      <c r="H8" s="14">
        <v>0.65</v>
      </c>
      <c r="I8" s="14">
        <v>0.65</v>
      </c>
      <c r="J8" s="14">
        <v>0.65</v>
      </c>
      <c r="K8" s="14">
        <v>0.65</v>
      </c>
      <c r="L8" s="14">
        <v>0.65</v>
      </c>
      <c r="M8" s="14">
        <v>0.65</v>
      </c>
      <c r="N8" s="14">
        <v>0.65</v>
      </c>
      <c r="O8" s="14">
        <v>0.65</v>
      </c>
      <c r="P8" s="14">
        <v>0.65</v>
      </c>
      <c r="Q8" s="14">
        <v>0.65</v>
      </c>
      <c r="R8" s="14">
        <v>0.65</v>
      </c>
      <c r="S8" s="14">
        <v>0.65</v>
      </c>
      <c r="T8" s="14">
        <v>0.65</v>
      </c>
      <c r="U8" s="14">
        <v>0.65</v>
      </c>
      <c r="V8" s="14">
        <v>0.65</v>
      </c>
      <c r="W8" s="14">
        <v>0.65</v>
      </c>
      <c r="X8" s="14">
        <v>0.65</v>
      </c>
      <c r="Y8" s="14">
        <v>0.65</v>
      </c>
    </row>
    <row r="9">
      <c r="A9" s="31"/>
      <c r="B9" s="59"/>
      <c r="C9" s="25"/>
      <c r="D9" s="14"/>
      <c r="E9" s="14"/>
      <c r="F9" s="14"/>
      <c r="G9" s="14"/>
      <c r="H9" s="14"/>
      <c r="I9" s="14"/>
      <c r="J9" s="14"/>
      <c r="K9" s="14"/>
      <c r="L9" s="14"/>
      <c r="M9" s="14"/>
      <c r="N9" s="14"/>
      <c r="O9" s="14"/>
      <c r="P9" s="14"/>
      <c r="Q9" s="14"/>
      <c r="R9" s="14"/>
      <c r="S9" s="14"/>
      <c r="T9" s="14"/>
      <c r="U9" s="14"/>
      <c r="V9" s="14"/>
      <c r="W9" s="14"/>
      <c r="X9" s="14"/>
      <c r="Y9" s="14"/>
    </row>
    <row r="10">
      <c r="A10" s="31" t="s">
        <v>85</v>
      </c>
      <c r="B10" s="59"/>
      <c r="C10" s="60">
        <v>0.11736867013724563</v>
      </c>
      <c r="D10" s="61">
        <v>0.11690631419130124</v>
      </c>
      <c r="E10" s="61">
        <v>0.10886689557665118</v>
      </c>
      <c r="F10" s="61">
        <v>0.10654780442229835</v>
      </c>
      <c r="G10" s="61">
        <v>0.10341021542209028</v>
      </c>
      <c r="H10" s="61">
        <v>0.09491721216788603</v>
      </c>
      <c r="I10" s="61">
        <v>0.09103110229328354</v>
      </c>
      <c r="J10" s="61">
        <v>0.08644388967425633</v>
      </c>
      <c r="K10" s="61">
        <v>0.08226109191806534</v>
      </c>
      <c r="L10" s="61">
        <v>0.07652549564144102</v>
      </c>
      <c r="M10" s="61">
        <v>0.07434158805031446</v>
      </c>
      <c r="N10" s="61">
        <v>0.06747080481579364</v>
      </c>
      <c r="O10" s="61">
        <v>0.06485946392110865</v>
      </c>
      <c r="P10" s="61">
        <v>0.06256063121133076</v>
      </c>
      <c r="Q10" s="61">
        <v>0.0603345544423357</v>
      </c>
      <c r="R10" s="61">
        <v>0.05297833585242026</v>
      </c>
      <c r="S10" s="61">
        <v>0.05035956525292147</v>
      </c>
      <c r="T10" s="61">
        <v>0.046246201734232564</v>
      </c>
      <c r="U10" s="61">
        <v>0.04341760236670477</v>
      </c>
      <c r="V10" s="61">
        <v>0.040463147410358564</v>
      </c>
      <c r="W10" s="61">
        <v>0.038709069789344804</v>
      </c>
      <c r="X10" s="61">
        <v>0.034604164570968717</v>
      </c>
      <c r="Y10" s="61">
        <v>0.031208915044136983</v>
      </c>
    </row>
    <row r="11">
      <c r="A11" s="30" t="s">
        <v>6</v>
      </c>
      <c r="B11" s="62"/>
      <c r="C11" s="33"/>
      <c r="D11" s="32"/>
      <c r="E11" s="32"/>
      <c r="F11" s="32"/>
      <c r="G11" s="32"/>
      <c r="H11" s="32"/>
      <c r="I11" s="32"/>
      <c r="J11" s="32"/>
      <c r="K11" s="32"/>
      <c r="L11" s="32"/>
      <c r="M11" s="32"/>
      <c r="N11" s="32"/>
      <c r="O11" s="32"/>
      <c r="P11" s="32"/>
      <c r="Q11" s="32"/>
      <c r="R11" s="32"/>
      <c r="S11" s="32"/>
      <c r="T11" s="32"/>
      <c r="U11" s="32"/>
      <c r="V11" s="32"/>
      <c r="W11" s="32"/>
      <c r="X11" s="32"/>
      <c r="Y11" s="32"/>
    </row>
    <row r="12">
      <c r="A12" s="31" t="s">
        <v>3</v>
      </c>
      <c r="B12" s="31"/>
      <c r="C12" s="14">
        <f t="shared" ref="C12:Y12" si="1">C13-0.1</f>
        <v>0.4</v>
      </c>
      <c r="D12" s="14">
        <f t="shared" si="1"/>
        <v>0.4</v>
      </c>
      <c r="E12" s="14">
        <f t="shared" si="1"/>
        <v>0.4</v>
      </c>
      <c r="F12" s="14">
        <f t="shared" si="1"/>
        <v>0.4</v>
      </c>
      <c r="G12" s="14">
        <f t="shared" si="1"/>
        <v>0.4</v>
      </c>
      <c r="H12" s="14">
        <f t="shared" si="1"/>
        <v>0.42</v>
      </c>
      <c r="I12" s="14">
        <f t="shared" si="1"/>
        <v>0.42</v>
      </c>
      <c r="J12" s="14">
        <f t="shared" si="1"/>
        <v>0.42</v>
      </c>
      <c r="K12" s="14">
        <f t="shared" si="1"/>
        <v>0.42</v>
      </c>
      <c r="L12" s="14">
        <f t="shared" si="1"/>
        <v>0.42</v>
      </c>
      <c r="M12" s="14">
        <f t="shared" si="1"/>
        <v>0.42</v>
      </c>
      <c r="N12" s="14">
        <f t="shared" si="1"/>
        <v>0.42</v>
      </c>
      <c r="O12" s="14">
        <f t="shared" si="1"/>
        <v>0.42</v>
      </c>
      <c r="P12" s="14">
        <f t="shared" si="1"/>
        <v>0.42</v>
      </c>
      <c r="Q12" s="14">
        <f t="shared" si="1"/>
        <v>0.45</v>
      </c>
      <c r="R12" s="14">
        <f t="shared" si="1"/>
        <v>0.45</v>
      </c>
      <c r="S12" s="14">
        <f t="shared" si="1"/>
        <v>0.45</v>
      </c>
      <c r="T12" s="14">
        <f t="shared" si="1"/>
        <v>0.45</v>
      </c>
      <c r="U12" s="14">
        <f t="shared" si="1"/>
        <v>0.45</v>
      </c>
      <c r="V12" s="14">
        <f t="shared" si="1"/>
        <v>0.35</v>
      </c>
      <c r="W12" s="14">
        <f t="shared" si="1"/>
        <v>0.35</v>
      </c>
      <c r="X12" s="14">
        <f t="shared" si="1"/>
        <v>0.35</v>
      </c>
      <c r="Y12" s="14">
        <f t="shared" si="1"/>
        <v>0.4</v>
      </c>
    </row>
    <row r="13">
      <c r="A13" s="31" t="s">
        <v>4</v>
      </c>
      <c r="B13" s="31"/>
      <c r="C13" s="14">
        <v>0.5</v>
      </c>
      <c r="D13" s="14">
        <v>0.5</v>
      </c>
      <c r="E13" s="14">
        <v>0.5</v>
      </c>
      <c r="F13" s="14">
        <v>0.5</v>
      </c>
      <c r="G13" s="14">
        <v>0.5</v>
      </c>
      <c r="H13" s="14">
        <v>0.52</v>
      </c>
      <c r="I13" s="14">
        <v>0.52</v>
      </c>
      <c r="J13" s="14">
        <v>0.52</v>
      </c>
      <c r="K13" s="14">
        <v>0.52</v>
      </c>
      <c r="L13" s="14">
        <v>0.52</v>
      </c>
      <c r="M13" s="14">
        <v>0.52</v>
      </c>
      <c r="N13" s="14">
        <v>0.52</v>
      </c>
      <c r="O13" s="14">
        <v>0.52</v>
      </c>
      <c r="P13" s="14">
        <v>0.52</v>
      </c>
      <c r="Q13" s="14">
        <v>0.55</v>
      </c>
      <c r="R13" s="14">
        <v>0.55</v>
      </c>
      <c r="S13" s="14">
        <v>0.55</v>
      </c>
      <c r="T13" s="14">
        <v>0.55</v>
      </c>
      <c r="U13" s="14">
        <v>0.55</v>
      </c>
      <c r="V13" s="14">
        <v>0.45</v>
      </c>
      <c r="W13" s="14">
        <v>0.45</v>
      </c>
      <c r="X13" s="14">
        <v>0.45</v>
      </c>
      <c r="Y13" s="14">
        <v>0.5</v>
      </c>
    </row>
    <row r="14">
      <c r="A14" s="31" t="s">
        <v>5</v>
      </c>
      <c r="B14" s="31"/>
      <c r="C14" s="14">
        <f t="shared" ref="C14:Y14" si="2">C13+0.1</f>
        <v>0.6</v>
      </c>
      <c r="D14" s="14">
        <f t="shared" si="2"/>
        <v>0.6</v>
      </c>
      <c r="E14" s="14">
        <f t="shared" si="2"/>
        <v>0.6</v>
      </c>
      <c r="F14" s="14">
        <f t="shared" si="2"/>
        <v>0.6</v>
      </c>
      <c r="G14" s="14">
        <f t="shared" si="2"/>
        <v>0.6</v>
      </c>
      <c r="H14" s="14">
        <f t="shared" si="2"/>
        <v>0.62</v>
      </c>
      <c r="I14" s="14">
        <f t="shared" si="2"/>
        <v>0.62</v>
      </c>
      <c r="J14" s="14">
        <f t="shared" si="2"/>
        <v>0.62</v>
      </c>
      <c r="K14" s="14">
        <f t="shared" si="2"/>
        <v>0.62</v>
      </c>
      <c r="L14" s="14">
        <f t="shared" si="2"/>
        <v>0.62</v>
      </c>
      <c r="M14" s="14">
        <f t="shared" si="2"/>
        <v>0.62</v>
      </c>
      <c r="N14" s="14">
        <f t="shared" si="2"/>
        <v>0.62</v>
      </c>
      <c r="O14" s="14">
        <f t="shared" si="2"/>
        <v>0.62</v>
      </c>
      <c r="P14" s="14">
        <f t="shared" si="2"/>
        <v>0.62</v>
      </c>
      <c r="Q14" s="14">
        <f t="shared" si="2"/>
        <v>0.65</v>
      </c>
      <c r="R14" s="14">
        <f t="shared" si="2"/>
        <v>0.65</v>
      </c>
      <c r="S14" s="14">
        <f t="shared" si="2"/>
        <v>0.65</v>
      </c>
      <c r="T14" s="14">
        <f t="shared" si="2"/>
        <v>0.65</v>
      </c>
      <c r="U14" s="14">
        <f t="shared" si="2"/>
        <v>0.65</v>
      </c>
      <c r="V14" s="14">
        <f t="shared" si="2"/>
        <v>0.55</v>
      </c>
      <c r="W14" s="14">
        <f t="shared" si="2"/>
        <v>0.55</v>
      </c>
      <c r="X14" s="14">
        <f t="shared" si="2"/>
        <v>0.55</v>
      </c>
      <c r="Y14" s="14">
        <f t="shared" si="2"/>
        <v>0.6</v>
      </c>
    </row>
    <row r="15">
      <c r="A15" s="30" t="s">
        <v>7</v>
      </c>
      <c r="B15" s="30"/>
      <c r="C15" s="14"/>
      <c r="D15" s="14"/>
      <c r="E15" s="14"/>
      <c r="F15" s="14"/>
      <c r="G15" s="14"/>
      <c r="H15" s="14"/>
      <c r="I15" s="14"/>
      <c r="J15" s="14"/>
      <c r="K15" s="14"/>
      <c r="L15" s="14"/>
      <c r="M15" s="14"/>
      <c r="N15" s="14"/>
      <c r="O15" s="14"/>
      <c r="P15" s="14"/>
      <c r="Q15" s="14"/>
      <c r="R15" s="14"/>
      <c r="S15" s="14"/>
      <c r="T15" s="14"/>
      <c r="U15" s="14"/>
      <c r="V15" s="14"/>
      <c r="W15" s="14"/>
      <c r="X15" s="14"/>
      <c r="Y15" s="14"/>
    </row>
    <row r="16">
      <c r="A16" s="31" t="s">
        <v>3</v>
      </c>
      <c r="B16" s="31"/>
      <c r="C16" s="38">
        <f t="shared" ref="C16:Y16" si="3">C10*C12*C44</f>
        <v>793.6</v>
      </c>
      <c r="D16" s="38">
        <f t="shared" si="3"/>
        <v>1828.882379</v>
      </c>
      <c r="E16" s="38">
        <f t="shared" si="3"/>
        <v>2763.738558</v>
      </c>
      <c r="F16" s="38">
        <f t="shared" si="3"/>
        <v>3774.306805</v>
      </c>
      <c r="G16" s="38">
        <f t="shared" si="3"/>
        <v>4710.707589</v>
      </c>
      <c r="H16" s="38">
        <f t="shared" si="3"/>
        <v>5732.819272</v>
      </c>
      <c r="I16" s="38">
        <f t="shared" si="3"/>
        <v>6712.731797</v>
      </c>
      <c r="J16" s="38">
        <f t="shared" si="3"/>
        <v>7552.863701</v>
      </c>
      <c r="K16" s="38">
        <f t="shared" si="3"/>
        <v>8385.029395</v>
      </c>
      <c r="L16" s="38">
        <f t="shared" si="3"/>
        <v>8967.771831</v>
      </c>
      <c r="M16" s="38">
        <f t="shared" si="3"/>
        <v>9889.845825</v>
      </c>
      <c r="N16" s="38">
        <f t="shared" si="3"/>
        <v>10138.50588</v>
      </c>
      <c r="O16" s="38">
        <f t="shared" si="3"/>
        <v>10897.20717</v>
      </c>
      <c r="P16" s="38">
        <f t="shared" si="3"/>
        <v>11618.74792</v>
      </c>
      <c r="Q16" s="38">
        <f t="shared" si="3"/>
        <v>13111.21756</v>
      </c>
      <c r="R16" s="38">
        <f t="shared" si="3"/>
        <v>12620.76671</v>
      </c>
      <c r="S16" s="38">
        <f t="shared" si="3"/>
        <v>12976.85169</v>
      </c>
      <c r="T16" s="38">
        <f t="shared" si="3"/>
        <v>12913.63676</v>
      </c>
      <c r="U16" s="38">
        <f t="shared" si="3"/>
        <v>13156.71882</v>
      </c>
      <c r="V16" s="38">
        <f t="shared" si="3"/>
        <v>10342.86604</v>
      </c>
      <c r="W16" s="38">
        <f t="shared" si="3"/>
        <v>10494.38881</v>
      </c>
      <c r="X16" s="38">
        <f t="shared" si="3"/>
        <v>9829.380425</v>
      </c>
      <c r="Y16" s="38">
        <f t="shared" si="3"/>
        <v>10631.09221</v>
      </c>
    </row>
    <row r="17">
      <c r="A17" s="31" t="s">
        <v>4</v>
      </c>
      <c r="B17" s="31"/>
      <c r="C17" s="38">
        <f t="shared" ref="C17:Y17" si="4">C10*C$13*C44</f>
        <v>992</v>
      </c>
      <c r="D17" s="38">
        <f t="shared" si="4"/>
        <v>2286.102974</v>
      </c>
      <c r="E17" s="38">
        <f t="shared" si="4"/>
        <v>3454.673197</v>
      </c>
      <c r="F17" s="38">
        <f t="shared" si="4"/>
        <v>4717.883506</v>
      </c>
      <c r="G17" s="38">
        <f t="shared" si="4"/>
        <v>5888.384487</v>
      </c>
      <c r="H17" s="38">
        <f t="shared" si="4"/>
        <v>7097.776242</v>
      </c>
      <c r="I17" s="38">
        <f t="shared" si="4"/>
        <v>8311.001272</v>
      </c>
      <c r="J17" s="38">
        <f t="shared" si="4"/>
        <v>9351.164583</v>
      </c>
      <c r="K17" s="38">
        <f t="shared" si="4"/>
        <v>10381.46497</v>
      </c>
      <c r="L17" s="38">
        <f t="shared" si="4"/>
        <v>11102.9556</v>
      </c>
      <c r="M17" s="38">
        <f t="shared" si="4"/>
        <v>12244.57102</v>
      </c>
      <c r="N17" s="38">
        <f t="shared" si="4"/>
        <v>12552.43586</v>
      </c>
      <c r="O17" s="38">
        <f t="shared" si="4"/>
        <v>13491.7803</v>
      </c>
      <c r="P17" s="38">
        <f t="shared" si="4"/>
        <v>14385.11647</v>
      </c>
      <c r="Q17" s="38">
        <f t="shared" si="4"/>
        <v>16024.82146</v>
      </c>
      <c r="R17" s="38">
        <f t="shared" si="4"/>
        <v>15425.38153</v>
      </c>
      <c r="S17" s="38">
        <f t="shared" si="4"/>
        <v>15860.59652</v>
      </c>
      <c r="T17" s="38">
        <f t="shared" si="4"/>
        <v>15783.33382</v>
      </c>
      <c r="U17" s="38">
        <f t="shared" si="4"/>
        <v>16080.43411</v>
      </c>
      <c r="V17" s="38">
        <f t="shared" si="4"/>
        <v>13297.97062</v>
      </c>
      <c r="W17" s="38">
        <f t="shared" si="4"/>
        <v>13492.78562</v>
      </c>
      <c r="X17" s="38">
        <f t="shared" si="4"/>
        <v>12637.77483</v>
      </c>
      <c r="Y17" s="38">
        <f t="shared" si="4"/>
        <v>13288.86526</v>
      </c>
    </row>
    <row r="18">
      <c r="A18" s="31" t="s">
        <v>5</v>
      </c>
      <c r="B18" s="31"/>
      <c r="C18" s="38">
        <f t="shared" ref="C18:Y18" si="5">C10*C14*C44</f>
        <v>1190.4</v>
      </c>
      <c r="D18" s="38">
        <f t="shared" si="5"/>
        <v>2743.323569</v>
      </c>
      <c r="E18" s="38">
        <f t="shared" si="5"/>
        <v>4145.607837</v>
      </c>
      <c r="F18" s="38">
        <f t="shared" si="5"/>
        <v>5661.460207</v>
      </c>
      <c r="G18" s="38">
        <f t="shared" si="5"/>
        <v>7066.061384</v>
      </c>
      <c r="H18" s="38">
        <f t="shared" si="5"/>
        <v>8462.733211</v>
      </c>
      <c r="I18" s="38">
        <f t="shared" si="5"/>
        <v>9909.270748</v>
      </c>
      <c r="J18" s="38">
        <f t="shared" si="5"/>
        <v>11149.46546</v>
      </c>
      <c r="K18" s="38">
        <f t="shared" si="5"/>
        <v>12377.90054</v>
      </c>
      <c r="L18" s="38">
        <f t="shared" si="5"/>
        <v>13238.13937</v>
      </c>
      <c r="M18" s="38">
        <f t="shared" si="5"/>
        <v>14599.29622</v>
      </c>
      <c r="N18" s="38">
        <f t="shared" si="5"/>
        <v>14966.36583</v>
      </c>
      <c r="O18" s="38">
        <f t="shared" si="5"/>
        <v>16086.35344</v>
      </c>
      <c r="P18" s="38">
        <f t="shared" si="5"/>
        <v>17151.48502</v>
      </c>
      <c r="Q18" s="38">
        <f t="shared" si="5"/>
        <v>18938.42536</v>
      </c>
      <c r="R18" s="38">
        <f t="shared" si="5"/>
        <v>18229.99636</v>
      </c>
      <c r="S18" s="38">
        <f t="shared" si="5"/>
        <v>18744.34134</v>
      </c>
      <c r="T18" s="38">
        <f t="shared" si="5"/>
        <v>18653.03088</v>
      </c>
      <c r="U18" s="38">
        <f t="shared" si="5"/>
        <v>19004.1494</v>
      </c>
      <c r="V18" s="38">
        <f t="shared" si="5"/>
        <v>16253.0752</v>
      </c>
      <c r="W18" s="38">
        <f t="shared" si="5"/>
        <v>16491.18242</v>
      </c>
      <c r="X18" s="38">
        <f t="shared" si="5"/>
        <v>15446.16924</v>
      </c>
      <c r="Y18" s="38">
        <f t="shared" si="5"/>
        <v>15946.63831</v>
      </c>
    </row>
    <row r="19">
      <c r="C19" s="14"/>
      <c r="D19" s="14"/>
      <c r="E19" s="14"/>
      <c r="F19" s="14"/>
      <c r="G19" s="14"/>
      <c r="H19" s="14"/>
      <c r="I19" s="14"/>
      <c r="J19" s="14"/>
      <c r="K19" s="14"/>
      <c r="L19" s="14"/>
      <c r="M19" s="14"/>
      <c r="N19" s="14"/>
      <c r="O19" s="14"/>
      <c r="P19" s="14"/>
      <c r="Q19" s="14"/>
      <c r="R19" s="14"/>
      <c r="S19" s="14"/>
      <c r="T19" s="14"/>
      <c r="U19" s="14"/>
      <c r="V19" s="14"/>
      <c r="W19" s="14"/>
      <c r="X19" s="14"/>
      <c r="Y19" s="14"/>
    </row>
    <row r="20">
      <c r="C20" s="14"/>
      <c r="D20" s="14"/>
      <c r="E20" s="14"/>
      <c r="F20" s="14"/>
      <c r="G20" s="14"/>
      <c r="H20" s="14"/>
      <c r="I20" s="14"/>
      <c r="J20" s="14"/>
      <c r="K20" s="14"/>
      <c r="L20" s="14"/>
      <c r="M20" s="14"/>
      <c r="N20" s="14"/>
      <c r="O20" s="14"/>
      <c r="P20" s="14"/>
      <c r="Q20" s="14"/>
      <c r="R20" s="14"/>
      <c r="S20" s="14"/>
      <c r="T20" s="14"/>
      <c r="U20" s="14"/>
      <c r="V20" s="14"/>
      <c r="W20" s="14"/>
      <c r="X20" s="14"/>
      <c r="Y20" s="14"/>
    </row>
    <row r="21" ht="15.75" customHeight="1">
      <c r="A21" s="26" t="s">
        <v>8</v>
      </c>
      <c r="B21" s="26"/>
      <c r="C21" s="14"/>
      <c r="D21" s="14"/>
      <c r="E21" s="14"/>
      <c r="F21" s="14"/>
      <c r="G21" s="14"/>
      <c r="H21" s="14"/>
      <c r="I21" s="14"/>
      <c r="J21" s="14"/>
      <c r="K21" s="14"/>
      <c r="L21" s="14"/>
      <c r="M21" s="14"/>
      <c r="N21" s="14"/>
      <c r="O21" s="14"/>
      <c r="P21" s="14"/>
      <c r="Q21" s="14"/>
      <c r="R21" s="14"/>
      <c r="S21" s="14"/>
      <c r="T21" s="14"/>
      <c r="U21" s="14"/>
      <c r="V21" s="14"/>
      <c r="W21" s="14"/>
      <c r="X21" s="14"/>
      <c r="Y21" s="14"/>
    </row>
    <row r="22" ht="15.75" customHeight="1">
      <c r="A22" s="30" t="s">
        <v>9</v>
      </c>
      <c r="B22" s="62"/>
      <c r="C22" s="14"/>
      <c r="D22" s="14"/>
      <c r="E22" s="14"/>
      <c r="F22" s="14"/>
      <c r="G22" s="14"/>
      <c r="H22" s="14"/>
      <c r="I22" s="14"/>
      <c r="J22" s="14"/>
      <c r="K22" s="14"/>
      <c r="L22" s="14"/>
      <c r="M22" s="14"/>
      <c r="N22" s="14"/>
      <c r="O22" s="14"/>
      <c r="P22" s="14"/>
      <c r="Q22" s="14"/>
      <c r="R22" s="14"/>
      <c r="S22" s="14"/>
      <c r="T22" s="14"/>
      <c r="U22" s="14"/>
      <c r="V22" s="14"/>
      <c r="W22" s="14"/>
      <c r="X22" s="14"/>
      <c r="Y22" s="14"/>
    </row>
    <row r="23" ht="15.75" customHeight="1">
      <c r="A23" s="31" t="s">
        <v>3</v>
      </c>
      <c r="B23" s="59"/>
      <c r="C23" s="14">
        <v>870.0</v>
      </c>
      <c r="D23" s="14">
        <v>870.0</v>
      </c>
      <c r="E23" s="14">
        <v>870.0</v>
      </c>
      <c r="F23" s="14">
        <v>870.0</v>
      </c>
      <c r="G23" s="14">
        <v>870.0</v>
      </c>
      <c r="H23" s="14">
        <v>870.0</v>
      </c>
      <c r="I23" s="14">
        <v>870.0</v>
      </c>
      <c r="J23" s="14">
        <v>870.0</v>
      </c>
      <c r="K23" s="14">
        <v>870.0</v>
      </c>
      <c r="L23" s="14">
        <v>870.0</v>
      </c>
      <c r="M23" s="14">
        <v>870.0</v>
      </c>
      <c r="N23" s="14">
        <v>870.0</v>
      </c>
      <c r="O23" s="14">
        <v>870.0</v>
      </c>
      <c r="P23" s="14">
        <v>870.0</v>
      </c>
      <c r="Q23" s="14">
        <v>870.0</v>
      </c>
      <c r="R23" s="14">
        <v>870.0</v>
      </c>
      <c r="S23" s="14">
        <v>870.0</v>
      </c>
      <c r="T23" s="14">
        <v>870.0</v>
      </c>
      <c r="U23" s="14">
        <v>870.0</v>
      </c>
      <c r="V23" s="14">
        <v>870.0</v>
      </c>
      <c r="W23" s="14">
        <v>870.0</v>
      </c>
      <c r="X23" s="14">
        <v>870.0</v>
      </c>
      <c r="Y23" s="14">
        <v>870.0</v>
      </c>
    </row>
    <row r="24" ht="15.75" customHeight="1">
      <c r="A24" s="31" t="s">
        <v>4</v>
      </c>
      <c r="B24" s="31"/>
      <c r="C24" s="14">
        <v>2600.0</v>
      </c>
      <c r="D24" s="14">
        <v>2600.0</v>
      </c>
      <c r="E24" s="14">
        <v>2600.0</v>
      </c>
      <c r="F24" s="14">
        <v>2600.0</v>
      </c>
      <c r="G24" s="14">
        <v>2600.0</v>
      </c>
      <c r="H24" s="14">
        <v>2800.0</v>
      </c>
      <c r="I24" s="14">
        <v>2800.0</v>
      </c>
      <c r="J24" s="14">
        <v>2800.0</v>
      </c>
      <c r="K24" s="14">
        <v>2800.0</v>
      </c>
      <c r="L24" s="14">
        <v>2800.0</v>
      </c>
      <c r="M24" s="14">
        <v>3000.0</v>
      </c>
      <c r="N24" s="14">
        <v>3000.0</v>
      </c>
      <c r="O24" s="14">
        <v>3000.0</v>
      </c>
      <c r="P24" s="14">
        <v>3000.0</v>
      </c>
      <c r="Q24" s="14">
        <v>3000.0</v>
      </c>
      <c r="R24" s="14">
        <v>3000.0</v>
      </c>
      <c r="S24" s="14">
        <v>3000.0</v>
      </c>
      <c r="T24" s="14">
        <v>3000.0</v>
      </c>
      <c r="U24" s="14">
        <v>3000.0</v>
      </c>
      <c r="V24" s="14">
        <v>3100.0</v>
      </c>
      <c r="W24" s="14">
        <v>3100.0</v>
      </c>
      <c r="X24" s="14">
        <v>3100.0</v>
      </c>
      <c r="Y24" s="14">
        <v>3000.0</v>
      </c>
    </row>
    <row r="25" ht="15.75" customHeight="1">
      <c r="A25" s="31" t="s">
        <v>5</v>
      </c>
      <c r="B25" s="31"/>
      <c r="C25" s="14">
        <v>3485.0</v>
      </c>
      <c r="D25" s="14">
        <v>3485.0</v>
      </c>
      <c r="E25" s="14">
        <v>3485.0</v>
      </c>
      <c r="F25" s="14">
        <v>3485.0</v>
      </c>
      <c r="G25" s="14">
        <v>3485.0</v>
      </c>
      <c r="H25" s="14">
        <v>3550.0</v>
      </c>
      <c r="I25" s="14">
        <v>3550.0</v>
      </c>
      <c r="J25" s="14">
        <v>3550.0</v>
      </c>
      <c r="K25" s="14">
        <v>3550.0</v>
      </c>
      <c r="L25" s="14">
        <v>3550.0</v>
      </c>
      <c r="M25" s="14">
        <v>3600.0</v>
      </c>
      <c r="N25" s="14">
        <v>3600.0</v>
      </c>
      <c r="O25" s="14">
        <v>3600.0</v>
      </c>
      <c r="P25" s="14">
        <v>3600.0</v>
      </c>
      <c r="Q25" s="14">
        <v>3600.0</v>
      </c>
      <c r="R25" s="14">
        <v>3600.0</v>
      </c>
      <c r="S25" s="14">
        <v>3600.0</v>
      </c>
      <c r="T25" s="14">
        <v>3600.0</v>
      </c>
      <c r="U25" s="14">
        <v>3600.0</v>
      </c>
      <c r="V25" s="14">
        <v>3750.0</v>
      </c>
      <c r="W25" s="14">
        <v>3750.0</v>
      </c>
      <c r="X25" s="14">
        <v>3750.0</v>
      </c>
      <c r="Y25" s="14">
        <v>3600.0</v>
      </c>
    </row>
    <row r="26" ht="15.75" customHeight="1">
      <c r="A26" s="30" t="s">
        <v>10</v>
      </c>
      <c r="B26" s="30"/>
      <c r="C26" s="14"/>
      <c r="D26" s="14"/>
      <c r="E26" s="14"/>
      <c r="F26" s="14"/>
      <c r="G26" s="14"/>
      <c r="H26" s="14"/>
      <c r="I26" s="14"/>
      <c r="J26" s="14"/>
      <c r="K26" s="14"/>
      <c r="L26" s="14"/>
      <c r="M26" s="14"/>
      <c r="N26" s="14"/>
      <c r="O26" s="14"/>
      <c r="P26" s="14"/>
      <c r="Q26" s="14"/>
      <c r="R26" s="14"/>
      <c r="S26" s="14"/>
      <c r="T26" s="14"/>
      <c r="U26" s="14"/>
      <c r="V26" s="14"/>
      <c r="W26" s="14"/>
      <c r="X26" s="14"/>
      <c r="Y26" s="14"/>
    </row>
    <row r="27" ht="15.75" customHeight="1">
      <c r="A27" s="31" t="s">
        <v>3</v>
      </c>
      <c r="B27" s="31"/>
      <c r="C27" s="14">
        <v>0.0</v>
      </c>
      <c r="D27" s="14">
        <v>0.0</v>
      </c>
      <c r="E27" s="14">
        <v>0.0</v>
      </c>
      <c r="F27" s="14">
        <v>0.0</v>
      </c>
      <c r="G27" s="14">
        <v>0.0</v>
      </c>
      <c r="H27" s="14">
        <v>0.0</v>
      </c>
      <c r="I27" s="14">
        <v>0.0</v>
      </c>
      <c r="J27" s="14">
        <v>0.0</v>
      </c>
      <c r="K27" s="14">
        <v>0.0</v>
      </c>
      <c r="L27" s="14">
        <v>0.0</v>
      </c>
      <c r="M27" s="14">
        <v>0.0</v>
      </c>
      <c r="N27" s="14">
        <v>0.0</v>
      </c>
      <c r="O27" s="14">
        <v>0.0</v>
      </c>
      <c r="P27" s="14">
        <v>0.0</v>
      </c>
      <c r="Q27" s="14">
        <v>0.0</v>
      </c>
      <c r="R27" s="14">
        <v>0.0</v>
      </c>
      <c r="S27" s="14">
        <v>0.0</v>
      </c>
      <c r="T27" s="14">
        <v>0.0</v>
      </c>
      <c r="U27" s="14">
        <v>0.0</v>
      </c>
      <c r="V27" s="14">
        <v>0.0</v>
      </c>
      <c r="W27" s="14">
        <v>0.0</v>
      </c>
      <c r="X27" s="14">
        <v>0.0</v>
      </c>
      <c r="Y27" s="14">
        <v>0.0</v>
      </c>
    </row>
    <row r="28" ht="15.75" customHeight="1">
      <c r="A28" s="31" t="s">
        <v>4</v>
      </c>
      <c r="B28" s="31"/>
      <c r="C28" s="14">
        <v>0.0</v>
      </c>
      <c r="D28" s="14">
        <v>0.0</v>
      </c>
      <c r="E28" s="14">
        <v>0.0</v>
      </c>
      <c r="F28" s="14">
        <v>0.0</v>
      </c>
      <c r="G28" s="14">
        <v>0.0</v>
      </c>
      <c r="H28" s="14">
        <v>0.0</v>
      </c>
      <c r="I28" s="14">
        <v>0.0</v>
      </c>
      <c r="J28" s="14">
        <v>0.0</v>
      </c>
      <c r="K28" s="14">
        <v>0.0</v>
      </c>
      <c r="L28" s="14">
        <v>0.0</v>
      </c>
      <c r="M28" s="14">
        <v>0.0</v>
      </c>
      <c r="N28" s="14">
        <v>0.0</v>
      </c>
      <c r="O28" s="14">
        <v>0.0</v>
      </c>
      <c r="P28" s="14">
        <v>0.0</v>
      </c>
      <c r="Q28" s="14">
        <v>0.0</v>
      </c>
      <c r="R28" s="14">
        <v>0.0</v>
      </c>
      <c r="S28" s="14">
        <v>0.0</v>
      </c>
      <c r="T28" s="14">
        <v>0.0</v>
      </c>
      <c r="U28" s="14">
        <v>0.0</v>
      </c>
      <c r="V28" s="14">
        <v>0.0</v>
      </c>
      <c r="W28" s="14">
        <v>0.0</v>
      </c>
      <c r="X28" s="14">
        <v>0.0</v>
      </c>
      <c r="Y28" s="14">
        <v>0.0</v>
      </c>
    </row>
    <row r="29" ht="15.75" customHeight="1">
      <c r="A29" s="31" t="s">
        <v>5</v>
      </c>
      <c r="B29" s="31"/>
      <c r="C29" s="14">
        <v>0.0</v>
      </c>
      <c r="D29" s="14">
        <v>0.0</v>
      </c>
      <c r="E29" s="14">
        <v>0.0</v>
      </c>
      <c r="F29" s="14">
        <v>0.0</v>
      </c>
      <c r="G29" s="14">
        <v>0.0</v>
      </c>
      <c r="H29" s="14">
        <v>0.0</v>
      </c>
      <c r="I29" s="14">
        <v>0.0</v>
      </c>
      <c r="J29" s="14">
        <v>0.0</v>
      </c>
      <c r="K29" s="14">
        <v>0.0</v>
      </c>
      <c r="L29" s="14">
        <v>0.0</v>
      </c>
      <c r="M29" s="14">
        <v>0.0</v>
      </c>
      <c r="N29" s="14">
        <v>0.0</v>
      </c>
      <c r="O29" s="14">
        <v>0.0</v>
      </c>
      <c r="P29" s="14">
        <v>0.0</v>
      </c>
      <c r="Q29" s="14">
        <v>0.0</v>
      </c>
      <c r="R29" s="14">
        <v>0.0</v>
      </c>
      <c r="S29" s="14">
        <v>0.0</v>
      </c>
      <c r="T29" s="14">
        <v>0.0</v>
      </c>
      <c r="U29" s="14">
        <v>0.0</v>
      </c>
      <c r="V29" s="14">
        <v>0.0</v>
      </c>
      <c r="W29" s="14">
        <v>0.0</v>
      </c>
      <c r="X29" s="14">
        <v>0.0</v>
      </c>
      <c r="Y29" s="14">
        <v>0.0</v>
      </c>
    </row>
    <row r="30" ht="15.75" customHeight="1">
      <c r="A30" s="26" t="s">
        <v>11</v>
      </c>
      <c r="B30" s="26"/>
      <c r="C30" s="14"/>
      <c r="D30" s="14"/>
      <c r="E30" s="14"/>
      <c r="F30" s="14"/>
      <c r="G30" s="14"/>
      <c r="H30" s="14"/>
      <c r="I30" s="14"/>
      <c r="J30" s="14"/>
      <c r="K30" s="14"/>
      <c r="L30" s="14"/>
      <c r="M30" s="14"/>
      <c r="N30" s="14"/>
      <c r="O30" s="14"/>
      <c r="P30" s="14"/>
      <c r="Q30" s="14"/>
      <c r="R30" s="14"/>
      <c r="S30" s="14"/>
      <c r="T30" s="14"/>
      <c r="U30" s="14"/>
      <c r="V30" s="14"/>
      <c r="W30" s="14"/>
      <c r="X30" s="14"/>
      <c r="Y30" s="14"/>
    </row>
    <row r="31" ht="15.75" customHeight="1">
      <c r="A31" s="26"/>
      <c r="B31" s="26"/>
      <c r="C31" s="14"/>
      <c r="D31" s="14"/>
      <c r="E31" s="14"/>
      <c r="F31" s="14"/>
      <c r="G31" s="14"/>
      <c r="H31" s="14"/>
      <c r="I31" s="14"/>
      <c r="J31" s="14"/>
      <c r="K31" s="14"/>
      <c r="L31" s="14"/>
      <c r="M31" s="14"/>
      <c r="N31" s="14"/>
      <c r="O31" s="14"/>
      <c r="P31" s="14"/>
      <c r="Q31" s="14"/>
      <c r="R31" s="14"/>
      <c r="S31" s="14"/>
      <c r="T31" s="14"/>
      <c r="U31" s="14"/>
      <c r="V31" s="14"/>
      <c r="W31" s="14"/>
      <c r="X31" s="14"/>
      <c r="Y31" s="14"/>
    </row>
    <row r="32" ht="15.75" customHeight="1">
      <c r="A32" s="26" t="s">
        <v>12</v>
      </c>
      <c r="B32" s="26"/>
      <c r="C32" s="63">
        <v>1.4981654280684096</v>
      </c>
      <c r="D32" s="63">
        <v>1.4654721542954507</v>
      </c>
      <c r="E32" s="63">
        <v>1.4457634699629018</v>
      </c>
      <c r="F32" s="63">
        <v>1.4148342543043895</v>
      </c>
      <c r="G32" s="63">
        <v>1.3590637746146146</v>
      </c>
      <c r="H32" s="63">
        <v>1.2839605673477035</v>
      </c>
      <c r="I32" s="63">
        <v>1.2239076532693476</v>
      </c>
      <c r="J32" s="63">
        <v>1.1983323442915255</v>
      </c>
      <c r="K32" s="63">
        <v>1.1913609123685704</v>
      </c>
      <c r="L32" s="63">
        <v>1.1865161834141515</v>
      </c>
      <c r="M32" s="63">
        <v>1.1836657303807303</v>
      </c>
      <c r="N32" s="63">
        <v>1.1809114811776926</v>
      </c>
      <c r="O32" s="63">
        <v>1.1785972669153355</v>
      </c>
      <c r="P32" s="63">
        <v>1.1764495610074037</v>
      </c>
      <c r="Q32" s="63">
        <v>1.1716988253596634</v>
      </c>
      <c r="R32" s="63">
        <v>1.163486076224472</v>
      </c>
      <c r="S32" s="63">
        <v>1.147592377442264</v>
      </c>
      <c r="T32" s="63">
        <v>1.123307219877641</v>
      </c>
      <c r="U32" s="63">
        <v>1.0988470921037834</v>
      </c>
      <c r="V32" s="63">
        <v>1.09417856000931</v>
      </c>
      <c r="W32" s="63">
        <v>1.0924622170893494</v>
      </c>
      <c r="X32" s="63">
        <v>1.070017169370726</v>
      </c>
      <c r="Y32" s="63">
        <v>1.0</v>
      </c>
    </row>
    <row r="33" ht="15.75" customHeight="1">
      <c r="A33" s="26"/>
      <c r="B33" s="26"/>
    </row>
    <row r="34" ht="15.75" customHeight="1">
      <c r="A34" s="26"/>
      <c r="B34" s="24" t="s">
        <v>86</v>
      </c>
      <c r="C34" s="56"/>
    </row>
    <row r="35" ht="15.75" customHeight="1">
      <c r="A35" s="26" t="s">
        <v>13</v>
      </c>
      <c r="B35" s="64">
        <f t="shared" ref="B35:B37" si="7">SUM(C35:Y35)</f>
        <v>251525550.3</v>
      </c>
      <c r="C35" s="43">
        <f t="shared" ref="C35:Y35" si="6">C$17*C23*C32</f>
        <v>1292976.691</v>
      </c>
      <c r="D35" s="43">
        <f t="shared" si="6"/>
        <v>2914691.618</v>
      </c>
      <c r="E35" s="43">
        <f t="shared" si="6"/>
        <v>4345337.069</v>
      </c>
      <c r="F35" s="43">
        <f t="shared" si="6"/>
        <v>5807270.177</v>
      </c>
      <c r="G35" s="43">
        <f t="shared" si="6"/>
        <v>6962340.341</v>
      </c>
      <c r="H35" s="43">
        <f t="shared" si="6"/>
        <v>7928540.385</v>
      </c>
      <c r="I35" s="43">
        <f t="shared" si="6"/>
        <v>8849551.315</v>
      </c>
      <c r="J35" s="43">
        <f t="shared" si="6"/>
        <v>9749048.589</v>
      </c>
      <c r="K35" s="43">
        <f t="shared" si="6"/>
        <v>10760222.27</v>
      </c>
      <c r="L35" s="43">
        <f t="shared" si="6"/>
        <v>11461237.76</v>
      </c>
      <c r="M35" s="43">
        <f t="shared" si="6"/>
        <v>12609326.82</v>
      </c>
      <c r="N35" s="43">
        <f t="shared" si="6"/>
        <v>12896284.59</v>
      </c>
      <c r="O35" s="43">
        <f t="shared" si="6"/>
        <v>13834196.59</v>
      </c>
      <c r="P35" s="43">
        <f t="shared" si="6"/>
        <v>14723326.64</v>
      </c>
      <c r="Q35" s="43">
        <f t="shared" si="6"/>
        <v>16335350.1</v>
      </c>
      <c r="R35" s="43">
        <f t="shared" si="6"/>
        <v>15614078.47</v>
      </c>
      <c r="S35" s="43">
        <f t="shared" si="6"/>
        <v>15835304.71</v>
      </c>
      <c r="T35" s="43">
        <f t="shared" si="6"/>
        <v>15424693.56</v>
      </c>
      <c r="U35" s="43">
        <f t="shared" si="6"/>
        <v>15372846.29</v>
      </c>
      <c r="V35" s="43">
        <f t="shared" si="6"/>
        <v>12658808.28</v>
      </c>
      <c r="W35" s="43">
        <f t="shared" si="6"/>
        <v>12824111.89</v>
      </c>
      <c r="X35" s="43">
        <f t="shared" si="6"/>
        <v>11764693.37</v>
      </c>
      <c r="Y35" s="43">
        <f t="shared" si="6"/>
        <v>11561312.77</v>
      </c>
    </row>
    <row r="36" ht="15.75" customHeight="1">
      <c r="A36" s="26" t="s">
        <v>14</v>
      </c>
      <c r="B36" s="64">
        <f t="shared" si="7"/>
        <v>850600742.3</v>
      </c>
      <c r="C36" s="43">
        <f t="shared" ref="C36:Y36" si="8">C32*C24*C$17</f>
        <v>3864068.272</v>
      </c>
      <c r="D36" s="43">
        <f t="shared" si="8"/>
        <v>8710572.651</v>
      </c>
      <c r="E36" s="43">
        <f t="shared" si="8"/>
        <v>12986064.8</v>
      </c>
      <c r="F36" s="43">
        <f t="shared" si="8"/>
        <v>17355060.3</v>
      </c>
      <c r="G36" s="43">
        <f t="shared" si="8"/>
        <v>20806994.12</v>
      </c>
      <c r="H36" s="43">
        <f t="shared" si="8"/>
        <v>25517141.47</v>
      </c>
      <c r="I36" s="43">
        <f t="shared" si="8"/>
        <v>28481314.58</v>
      </c>
      <c r="J36" s="43">
        <f t="shared" si="8"/>
        <v>31376248.33</v>
      </c>
      <c r="K36" s="43">
        <f t="shared" si="8"/>
        <v>34630600.4</v>
      </c>
      <c r="L36" s="43">
        <f t="shared" si="8"/>
        <v>36886742.21</v>
      </c>
      <c r="M36" s="43">
        <f t="shared" si="8"/>
        <v>43480437.31</v>
      </c>
      <c r="N36" s="43">
        <f t="shared" si="8"/>
        <v>44469946.86</v>
      </c>
      <c r="O36" s="43">
        <f t="shared" si="8"/>
        <v>47704126.17</v>
      </c>
      <c r="P36" s="43">
        <f t="shared" si="8"/>
        <v>50770091.86</v>
      </c>
      <c r="Q36" s="43">
        <f t="shared" si="8"/>
        <v>56328793.44</v>
      </c>
      <c r="R36" s="43">
        <f t="shared" si="8"/>
        <v>53841649.9</v>
      </c>
      <c r="S36" s="43">
        <f t="shared" si="8"/>
        <v>54604498.99</v>
      </c>
      <c r="T36" s="43">
        <f t="shared" si="8"/>
        <v>53188598.49</v>
      </c>
      <c r="U36" s="43">
        <f t="shared" si="8"/>
        <v>53009814.79</v>
      </c>
      <c r="V36" s="43">
        <f t="shared" si="8"/>
        <v>45106098.46</v>
      </c>
      <c r="W36" s="43">
        <f t="shared" si="8"/>
        <v>45695111.32</v>
      </c>
      <c r="X36" s="43">
        <f t="shared" si="8"/>
        <v>41920171.76</v>
      </c>
      <c r="Y36" s="43">
        <f t="shared" si="8"/>
        <v>39866595.77</v>
      </c>
    </row>
    <row r="37" ht="15.75" customHeight="1">
      <c r="A37" s="26" t="s">
        <v>15</v>
      </c>
      <c r="B37" s="64">
        <f t="shared" si="7"/>
        <v>1041597232</v>
      </c>
      <c r="C37" s="43">
        <f t="shared" ref="C37:Y37" si="9">C32*C25*C$17</f>
        <v>5179337.665</v>
      </c>
      <c r="D37" s="43">
        <f t="shared" si="9"/>
        <v>11675517.57</v>
      </c>
      <c r="E37" s="43">
        <f t="shared" si="9"/>
        <v>17406321.48</v>
      </c>
      <c r="F37" s="43">
        <f t="shared" si="9"/>
        <v>23262455.82</v>
      </c>
      <c r="G37" s="43">
        <f t="shared" si="9"/>
        <v>27889374.81</v>
      </c>
      <c r="H37" s="43">
        <f t="shared" si="9"/>
        <v>32352090.08</v>
      </c>
      <c r="I37" s="43">
        <f t="shared" si="9"/>
        <v>36110238.12</v>
      </c>
      <c r="J37" s="43">
        <f t="shared" si="9"/>
        <v>39780600.57</v>
      </c>
      <c r="K37" s="43">
        <f t="shared" si="9"/>
        <v>43906654.08</v>
      </c>
      <c r="L37" s="43">
        <f t="shared" si="9"/>
        <v>46767119.59</v>
      </c>
      <c r="M37" s="43">
        <f t="shared" si="9"/>
        <v>52176524.77</v>
      </c>
      <c r="N37" s="43">
        <f t="shared" si="9"/>
        <v>53363936.23</v>
      </c>
      <c r="O37" s="43">
        <f t="shared" si="9"/>
        <v>57244951.41</v>
      </c>
      <c r="P37" s="43">
        <f t="shared" si="9"/>
        <v>60924110.23</v>
      </c>
      <c r="Q37" s="43">
        <f t="shared" si="9"/>
        <v>67594552.13</v>
      </c>
      <c r="R37" s="43">
        <f t="shared" si="9"/>
        <v>64609979.88</v>
      </c>
      <c r="S37" s="43">
        <f t="shared" si="9"/>
        <v>65525398.79</v>
      </c>
      <c r="T37" s="43">
        <f t="shared" si="9"/>
        <v>63826318.19</v>
      </c>
      <c r="U37" s="43">
        <f t="shared" si="9"/>
        <v>63611777.74</v>
      </c>
      <c r="V37" s="43">
        <f t="shared" si="9"/>
        <v>54563828.78</v>
      </c>
      <c r="W37" s="43">
        <f t="shared" si="9"/>
        <v>55276344.34</v>
      </c>
      <c r="X37" s="43">
        <f t="shared" si="9"/>
        <v>50709885.2</v>
      </c>
      <c r="Y37" s="43">
        <f t="shared" si="9"/>
        <v>47839914.93</v>
      </c>
    </row>
    <row r="38" ht="15.75" customHeight="1">
      <c r="A38" s="26"/>
      <c r="B38" s="26"/>
      <c r="C38" s="56"/>
    </row>
    <row r="39" ht="15.75" customHeight="1"/>
    <row r="40" ht="15.75" customHeight="1">
      <c r="A40" s="26" t="s">
        <v>16</v>
      </c>
      <c r="B40" s="26"/>
    </row>
    <row r="41" ht="15.75" customHeight="1">
      <c r="A41" s="24" t="s">
        <v>63</v>
      </c>
      <c r="C41" s="43">
        <v>16904.0</v>
      </c>
      <c r="D41" s="43">
        <v>22394.0</v>
      </c>
      <c r="E41" s="43">
        <v>24755.0</v>
      </c>
      <c r="F41" s="43">
        <v>25688.0</v>
      </c>
      <c r="G41" s="43">
        <v>26274.0</v>
      </c>
      <c r="H41" s="43">
        <v>31164.0</v>
      </c>
      <c r="I41" s="43">
        <v>33247.0</v>
      </c>
      <c r="J41" s="43">
        <v>34274.0</v>
      </c>
      <c r="K41" s="43">
        <v>36761.0</v>
      </c>
      <c r="L41" s="43">
        <v>38889.0</v>
      </c>
      <c r="M41" s="43">
        <v>40704.0</v>
      </c>
      <c r="N41" s="43">
        <v>44271.0</v>
      </c>
      <c r="O41" s="43">
        <v>46038.0</v>
      </c>
      <c r="P41" s="43">
        <v>46387.0</v>
      </c>
      <c r="Q41" s="43">
        <v>45314.0</v>
      </c>
      <c r="R41" s="43">
        <v>51606.0</v>
      </c>
      <c r="S41" s="43">
        <v>48948.0</v>
      </c>
      <c r="T41" s="43">
        <v>53972.0</v>
      </c>
      <c r="U41" s="43">
        <v>59492.0</v>
      </c>
      <c r="V41" s="43">
        <v>64256.0</v>
      </c>
      <c r="W41" s="43">
        <v>63706.0</v>
      </c>
      <c r="X41" s="43">
        <v>59646.0</v>
      </c>
      <c r="Y41" s="43">
        <v>63892.0</v>
      </c>
    </row>
    <row r="42" ht="15.75" customHeight="1">
      <c r="A42" s="24" t="s">
        <v>64</v>
      </c>
      <c r="C42" s="43">
        <v>142.0</v>
      </c>
      <c r="D42" s="43">
        <v>303.0</v>
      </c>
      <c r="E42" s="43">
        <v>446.0</v>
      </c>
      <c r="F42" s="43">
        <v>676.0</v>
      </c>
      <c r="G42" s="43">
        <v>917.0</v>
      </c>
      <c r="H42" s="43">
        <v>1073.0</v>
      </c>
      <c r="I42" s="43">
        <v>1299.0</v>
      </c>
      <c r="J42" s="43">
        <v>1474.0</v>
      </c>
      <c r="K42" s="43">
        <v>1789.0</v>
      </c>
      <c r="L42" s="43">
        <v>2033.0</v>
      </c>
      <c r="M42" s="43">
        <v>2222.0</v>
      </c>
      <c r="N42" s="43">
        <v>2577.0</v>
      </c>
      <c r="O42" s="43">
        <v>2803.0</v>
      </c>
      <c r="P42" s="43">
        <v>2967.0</v>
      </c>
      <c r="Q42" s="43">
        <v>3228.0</v>
      </c>
      <c r="R42" s="43">
        <v>3493.0</v>
      </c>
      <c r="S42" s="43">
        <v>3722.0</v>
      </c>
      <c r="T42" s="43">
        <v>3912.0</v>
      </c>
      <c r="U42" s="43">
        <v>4300.0</v>
      </c>
      <c r="V42" s="43">
        <v>14803.0</v>
      </c>
      <c r="W42" s="43">
        <v>17921.0</v>
      </c>
      <c r="X42" s="43">
        <v>19215.0</v>
      </c>
      <c r="Y42" s="43">
        <v>19574.0</v>
      </c>
    </row>
    <row r="43" ht="15.75" customHeight="1">
      <c r="A43" s="24" t="s">
        <v>65</v>
      </c>
      <c r="C43" s="43">
        <v>46.0</v>
      </c>
      <c r="D43" s="43">
        <v>96.0</v>
      </c>
      <c r="E43" s="43">
        <v>149.0</v>
      </c>
      <c r="F43" s="43">
        <v>273.0</v>
      </c>
      <c r="G43" s="43">
        <v>326.0</v>
      </c>
      <c r="H43" s="43">
        <v>405.0</v>
      </c>
      <c r="I43" s="43">
        <v>518.0</v>
      </c>
      <c r="J43" s="43">
        <v>623.0</v>
      </c>
      <c r="K43" s="43">
        <v>779.0</v>
      </c>
      <c r="L43" s="43">
        <v>943.0</v>
      </c>
      <c r="M43" s="43">
        <v>1019.0</v>
      </c>
      <c r="N43" s="43">
        <v>1205.0</v>
      </c>
      <c r="O43" s="43">
        <v>1424.0</v>
      </c>
      <c r="P43" s="43">
        <v>1629.0</v>
      </c>
      <c r="Q43" s="43">
        <v>1897.0</v>
      </c>
      <c r="R43" s="43">
        <v>2213.0</v>
      </c>
      <c r="S43" s="43">
        <v>2355.0</v>
      </c>
      <c r="T43" s="43">
        <v>2712.0</v>
      </c>
      <c r="U43" s="43">
        <v>3030.0</v>
      </c>
      <c r="V43" s="43">
        <v>4625.0</v>
      </c>
      <c r="W43" s="43">
        <v>4746.0</v>
      </c>
      <c r="X43" s="43">
        <v>4647.0</v>
      </c>
      <c r="Y43" s="43">
        <v>4716.0</v>
      </c>
    </row>
    <row r="44" ht="15.75" customHeight="1">
      <c r="A44" s="24" t="s">
        <v>66</v>
      </c>
      <c r="C44" s="43">
        <v>16904.0</v>
      </c>
      <c r="D44" s="43">
        <v>39110.0</v>
      </c>
      <c r="E44" s="43">
        <v>63466.0</v>
      </c>
      <c r="F44" s="43">
        <v>88559.0</v>
      </c>
      <c r="G44" s="43">
        <v>113884.0</v>
      </c>
      <c r="H44" s="43">
        <v>143805.0</v>
      </c>
      <c r="I44" s="43">
        <v>175574.0</v>
      </c>
      <c r="J44" s="43">
        <v>208031.0</v>
      </c>
      <c r="K44" s="43">
        <v>242695.0</v>
      </c>
      <c r="L44" s="43">
        <v>279016.0</v>
      </c>
      <c r="M44" s="43">
        <v>316744.0</v>
      </c>
      <c r="N44" s="43">
        <v>357774.0</v>
      </c>
      <c r="O44" s="43">
        <v>400030.0</v>
      </c>
      <c r="P44" s="43">
        <v>442190.0</v>
      </c>
      <c r="Q44" s="43">
        <v>482908.0</v>
      </c>
      <c r="R44" s="43">
        <v>529389.0</v>
      </c>
      <c r="S44" s="43">
        <v>572631.0</v>
      </c>
      <c r="T44" s="43">
        <v>620526.0</v>
      </c>
      <c r="U44" s="43">
        <v>673394.0</v>
      </c>
      <c r="V44" s="43">
        <v>730320.0</v>
      </c>
      <c r="W44" s="43">
        <v>774598.0</v>
      </c>
      <c r="X44" s="43">
        <v>811577.0</v>
      </c>
      <c r="Y44" s="43">
        <v>851607.0</v>
      </c>
    </row>
    <row r="45" ht="15.75" customHeight="1"/>
    <row r="46" ht="15.75" customHeight="1">
      <c r="A46" s="26" t="s">
        <v>67</v>
      </c>
      <c r="B46" s="26"/>
    </row>
    <row r="47" ht="15.75" customHeight="1">
      <c r="A47" s="31" t="s">
        <v>87</v>
      </c>
      <c r="B47" s="31"/>
    </row>
    <row r="48" ht="15.75" customHeight="1">
      <c r="A48" s="24" t="s">
        <v>88</v>
      </c>
      <c r="C48" s="24">
        <v>1.743</v>
      </c>
    </row>
    <row r="49" ht="15.75" customHeight="1">
      <c r="A49" s="24" t="s">
        <v>89</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1.38"/>
  </cols>
  <sheetData>
    <row r="1">
      <c r="A1" s="65"/>
      <c r="B1" s="66"/>
      <c r="C1" s="66"/>
      <c r="D1" s="66"/>
      <c r="E1" s="67"/>
    </row>
    <row r="2">
      <c r="B2" s="24" t="s">
        <v>90</v>
      </c>
      <c r="D2" s="24" t="s">
        <v>91</v>
      </c>
      <c r="F2" s="24" t="s">
        <v>92</v>
      </c>
    </row>
    <row r="3">
      <c r="A3" s="24" t="s">
        <v>93</v>
      </c>
      <c r="B3" s="24" t="s">
        <v>94</v>
      </c>
      <c r="C3" s="24" t="s">
        <v>95</v>
      </c>
      <c r="D3" s="24" t="s">
        <v>94</v>
      </c>
      <c r="E3" s="24" t="s">
        <v>95</v>
      </c>
      <c r="F3" s="24" t="s">
        <v>94</v>
      </c>
      <c r="G3" s="24" t="s">
        <v>95</v>
      </c>
      <c r="H3" s="24" t="s">
        <v>96</v>
      </c>
    </row>
    <row r="4">
      <c r="A4" s="24">
        <v>2001.0</v>
      </c>
      <c r="B4" s="24">
        <v>2969.0</v>
      </c>
      <c r="C4" s="24">
        <v>340.0</v>
      </c>
      <c r="D4" s="24">
        <v>11951.0</v>
      </c>
      <c r="E4" s="24">
        <v>1644.0</v>
      </c>
      <c r="F4" s="24">
        <f t="shared" ref="F4:G4" si="1">SUM(B4, D4)</f>
        <v>14920</v>
      </c>
      <c r="G4" s="24">
        <f t="shared" si="1"/>
        <v>1984</v>
      </c>
      <c r="H4" s="21">
        <f t="shared" ref="H4:H26" si="3">G4/(F4+G4)</f>
        <v>0.1173686701</v>
      </c>
    </row>
    <row r="5">
      <c r="A5" s="24">
        <v>2002.0</v>
      </c>
      <c r="B5" s="24">
        <v>4351.0</v>
      </c>
      <c r="C5" s="24">
        <v>445.0</v>
      </c>
      <c r="D5" s="24">
        <v>15425.0</v>
      </c>
      <c r="E5" s="24">
        <v>2173.0</v>
      </c>
      <c r="F5" s="24">
        <f t="shared" ref="F5:G5" si="2">SUM(B5, D5)</f>
        <v>19776</v>
      </c>
      <c r="G5" s="24">
        <f t="shared" si="2"/>
        <v>2618</v>
      </c>
      <c r="H5" s="21">
        <f t="shared" si="3"/>
        <v>0.1169063142</v>
      </c>
    </row>
    <row r="6">
      <c r="A6" s="24">
        <v>2003.0</v>
      </c>
      <c r="B6" s="24">
        <v>5271.0</v>
      </c>
      <c r="C6" s="24">
        <v>484.0</v>
      </c>
      <c r="D6" s="24">
        <v>16789.0</v>
      </c>
      <c r="E6" s="24">
        <v>2211.0</v>
      </c>
      <c r="F6" s="24">
        <f t="shared" ref="F6:G6" si="4">SUM(B6, D6)</f>
        <v>22060</v>
      </c>
      <c r="G6" s="24">
        <f t="shared" si="4"/>
        <v>2695</v>
      </c>
      <c r="H6" s="21">
        <f t="shared" si="3"/>
        <v>0.1088668956</v>
      </c>
    </row>
    <row r="7">
      <c r="A7" s="24">
        <v>2004.0</v>
      </c>
      <c r="B7" s="24">
        <v>5753.0</v>
      </c>
      <c r="C7" s="24">
        <v>485.0</v>
      </c>
      <c r="D7" s="24">
        <v>17198.0</v>
      </c>
      <c r="E7" s="24">
        <v>2252.0</v>
      </c>
      <c r="F7" s="24">
        <f t="shared" ref="F7:G7" si="5">SUM(B7, D7)</f>
        <v>22951</v>
      </c>
      <c r="G7" s="24">
        <f t="shared" si="5"/>
        <v>2737</v>
      </c>
      <c r="H7" s="21">
        <f t="shared" si="3"/>
        <v>0.1065478044</v>
      </c>
    </row>
    <row r="8">
      <c r="A8" s="24">
        <v>2005.0</v>
      </c>
      <c r="B8" s="24">
        <v>6183.0</v>
      </c>
      <c r="C8" s="24">
        <v>456.0</v>
      </c>
      <c r="D8" s="24">
        <v>17374.0</v>
      </c>
      <c r="E8" s="24">
        <v>2261.0</v>
      </c>
      <c r="F8" s="24">
        <f t="shared" ref="F8:G8" si="6">SUM(B8, D8)</f>
        <v>23557</v>
      </c>
      <c r="G8" s="24">
        <f t="shared" si="6"/>
        <v>2717</v>
      </c>
      <c r="H8" s="21">
        <f t="shared" si="3"/>
        <v>0.1034102154</v>
      </c>
    </row>
    <row r="9">
      <c r="A9" s="24">
        <v>2006.0</v>
      </c>
      <c r="B9" s="24">
        <v>7882.0</v>
      </c>
      <c r="C9" s="24">
        <v>516.0</v>
      </c>
      <c r="D9" s="24">
        <v>20324.0</v>
      </c>
      <c r="E9" s="24">
        <v>2442.0</v>
      </c>
      <c r="F9" s="24">
        <f t="shared" ref="F9:G9" si="7">SUM(B9, D9)</f>
        <v>28206</v>
      </c>
      <c r="G9" s="24">
        <f t="shared" si="7"/>
        <v>2958</v>
      </c>
      <c r="H9" s="21">
        <f t="shared" si="3"/>
        <v>0.09491721217</v>
      </c>
    </row>
    <row r="10">
      <c r="A10" s="24">
        <v>2007.0</v>
      </c>
      <c r="B10" s="24">
        <v>8996.0</v>
      </c>
      <c r="C10" s="24">
        <v>555.0</v>
      </c>
      <c r="D10" s="24">
        <v>22158.0</v>
      </c>
      <c r="E10" s="24">
        <v>2565.0</v>
      </c>
      <c r="F10" s="24">
        <f t="shared" ref="F10:G10" si="8">SUM(B10, D10)</f>
        <v>31154</v>
      </c>
      <c r="G10" s="24">
        <f t="shared" si="8"/>
        <v>3120</v>
      </c>
      <c r="H10" s="21">
        <f t="shared" si="3"/>
        <v>0.09103110229</v>
      </c>
    </row>
    <row r="11">
      <c r="A11" s="24">
        <v>2008.0</v>
      </c>
      <c r="B11" s="24">
        <v>9246.0</v>
      </c>
      <c r="C11" s="24">
        <v>507.0</v>
      </c>
      <c r="D11" s="24">
        <v>21127.0</v>
      </c>
      <c r="E11" s="24">
        <v>2367.0</v>
      </c>
      <c r="F11" s="24">
        <f t="shared" ref="F11:G11" si="9">SUM(B11, D11)</f>
        <v>30373</v>
      </c>
      <c r="G11" s="24">
        <f t="shared" si="9"/>
        <v>2874</v>
      </c>
      <c r="H11" s="21">
        <f t="shared" si="3"/>
        <v>0.08644388967</v>
      </c>
    </row>
    <row r="12">
      <c r="A12" s="24">
        <v>2009.0</v>
      </c>
      <c r="B12" s="24">
        <v>10949.0</v>
      </c>
      <c r="C12" s="24">
        <v>488.0</v>
      </c>
      <c r="D12" s="24">
        <v>22788.0</v>
      </c>
      <c r="E12" s="24">
        <v>2536.0</v>
      </c>
      <c r="F12" s="24">
        <f t="shared" ref="F12:G12" si="10">SUM(B12, D12)</f>
        <v>33737</v>
      </c>
      <c r="G12" s="24">
        <f t="shared" si="10"/>
        <v>3024</v>
      </c>
      <c r="H12" s="21">
        <f t="shared" si="3"/>
        <v>0.08226109192</v>
      </c>
    </row>
    <row r="13">
      <c r="A13" s="24">
        <v>2010.0</v>
      </c>
      <c r="B13" s="24">
        <v>12146.0</v>
      </c>
      <c r="C13" s="24">
        <v>519.0</v>
      </c>
      <c r="D13" s="24">
        <v>23767.0</v>
      </c>
      <c r="E13" s="24">
        <v>2457.0</v>
      </c>
      <c r="F13" s="24">
        <f t="shared" ref="F13:G13" si="11">SUM(B13, D13)</f>
        <v>35913</v>
      </c>
      <c r="G13" s="24">
        <f t="shared" si="11"/>
        <v>2976</v>
      </c>
      <c r="H13" s="21">
        <f t="shared" si="3"/>
        <v>0.07652549564</v>
      </c>
    </row>
    <row r="14">
      <c r="A14" s="24">
        <v>2011.0</v>
      </c>
      <c r="B14" s="24">
        <v>13106.0</v>
      </c>
      <c r="C14" s="24">
        <v>499.0</v>
      </c>
      <c r="D14" s="24">
        <v>24572.0</v>
      </c>
      <c r="E14" s="24">
        <v>2527.0</v>
      </c>
      <c r="F14" s="24">
        <f t="shared" ref="F14:G14" si="12">SUM(B14, D14)</f>
        <v>37678</v>
      </c>
      <c r="G14" s="24">
        <f t="shared" si="12"/>
        <v>3026</v>
      </c>
      <c r="H14" s="21">
        <f t="shared" si="3"/>
        <v>0.07434158805</v>
      </c>
    </row>
    <row r="15">
      <c r="A15" s="24">
        <v>2012.0</v>
      </c>
      <c r="B15" s="24">
        <v>14854.0</v>
      </c>
      <c r="C15" s="24">
        <v>478.0</v>
      </c>
      <c r="D15" s="24">
        <v>26430.0</v>
      </c>
      <c r="E15" s="24">
        <v>2509.0</v>
      </c>
      <c r="F15" s="24">
        <f t="shared" ref="F15:G15" si="13">SUM(B15, D15)</f>
        <v>41284</v>
      </c>
      <c r="G15" s="24">
        <f t="shared" si="13"/>
        <v>2987</v>
      </c>
      <c r="H15" s="21">
        <f t="shared" si="3"/>
        <v>0.06747080482</v>
      </c>
    </row>
    <row r="16">
      <c r="A16" s="24">
        <v>2013.0</v>
      </c>
      <c r="B16" s="24">
        <v>16332.0</v>
      </c>
      <c r="C16" s="24">
        <v>496.0</v>
      </c>
      <c r="D16" s="24">
        <v>26720.0</v>
      </c>
      <c r="E16" s="24">
        <v>2490.0</v>
      </c>
      <c r="F16" s="24">
        <f t="shared" ref="F16:G16" si="14">SUM(B16, D16)</f>
        <v>43052</v>
      </c>
      <c r="G16" s="24">
        <f t="shared" si="14"/>
        <v>2986</v>
      </c>
      <c r="H16" s="21">
        <f t="shared" si="3"/>
        <v>0.06485946392</v>
      </c>
    </row>
    <row r="17">
      <c r="A17" s="24">
        <v>2014.0</v>
      </c>
      <c r="B17" s="24">
        <v>17009.0</v>
      </c>
      <c r="C17" s="24">
        <v>479.0</v>
      </c>
      <c r="D17" s="24">
        <v>26476.0</v>
      </c>
      <c r="E17" s="24">
        <v>2423.0</v>
      </c>
      <c r="F17" s="24">
        <f t="shared" ref="F17:G17" si="15">SUM(B17, D17)</f>
        <v>43485</v>
      </c>
      <c r="G17" s="24">
        <f t="shared" si="15"/>
        <v>2902</v>
      </c>
      <c r="H17" s="21">
        <f t="shared" si="3"/>
        <v>0.06256063121</v>
      </c>
    </row>
    <row r="18">
      <c r="A18" s="24">
        <v>2015.0</v>
      </c>
      <c r="B18" s="24">
        <v>17246.0</v>
      </c>
      <c r="C18" s="24">
        <v>408.0</v>
      </c>
      <c r="D18" s="24">
        <v>25334.0</v>
      </c>
      <c r="E18" s="24">
        <v>2326.0</v>
      </c>
      <c r="F18" s="24">
        <f t="shared" ref="F18:G18" si="16">SUM(B18, D18)</f>
        <v>42580</v>
      </c>
      <c r="G18" s="24">
        <f t="shared" si="16"/>
        <v>2734</v>
      </c>
      <c r="H18" s="21">
        <f t="shared" si="3"/>
        <v>0.06033455444</v>
      </c>
    </row>
    <row r="19">
      <c r="A19" s="24">
        <v>2016.0</v>
      </c>
      <c r="B19" s="24">
        <v>20416.0</v>
      </c>
      <c r="C19" s="24">
        <v>367.0</v>
      </c>
      <c r="D19" s="24">
        <v>28456.0</v>
      </c>
      <c r="E19" s="24">
        <v>2367.0</v>
      </c>
      <c r="F19" s="24">
        <f t="shared" ref="F19:G19" si="17">SUM(B19, D19)</f>
        <v>48872</v>
      </c>
      <c r="G19" s="24">
        <f t="shared" si="17"/>
        <v>2734</v>
      </c>
      <c r="H19" s="21">
        <f t="shared" si="3"/>
        <v>0.05297833585</v>
      </c>
    </row>
    <row r="20">
      <c r="A20" s="24">
        <v>2017.0</v>
      </c>
      <c r="B20" s="24">
        <v>20275.0</v>
      </c>
      <c r="C20" s="24">
        <v>347.0</v>
      </c>
      <c r="D20" s="24">
        <v>26208.0</v>
      </c>
      <c r="E20" s="24">
        <v>2118.0</v>
      </c>
      <c r="F20" s="24">
        <f t="shared" ref="F20:G20" si="18">SUM(B20, D20)</f>
        <v>46483</v>
      </c>
      <c r="G20" s="24">
        <f t="shared" si="18"/>
        <v>2465</v>
      </c>
      <c r="H20" s="21">
        <f t="shared" si="3"/>
        <v>0.05035956525</v>
      </c>
    </row>
    <row r="21" ht="15.75" customHeight="1">
      <c r="A21" s="24">
        <v>2018.0</v>
      </c>
      <c r="B21" s="24">
        <v>23150.0</v>
      </c>
      <c r="C21" s="24">
        <v>303.0</v>
      </c>
      <c r="D21" s="24">
        <v>28326.0</v>
      </c>
      <c r="E21" s="24">
        <v>2193.0</v>
      </c>
      <c r="F21" s="24">
        <f t="shared" ref="F21:G21" si="19">SUM(B21, D21)</f>
        <v>51476</v>
      </c>
      <c r="G21" s="24">
        <f t="shared" si="19"/>
        <v>2496</v>
      </c>
      <c r="H21" s="21">
        <f t="shared" si="3"/>
        <v>0.04624620173</v>
      </c>
    </row>
    <row r="22" ht="15.75" customHeight="1">
      <c r="A22" s="24">
        <v>2019.0</v>
      </c>
      <c r="B22" s="24">
        <v>26294.0</v>
      </c>
      <c r="C22" s="24">
        <v>308.0</v>
      </c>
      <c r="D22" s="24">
        <v>30615.0</v>
      </c>
      <c r="E22" s="24">
        <v>2275.0</v>
      </c>
      <c r="F22" s="24">
        <f t="shared" ref="F22:G22" si="20">SUM(B22, D22)</f>
        <v>56909</v>
      </c>
      <c r="G22" s="24">
        <f t="shared" si="20"/>
        <v>2583</v>
      </c>
      <c r="H22" s="21">
        <f t="shared" si="3"/>
        <v>0.04341760237</v>
      </c>
    </row>
    <row r="23" ht="15.75" customHeight="1">
      <c r="A23" s="24">
        <v>2020.0</v>
      </c>
      <c r="B23" s="24">
        <v>28946.0</v>
      </c>
      <c r="C23" s="24">
        <v>282.0</v>
      </c>
      <c r="D23" s="24">
        <v>32710.0</v>
      </c>
      <c r="E23" s="24">
        <v>2318.0</v>
      </c>
      <c r="F23" s="24">
        <f t="shared" ref="F23:G23" si="21">SUM(B23, D23)</f>
        <v>61656</v>
      </c>
      <c r="G23" s="24">
        <f t="shared" si="21"/>
        <v>2600</v>
      </c>
      <c r="H23" s="21">
        <f t="shared" si="3"/>
        <v>0.04046314741</v>
      </c>
    </row>
    <row r="24" ht="15.75" customHeight="1">
      <c r="A24" s="24">
        <v>2021.0</v>
      </c>
      <c r="B24" s="24">
        <v>30120.0</v>
      </c>
      <c r="C24" s="24">
        <v>209.0</v>
      </c>
      <c r="D24" s="24">
        <v>31120.0</v>
      </c>
      <c r="E24" s="24">
        <v>2257.0</v>
      </c>
      <c r="F24" s="24">
        <f t="shared" ref="F24:G24" si="22">SUM(B24, D24)</f>
        <v>61240</v>
      </c>
      <c r="G24" s="24">
        <f t="shared" si="22"/>
        <v>2466</v>
      </c>
      <c r="H24" s="21">
        <f t="shared" si="3"/>
        <v>0.03870906979</v>
      </c>
    </row>
    <row r="25" ht="15.75" customHeight="1">
      <c r="A25" s="24">
        <v>2022.0</v>
      </c>
      <c r="B25" s="24">
        <v>28720.0</v>
      </c>
      <c r="C25" s="24">
        <v>151.0</v>
      </c>
      <c r="D25" s="24">
        <v>28862.0</v>
      </c>
      <c r="E25" s="24">
        <v>1913.0</v>
      </c>
      <c r="F25" s="24">
        <f t="shared" ref="F25:G25" si="23">SUM(B25, D25)</f>
        <v>57582</v>
      </c>
      <c r="G25" s="24">
        <f t="shared" si="23"/>
        <v>2064</v>
      </c>
      <c r="H25" s="21">
        <f t="shared" si="3"/>
        <v>0.03460416457</v>
      </c>
    </row>
    <row r="26" ht="15.75" customHeight="1">
      <c r="A26" s="24">
        <v>2023.0</v>
      </c>
      <c r="B26" s="24">
        <v>31866.0</v>
      </c>
      <c r="C26" s="24">
        <v>99.0</v>
      </c>
      <c r="D26" s="24">
        <v>30032.0</v>
      </c>
      <c r="E26" s="24">
        <v>1895.0</v>
      </c>
      <c r="F26" s="24">
        <f t="shared" ref="F26:G26" si="24">SUM(B26, D26)</f>
        <v>61898</v>
      </c>
      <c r="G26" s="24">
        <f t="shared" si="24"/>
        <v>1994</v>
      </c>
      <c r="H26" s="21">
        <f t="shared" si="3"/>
        <v>0.03120891504</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1.25"/>
    <col customWidth="1" min="2" max="26" width="8.63"/>
  </cols>
  <sheetData>
    <row r="1">
      <c r="A1" s="26" t="s">
        <v>97</v>
      </c>
      <c r="B1" s="26">
        <v>2001.0</v>
      </c>
      <c r="C1" s="26">
        <v>2002.0</v>
      </c>
      <c r="D1" s="26">
        <v>2003.0</v>
      </c>
      <c r="E1" s="26">
        <v>2004.0</v>
      </c>
      <c r="F1" s="26">
        <v>2005.0</v>
      </c>
      <c r="G1" s="26">
        <v>2006.0</v>
      </c>
      <c r="H1" s="26">
        <v>2007.0</v>
      </c>
      <c r="I1" s="26">
        <v>2008.0</v>
      </c>
      <c r="J1" s="26">
        <v>2009.0</v>
      </c>
      <c r="K1" s="26">
        <v>2010.0</v>
      </c>
      <c r="L1" s="26">
        <v>2011.0</v>
      </c>
      <c r="M1" s="26">
        <v>2012.0</v>
      </c>
      <c r="N1" s="26">
        <v>2013.0</v>
      </c>
      <c r="O1" s="26">
        <v>2014.0</v>
      </c>
      <c r="P1" s="26">
        <v>2015.0</v>
      </c>
      <c r="Q1" s="26">
        <v>2016.0</v>
      </c>
      <c r="R1" s="26">
        <v>2017.0</v>
      </c>
      <c r="S1" s="26">
        <v>2018.0</v>
      </c>
      <c r="T1" s="26">
        <v>2019.0</v>
      </c>
      <c r="U1" s="26">
        <v>2020.0</v>
      </c>
      <c r="V1" s="26">
        <v>2021.0</v>
      </c>
      <c r="W1" s="26">
        <v>2022.0</v>
      </c>
      <c r="X1" s="26">
        <v>2023.0</v>
      </c>
    </row>
    <row r="2">
      <c r="A2" s="24" t="s">
        <v>66</v>
      </c>
      <c r="B2" s="24">
        <v>16904.0</v>
      </c>
      <c r="C2" s="24">
        <v>39110.0</v>
      </c>
      <c r="D2" s="24">
        <v>63466.0</v>
      </c>
      <c r="E2" s="24">
        <v>88559.0</v>
      </c>
      <c r="F2" s="24">
        <v>113884.0</v>
      </c>
      <c r="G2" s="24">
        <v>143805.0</v>
      </c>
      <c r="H2" s="24">
        <v>175574.0</v>
      </c>
      <c r="I2" s="24">
        <v>208031.0</v>
      </c>
      <c r="J2" s="24">
        <v>242695.0</v>
      </c>
      <c r="K2" s="24">
        <v>279016.0</v>
      </c>
      <c r="L2" s="24">
        <v>316744.0</v>
      </c>
      <c r="M2" s="24">
        <v>357774.0</v>
      </c>
      <c r="N2" s="24">
        <v>400030.0</v>
      </c>
      <c r="O2" s="24">
        <v>442190.0</v>
      </c>
      <c r="P2" s="24">
        <v>482908.0</v>
      </c>
      <c r="Q2" s="24">
        <v>529389.0</v>
      </c>
      <c r="R2" s="24">
        <v>572631.0</v>
      </c>
      <c r="S2" s="24">
        <v>620526.0</v>
      </c>
      <c r="T2" s="24">
        <v>673394.0</v>
      </c>
      <c r="U2" s="24">
        <v>730320.0</v>
      </c>
      <c r="V2" s="24">
        <v>774598.0</v>
      </c>
      <c r="W2" s="24">
        <v>811577.0</v>
      </c>
      <c r="X2" s="24">
        <v>851607.0</v>
      </c>
    </row>
    <row r="4">
      <c r="A4" s="26" t="s">
        <v>98</v>
      </c>
      <c r="B4" s="26">
        <v>2001.0</v>
      </c>
      <c r="C4" s="26">
        <v>2002.0</v>
      </c>
      <c r="D4" s="26">
        <v>2003.0</v>
      </c>
      <c r="E4" s="26">
        <v>2004.0</v>
      </c>
      <c r="F4" s="26">
        <v>2005.0</v>
      </c>
      <c r="G4" s="26">
        <v>2006.0</v>
      </c>
      <c r="H4" s="26">
        <v>2007.0</v>
      </c>
      <c r="I4" s="26">
        <v>2008.0</v>
      </c>
      <c r="J4" s="26">
        <v>2009.0</v>
      </c>
      <c r="K4" s="26">
        <v>2010.0</v>
      </c>
      <c r="L4" s="26">
        <v>2011.0</v>
      </c>
      <c r="M4" s="26">
        <v>2012.0</v>
      </c>
      <c r="N4" s="26">
        <v>2013.0</v>
      </c>
      <c r="O4" s="26">
        <v>2014.0</v>
      </c>
      <c r="P4" s="26">
        <v>2015.0</v>
      </c>
      <c r="Q4" s="26">
        <v>2016.0</v>
      </c>
      <c r="R4" s="26">
        <v>2017.0</v>
      </c>
      <c r="S4" s="26">
        <v>2018.0</v>
      </c>
      <c r="T4" s="26">
        <v>2019.0</v>
      </c>
      <c r="U4" s="26">
        <v>2020.0</v>
      </c>
      <c r="V4" s="26">
        <v>2021.0</v>
      </c>
      <c r="W4" s="26">
        <v>2022.0</v>
      </c>
      <c r="X4" s="26">
        <v>2023.0</v>
      </c>
      <c r="Y4" s="26" t="s">
        <v>99</v>
      </c>
    </row>
    <row r="5">
      <c r="A5" s="24" t="s">
        <v>100</v>
      </c>
      <c r="B5" s="24">
        <v>16904.0</v>
      </c>
      <c r="C5" s="24">
        <v>39110.0</v>
      </c>
      <c r="D5" s="24">
        <v>63466.0</v>
      </c>
      <c r="E5" s="24">
        <v>88559.0</v>
      </c>
      <c r="F5" s="24">
        <v>113884.0</v>
      </c>
      <c r="G5" s="24">
        <v>143805.0</v>
      </c>
      <c r="H5" s="24">
        <v>176601.0</v>
      </c>
      <c r="I5" s="24">
        <v>177704.0</v>
      </c>
      <c r="J5" s="24">
        <v>178852.0</v>
      </c>
      <c r="K5" s="24">
        <v>215616.0</v>
      </c>
      <c r="L5" s="24">
        <v>253748.0</v>
      </c>
      <c r="M5" s="24">
        <v>295028.0</v>
      </c>
      <c r="N5" s="24">
        <v>337405.0</v>
      </c>
      <c r="O5" s="24">
        <v>379470.0</v>
      </c>
      <c r="P5" s="24">
        <v>419962.0</v>
      </c>
      <c r="Q5" s="24">
        <v>466019.0</v>
      </c>
      <c r="R5" s="24">
        <v>508539.0</v>
      </c>
      <c r="S5" s="24">
        <v>555594.0</v>
      </c>
      <c r="T5" s="24">
        <v>607736.0</v>
      </c>
      <c r="U5" s="24">
        <v>663590.0</v>
      </c>
      <c r="V5" s="24">
        <v>706631.0</v>
      </c>
      <c r="W5" s="24">
        <v>742015.0</v>
      </c>
      <c r="X5" s="24">
        <v>780095.0</v>
      </c>
      <c r="Y5" s="24">
        <v>0.8875848766364789</v>
      </c>
    </row>
    <row r="6">
      <c r="A6" s="24" t="s">
        <v>101</v>
      </c>
      <c r="B6" s="24">
        <v>1761.0</v>
      </c>
      <c r="C6" s="24">
        <v>4262.0</v>
      </c>
      <c r="D6" s="24">
        <v>7362.0</v>
      </c>
      <c r="E6" s="24">
        <v>10840.0</v>
      </c>
      <c r="F6" s="24">
        <v>14769.0</v>
      </c>
      <c r="G6" s="24">
        <v>19639.0</v>
      </c>
      <c r="H6" s="24">
        <v>25431.0</v>
      </c>
      <c r="I6" s="24">
        <v>27953.0</v>
      </c>
      <c r="J6" s="24">
        <v>30538.0</v>
      </c>
      <c r="K6" s="24">
        <v>37293.0</v>
      </c>
      <c r="L6" s="24">
        <v>44850.0</v>
      </c>
      <c r="M6" s="24">
        <v>53337.0</v>
      </c>
      <c r="N6" s="24">
        <v>62642.0</v>
      </c>
      <c r="O6" s="24">
        <v>72732.0</v>
      </c>
      <c r="P6" s="24">
        <v>83064.0</v>
      </c>
      <c r="Q6" s="24">
        <v>94975.0</v>
      </c>
      <c r="R6" s="24">
        <v>107156.0</v>
      </c>
      <c r="S6" s="24">
        <v>120518.0</v>
      </c>
      <c r="T6" s="24">
        <v>135889.0</v>
      </c>
      <c r="U6" s="24">
        <v>152317.0</v>
      </c>
      <c r="V6" s="24">
        <v>165726.0</v>
      </c>
      <c r="W6" s="24">
        <v>177897.0</v>
      </c>
      <c r="X6" s="24">
        <v>190989.0</v>
      </c>
      <c r="Y6" s="24">
        <v>0.18377048130822501</v>
      </c>
    </row>
    <row r="7">
      <c r="A7" s="24" t="s">
        <v>102</v>
      </c>
      <c r="B7" s="24">
        <v>6571.0</v>
      </c>
      <c r="C7" s="24">
        <v>15331.0</v>
      </c>
      <c r="D7" s="24">
        <v>25035.0</v>
      </c>
      <c r="E7" s="24">
        <v>35023.0</v>
      </c>
      <c r="F7" s="24">
        <v>45232.0</v>
      </c>
      <c r="G7" s="24">
        <v>57461.0</v>
      </c>
      <c r="H7" s="24">
        <v>71148.0</v>
      </c>
      <c r="I7" s="24">
        <v>71444.0</v>
      </c>
      <c r="J7" s="24">
        <v>71732.0</v>
      </c>
      <c r="K7" s="24">
        <v>87212.0</v>
      </c>
      <c r="L7" s="24">
        <v>103631.0</v>
      </c>
      <c r="M7" s="24">
        <v>121499.0</v>
      </c>
      <c r="N7" s="24">
        <v>140174.0</v>
      </c>
      <c r="O7" s="24">
        <v>158912.0</v>
      </c>
      <c r="P7" s="24">
        <v>177173.0</v>
      </c>
      <c r="Q7" s="24">
        <v>198450.0</v>
      </c>
      <c r="R7" s="24">
        <v>218038.0</v>
      </c>
      <c r="S7" s="24">
        <v>240096.0</v>
      </c>
      <c r="T7" s="24">
        <v>264681.0</v>
      </c>
      <c r="U7" s="24">
        <v>291121.0</v>
      </c>
      <c r="V7" s="24">
        <v>312857.0</v>
      </c>
      <c r="W7" s="24">
        <v>331251.0</v>
      </c>
      <c r="X7" s="24">
        <v>351165.0</v>
      </c>
      <c r="Y7" s="24">
        <v>0.38000434708058395</v>
      </c>
    </row>
    <row r="8">
      <c r="A8" s="24" t="s">
        <v>103</v>
      </c>
      <c r="B8" s="24">
        <v>4584.0</v>
      </c>
      <c r="C8" s="24">
        <v>11122.0</v>
      </c>
      <c r="D8" s="24">
        <v>19041.0</v>
      </c>
      <c r="E8" s="24">
        <v>27894.0</v>
      </c>
      <c r="F8" s="24">
        <v>37735.0</v>
      </c>
      <c r="G8" s="24">
        <v>49903.0</v>
      </c>
      <c r="H8" s="24">
        <v>63940.0</v>
      </c>
      <c r="I8" s="24">
        <v>70456.0</v>
      </c>
      <c r="J8" s="24">
        <v>77160.0</v>
      </c>
      <c r="K8" s="24">
        <v>93838.0</v>
      </c>
      <c r="L8" s="24">
        <v>111997.0</v>
      </c>
      <c r="M8" s="24">
        <v>132410.0</v>
      </c>
      <c r="N8" s="24">
        <v>154366.0</v>
      </c>
      <c r="O8" s="24">
        <v>177880.0</v>
      </c>
      <c r="P8" s="24">
        <v>201858.0</v>
      </c>
      <c r="Q8" s="24">
        <v>229253.0</v>
      </c>
      <c r="R8" s="24">
        <v>256712.0</v>
      </c>
      <c r="S8" s="24">
        <v>286866.0</v>
      </c>
      <c r="T8" s="24">
        <v>320704.0</v>
      </c>
      <c r="U8" s="24">
        <v>356643.0</v>
      </c>
      <c r="V8" s="24">
        <v>384091.0</v>
      </c>
      <c r="W8" s="24">
        <v>408571.0</v>
      </c>
      <c r="X8" s="24">
        <v>434604.0</v>
      </c>
      <c r="Y8" s="24">
        <v>0.43780026082483503</v>
      </c>
    </row>
    <row r="10">
      <c r="A10" s="24" t="s">
        <v>104</v>
      </c>
    </row>
    <row r="11">
      <c r="A11" s="24" t="s">
        <v>105</v>
      </c>
    </row>
    <row r="13">
      <c r="A13" s="24" t="s">
        <v>106</v>
      </c>
    </row>
    <row r="14">
      <c r="A14" s="24" t="s">
        <v>107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2024-03-21T06:40:20Z</dcterms:created>
  <dc:creator>Chantelle Sun</dc:creator>
</cp:coreProperties>
</file>